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externalLink+xml" PartName="/xl/externalLinks/externalLink10.xml"/>
  <Override ContentType="application/vnd.openxmlformats-officedocument.spreadsheetml.externalLink+xml" PartName="/xl/externalLinks/externalLink1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filterPrivacy="1" defaultThemeVersion="124226"/>
  <xr:revisionPtr revIDLastSave="0" documentId="13_ncr:1_{ADFEB55C-4D21-4FA5-A70E-AB8B3CEDC4CA}" xr6:coauthVersionLast="36" xr6:coauthVersionMax="36" xr10:uidLastSave="{00000000-0000-0000-0000-000000000000}"/>
  <bookViews>
    <workbookView xWindow="28680" yWindow="-11505" windowWidth="29040" windowHeight="15840" firstSheet="1" activeTab="1" xr2:uid="{00000000-000D-0000-FFFF-FFFF00000000}"/>
  </bookViews>
  <sheets>
    <sheet name="令和6年度契約状況調査票" sheetId="1" r:id="rId1"/>
    <sheet name="ZB" sheetId="6" r:id="rId2"/>
    <sheet name="契約状況コード表" sheetId="2"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_xlnm._FilterDatabase" localSheetId="1" hidden="1">ZB!$A$5:$O$149</definedName>
    <definedName name="_xlnm._FilterDatabase" localSheetId="2" hidden="1">契約状況コード表!#REF!</definedName>
    <definedName name="_xlnm._FilterDatabase" localSheetId="0" hidden="1">令和6年度契約状況調査票!$A$5:$BP$998</definedName>
    <definedName name="aaa">[1]契約状況コード表!$F$5:$F$9</definedName>
    <definedName name="aaaa">[1]契約状況コード表!$G$5:$G$6</definedName>
    <definedName name="_xlnm.Print_Area" localSheetId="1">ZB!$B$1:$O$12</definedName>
    <definedName name="_xlnm.Print_Area" localSheetId="2">契約状況コード表!$A$1:$P$20</definedName>
    <definedName name="_xlnm.Print_Area" localSheetId="0">令和6年度契約状況調査票!$G$1:$BJ$25</definedName>
    <definedName name="_xlnm.Print_Titles" localSheetId="0">令和6年度契約状況調査票!$5:$5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1">[6]契約状況コード表!$D$5:$D$7</definedName>
    <definedName name="確定金額">契約状況コード表!#REF!</definedName>
    <definedName name="契約金額">[7]データ!$R$2</definedName>
    <definedName name="契約種別">契約状況コード表!$A$5:$A$10</definedName>
    <definedName name="契約相手方" localSheetId="1">[6]契約状況コード表!$F$5:$F$9</definedName>
    <definedName name="契約相手方">契約状況コード表!$E$8:$E$9</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1">[6]契約状況コード表!$B$5:$B$8</definedName>
    <definedName name="契約方式">契約状況コード表!$B$5:$B$8</definedName>
    <definedName name="契約方式２">[7]データ!$P$2</definedName>
    <definedName name="契約名称及び内容">[7]データ!$J$2</definedName>
    <definedName name="継続一者応札理由">契約状況コード表!#REF!</definedName>
    <definedName name="公益法人">[7]データ!$BS$2</definedName>
    <definedName name="公益法人所管区分">#REF!</definedName>
    <definedName name="公募">[8]Sheet2!$H$5</definedName>
    <definedName name="広報・委託">#REF!</definedName>
    <definedName name="広報委託調査費区分">契約状況コード表!#REF!</definedName>
    <definedName name="国所管都道府県所管の区分" localSheetId="1">[6]契約状況コード表!$G$5:$G$6</definedName>
    <definedName name="国所管都道府県所管の区分">契約状況コード表!$F$5:$F$6</definedName>
    <definedName name="再就職役員">[7]データ!$BR$2</definedName>
    <definedName name="新規一者応札理由">契約状況コード表!#REF!</definedName>
    <definedName name="随契理由１" localSheetId="1">[6]契約状況コード表!$J$5:$J$20</definedName>
    <definedName name="随契理由１">契約状況コード表!$H$5:$H$20</definedName>
    <definedName name="随契理由２">契約状況コード表!#REF!</definedName>
    <definedName name="随契理由３">[7]データ!$AJ$2</definedName>
    <definedName name="長期・国庫区分" localSheetId="1">[6]契約状況コード表!$I$5:$I$7</definedName>
    <definedName name="長期・国庫区分">契約状況コード表!$G$5:$G$7</definedName>
    <definedName name="特例政令">#REF!</definedName>
    <definedName name="備考">[7]データ!$AK$2</definedName>
    <definedName name="法人番号">[7]データ!$O$2</definedName>
    <definedName name="予定価格" localSheetId="1">[6]契約状況コード表!$C$5</definedName>
    <definedName name="予定価格">契約状況コード表!#REF!</definedName>
    <definedName name="予定価格２">[7]データ!$Q$2</definedName>
    <definedName name="予定価格の公表" localSheetId="1">[6]契約状況コード表!$E$5:$E$7</definedName>
    <definedName name="予定価格の公表">契約状況コード表!$C$5:$C$7</definedName>
    <definedName name="予定価格公表の有無">[7]データ!$V$2</definedName>
    <definedName name="落札率">[7]データ!$T$2</definedName>
  </definedNames>
  <calcPr calcId="191029"/>
</workbook>
</file>

<file path=xl/calcChain.xml><?xml version="1.0" encoding="utf-8"?>
<calcChain xmlns="http://schemas.openxmlformats.org/spreadsheetml/2006/main">
  <c r="A8" i="1" l="1"/>
  <c r="B8" i="1"/>
  <c r="D8" i="1" l="1"/>
  <c r="C8" i="1"/>
  <c r="F8" i="1"/>
  <c r="W16" i="1" l="1"/>
  <c r="BI16" i="1" l="1"/>
  <c r="BD16" i="1" s="1"/>
  <c r="BJ16" i="1"/>
  <c r="BC16" i="1" s="1"/>
  <c r="W6" i="1"/>
  <c r="BI6" i="1"/>
  <c r="BE6" i="1" s="1"/>
  <c r="BJ6" i="1"/>
  <c r="BC6" i="1" s="1"/>
  <c r="BD6" i="1" l="1"/>
  <c r="BG6" i="1" s="1"/>
  <c r="BF6" i="1" s="1"/>
  <c r="BE16" i="1"/>
  <c r="BG16" i="1" s="1"/>
  <c r="BF16" i="1" s="1"/>
  <c r="BH16" i="1" l="1"/>
  <c r="BH6" i="1"/>
  <c r="W7" i="1"/>
  <c r="W18" i="1"/>
  <c r="BC18" i="1"/>
  <c r="BI18" i="1"/>
  <c r="BJ18" i="1"/>
  <c r="BL18" i="1"/>
  <c r="BM18" i="1"/>
  <c r="BN18" i="1"/>
  <c r="BO18" i="1"/>
  <c r="W19" i="1"/>
  <c r="BI19" i="1"/>
  <c r="BE19" i="1" s="1"/>
  <c r="BJ19" i="1"/>
  <c r="BC19" i="1" s="1"/>
  <c r="BL19" i="1"/>
  <c r="BM19" i="1"/>
  <c r="BN19" i="1"/>
  <c r="BO19" i="1"/>
  <c r="W20" i="1"/>
  <c r="BI20" i="1"/>
  <c r="BD20" i="1" s="1"/>
  <c r="BJ20" i="1"/>
  <c r="BC20" i="1" s="1"/>
  <c r="BL20" i="1"/>
  <c r="BM20" i="1"/>
  <c r="BN20" i="1"/>
  <c r="BO20" i="1"/>
  <c r="W21" i="1"/>
  <c r="BI21" i="1"/>
  <c r="BE21" i="1" s="1"/>
  <c r="BJ21" i="1"/>
  <c r="BC21" i="1" s="1"/>
  <c r="BL21" i="1"/>
  <c r="BM21" i="1"/>
  <c r="BN21" i="1"/>
  <c r="BO21" i="1"/>
  <c r="W22" i="1"/>
  <c r="BI22" i="1"/>
  <c r="BD22" i="1" s="1"/>
  <c r="BJ22" i="1"/>
  <c r="BC22" i="1" s="1"/>
  <c r="BL22" i="1"/>
  <c r="BM22" i="1"/>
  <c r="BN22" i="1"/>
  <c r="BO22" i="1"/>
  <c r="W23" i="1"/>
  <c r="BI23" i="1"/>
  <c r="BE23" i="1" s="1"/>
  <c r="BJ23" i="1"/>
  <c r="BC23" i="1" s="1"/>
  <c r="BL23" i="1"/>
  <c r="BM23" i="1"/>
  <c r="BN23" i="1"/>
  <c r="BO23" i="1"/>
  <c r="W24" i="1"/>
  <c r="BI24" i="1"/>
  <c r="BD24" i="1" s="1"/>
  <c r="BJ24" i="1"/>
  <c r="BC24" i="1" s="1"/>
  <c r="BL24" i="1"/>
  <c r="BM24" i="1"/>
  <c r="BN24" i="1"/>
  <c r="BO24" i="1"/>
  <c r="W25" i="1"/>
  <c r="BI25" i="1"/>
  <c r="BD25" i="1" s="1"/>
  <c r="BJ25" i="1"/>
  <c r="BC25" i="1" s="1"/>
  <c r="BL25" i="1"/>
  <c r="BM25" i="1"/>
  <c r="BN25" i="1"/>
  <c r="BO25" i="1"/>
  <c r="W26" i="1"/>
  <c r="BI26" i="1"/>
  <c r="BJ26" i="1"/>
  <c r="BC26" i="1" s="1"/>
  <c r="BL26" i="1"/>
  <c r="BM26" i="1"/>
  <c r="BN26" i="1"/>
  <c r="BO26" i="1"/>
  <c r="W27" i="1"/>
  <c r="BI27" i="1"/>
  <c r="BD27" i="1" s="1"/>
  <c r="BJ27" i="1"/>
  <c r="BC27" i="1" s="1"/>
  <c r="BL27" i="1"/>
  <c r="BM27" i="1"/>
  <c r="BN27" i="1"/>
  <c r="BO27" i="1"/>
  <c r="W28" i="1"/>
  <c r="BI28" i="1"/>
  <c r="BD28" i="1" s="1"/>
  <c r="BJ28" i="1"/>
  <c r="BC28" i="1" s="1"/>
  <c r="BL28" i="1"/>
  <c r="BM28" i="1"/>
  <c r="BN28" i="1"/>
  <c r="BO28" i="1"/>
  <c r="W29" i="1"/>
  <c r="BI29" i="1"/>
  <c r="BE29" i="1" s="1"/>
  <c r="BJ29" i="1"/>
  <c r="BC29" i="1" s="1"/>
  <c r="BL29" i="1"/>
  <c r="BM29" i="1"/>
  <c r="BN29" i="1"/>
  <c r="BO29" i="1"/>
  <c r="W30" i="1"/>
  <c r="BI30" i="1"/>
  <c r="BD30" i="1" s="1"/>
  <c r="BJ30" i="1"/>
  <c r="BC30" i="1" s="1"/>
  <c r="BL30" i="1"/>
  <c r="BM30" i="1"/>
  <c r="BN30" i="1"/>
  <c r="BO30" i="1"/>
  <c r="W31" i="1"/>
  <c r="BI31" i="1"/>
  <c r="BE31" i="1" s="1"/>
  <c r="BJ31" i="1"/>
  <c r="BC31" i="1" s="1"/>
  <c r="BL31" i="1"/>
  <c r="BM31" i="1"/>
  <c r="BN31" i="1"/>
  <c r="BO31" i="1"/>
  <c r="W32" i="1"/>
  <c r="BI32" i="1"/>
  <c r="BD32" i="1" s="1"/>
  <c r="BJ32" i="1"/>
  <c r="BC32" i="1" s="1"/>
  <c r="BL32" i="1"/>
  <c r="BM32" i="1"/>
  <c r="BN32" i="1"/>
  <c r="BO32" i="1"/>
  <c r="W33" i="1"/>
  <c r="BI33" i="1"/>
  <c r="BD33" i="1" s="1"/>
  <c r="BJ33" i="1"/>
  <c r="BC33" i="1" s="1"/>
  <c r="BL33" i="1"/>
  <c r="BM33" i="1"/>
  <c r="BN33" i="1"/>
  <c r="BO33" i="1"/>
  <c r="W34" i="1"/>
  <c r="BI34" i="1"/>
  <c r="BJ34" i="1"/>
  <c r="BC34" i="1" s="1"/>
  <c r="BL34" i="1"/>
  <c r="BM34" i="1"/>
  <c r="BN34" i="1"/>
  <c r="BO34" i="1"/>
  <c r="W35" i="1"/>
  <c r="BI35" i="1"/>
  <c r="BD35" i="1" s="1"/>
  <c r="BJ35" i="1"/>
  <c r="BC35" i="1" s="1"/>
  <c r="BL35" i="1"/>
  <c r="BM35" i="1"/>
  <c r="BN35" i="1"/>
  <c r="BO35" i="1"/>
  <c r="W36" i="1"/>
  <c r="BI36" i="1"/>
  <c r="BD36" i="1" s="1"/>
  <c r="BJ36" i="1"/>
  <c r="BC36" i="1" s="1"/>
  <c r="BL36" i="1"/>
  <c r="BM36" i="1"/>
  <c r="BN36" i="1"/>
  <c r="BO36" i="1"/>
  <c r="W37" i="1"/>
  <c r="BI37" i="1"/>
  <c r="BD37" i="1" s="1"/>
  <c r="BJ37" i="1"/>
  <c r="BC37" i="1" s="1"/>
  <c r="BL37" i="1"/>
  <c r="BM37" i="1"/>
  <c r="BN37" i="1"/>
  <c r="BO37" i="1"/>
  <c r="W38" i="1"/>
  <c r="BI38" i="1"/>
  <c r="BD38" i="1" s="1"/>
  <c r="BJ38" i="1"/>
  <c r="BC38" i="1" s="1"/>
  <c r="BL38" i="1"/>
  <c r="BM38" i="1"/>
  <c r="BN38" i="1"/>
  <c r="BO38" i="1"/>
  <c r="W39" i="1"/>
  <c r="BI39" i="1"/>
  <c r="BE39" i="1" s="1"/>
  <c r="BJ39" i="1"/>
  <c r="BC39" i="1" s="1"/>
  <c r="BL39" i="1"/>
  <c r="BM39" i="1"/>
  <c r="BN39" i="1"/>
  <c r="BO39" i="1"/>
  <c r="W40" i="1"/>
  <c r="BI40" i="1"/>
  <c r="BD40" i="1" s="1"/>
  <c r="BJ40" i="1"/>
  <c r="BC40" i="1" s="1"/>
  <c r="BL40" i="1"/>
  <c r="BM40" i="1"/>
  <c r="BN40" i="1"/>
  <c r="BO40" i="1"/>
  <c r="W41" i="1"/>
  <c r="BI41" i="1"/>
  <c r="BD41" i="1" s="1"/>
  <c r="BJ41" i="1"/>
  <c r="BC41" i="1" s="1"/>
  <c r="BL41" i="1"/>
  <c r="BM41" i="1"/>
  <c r="BN41" i="1"/>
  <c r="BO41" i="1"/>
  <c r="W42" i="1"/>
  <c r="BI42" i="1"/>
  <c r="BJ42" i="1"/>
  <c r="BC42" i="1" s="1"/>
  <c r="BL42" i="1"/>
  <c r="BM42" i="1"/>
  <c r="BN42" i="1"/>
  <c r="BO42" i="1"/>
  <c r="W43" i="1"/>
  <c r="BI43" i="1"/>
  <c r="BE43" i="1" s="1"/>
  <c r="BJ43" i="1"/>
  <c r="BC43" i="1" s="1"/>
  <c r="BL43" i="1"/>
  <c r="BM43" i="1"/>
  <c r="BN43" i="1"/>
  <c r="BO43" i="1"/>
  <c r="W44" i="1"/>
  <c r="BI44" i="1"/>
  <c r="BD44" i="1" s="1"/>
  <c r="BJ44" i="1"/>
  <c r="BC44" i="1" s="1"/>
  <c r="BL44" i="1"/>
  <c r="BM44" i="1"/>
  <c r="BN44" i="1"/>
  <c r="BO44" i="1"/>
  <c r="W45" i="1"/>
  <c r="BI45" i="1"/>
  <c r="BD45" i="1" s="1"/>
  <c r="BJ45" i="1"/>
  <c r="BC45" i="1" s="1"/>
  <c r="BL45" i="1"/>
  <c r="BM45" i="1"/>
  <c r="BN45" i="1"/>
  <c r="BO45" i="1"/>
  <c r="W46" i="1"/>
  <c r="BI46" i="1"/>
  <c r="BE46" i="1" s="1"/>
  <c r="BJ46" i="1"/>
  <c r="BC46" i="1" s="1"/>
  <c r="BL46" i="1"/>
  <c r="BM46" i="1"/>
  <c r="BN46" i="1"/>
  <c r="BO46" i="1"/>
  <c r="W47" i="1"/>
  <c r="BI47" i="1"/>
  <c r="BD47" i="1" s="1"/>
  <c r="BJ47" i="1"/>
  <c r="BC47" i="1" s="1"/>
  <c r="BL47" i="1"/>
  <c r="BM47" i="1"/>
  <c r="BN47" i="1"/>
  <c r="BO47" i="1"/>
  <c r="W48" i="1"/>
  <c r="BI48" i="1"/>
  <c r="BD48" i="1" s="1"/>
  <c r="BJ48" i="1"/>
  <c r="BC48" i="1" s="1"/>
  <c r="BL48" i="1"/>
  <c r="BM48" i="1"/>
  <c r="BN48" i="1"/>
  <c r="BO48" i="1"/>
  <c r="W49" i="1"/>
  <c r="BI49" i="1"/>
  <c r="BD49" i="1" s="1"/>
  <c r="BJ49" i="1"/>
  <c r="BC49" i="1" s="1"/>
  <c r="BL49" i="1"/>
  <c r="BM49" i="1"/>
  <c r="BN49" i="1"/>
  <c r="BO49" i="1"/>
  <c r="W50" i="1"/>
  <c r="BI50" i="1"/>
  <c r="BJ50" i="1"/>
  <c r="BC50" i="1" s="1"/>
  <c r="BL50" i="1"/>
  <c r="BM50" i="1"/>
  <c r="BN50" i="1"/>
  <c r="BO50" i="1"/>
  <c r="W51" i="1"/>
  <c r="BI51" i="1"/>
  <c r="BD51" i="1" s="1"/>
  <c r="BJ51" i="1"/>
  <c r="BC51" i="1" s="1"/>
  <c r="BL51" i="1"/>
  <c r="BM51" i="1"/>
  <c r="BN51" i="1"/>
  <c r="BO51" i="1"/>
  <c r="W52" i="1"/>
  <c r="BI52" i="1"/>
  <c r="BD52" i="1" s="1"/>
  <c r="BJ52" i="1"/>
  <c r="BC52" i="1" s="1"/>
  <c r="BL52" i="1"/>
  <c r="BM52" i="1"/>
  <c r="BN52" i="1"/>
  <c r="BO52" i="1"/>
  <c r="W53" i="1"/>
  <c r="BI53" i="1"/>
  <c r="BD53" i="1" s="1"/>
  <c r="BJ53" i="1"/>
  <c r="BC53" i="1" s="1"/>
  <c r="BL53" i="1"/>
  <c r="BM53" i="1"/>
  <c r="BN53" i="1"/>
  <c r="BO53" i="1"/>
  <c r="W54" i="1"/>
  <c r="BI54" i="1"/>
  <c r="BD54" i="1" s="1"/>
  <c r="BJ54" i="1"/>
  <c r="BC54" i="1" s="1"/>
  <c r="BL54" i="1"/>
  <c r="BM54" i="1"/>
  <c r="BN54" i="1"/>
  <c r="BO54" i="1"/>
  <c r="W55" i="1"/>
  <c r="BI55" i="1"/>
  <c r="BD55" i="1" s="1"/>
  <c r="BJ55" i="1"/>
  <c r="BC55" i="1" s="1"/>
  <c r="BL55" i="1"/>
  <c r="BM55" i="1"/>
  <c r="BN55" i="1"/>
  <c r="BO55" i="1"/>
  <c r="W56" i="1"/>
  <c r="BI56" i="1"/>
  <c r="BE56" i="1" s="1"/>
  <c r="BJ56" i="1"/>
  <c r="BC56" i="1" s="1"/>
  <c r="BL56" i="1"/>
  <c r="BM56" i="1"/>
  <c r="BN56" i="1"/>
  <c r="BO56" i="1"/>
  <c r="W57" i="1"/>
  <c r="BI57" i="1"/>
  <c r="BD57" i="1" s="1"/>
  <c r="BJ57" i="1"/>
  <c r="BC57" i="1" s="1"/>
  <c r="BL57" i="1"/>
  <c r="BM57" i="1"/>
  <c r="BN57" i="1"/>
  <c r="BO57" i="1"/>
  <c r="W58" i="1"/>
  <c r="BI58" i="1"/>
  <c r="BJ58" i="1"/>
  <c r="BC58" i="1" s="1"/>
  <c r="BL58" i="1"/>
  <c r="BM58" i="1"/>
  <c r="BN58" i="1"/>
  <c r="BO58" i="1"/>
  <c r="W59" i="1"/>
  <c r="BI59" i="1"/>
  <c r="BD59" i="1" s="1"/>
  <c r="BJ59" i="1"/>
  <c r="BC59" i="1" s="1"/>
  <c r="BL59" i="1"/>
  <c r="BM59" i="1"/>
  <c r="BN59" i="1"/>
  <c r="BO59" i="1"/>
  <c r="W60" i="1"/>
  <c r="BI60" i="1"/>
  <c r="BE60" i="1" s="1"/>
  <c r="BJ60" i="1"/>
  <c r="BC60" i="1" s="1"/>
  <c r="BL60" i="1"/>
  <c r="BM60" i="1"/>
  <c r="BN60" i="1"/>
  <c r="BO60" i="1"/>
  <c r="W61" i="1"/>
  <c r="BI61" i="1"/>
  <c r="BD61" i="1" s="1"/>
  <c r="BJ61" i="1"/>
  <c r="BC61" i="1" s="1"/>
  <c r="BL61" i="1"/>
  <c r="BM61" i="1"/>
  <c r="BN61" i="1"/>
  <c r="BO61" i="1"/>
  <c r="W62" i="1"/>
  <c r="BI62" i="1"/>
  <c r="BD62" i="1" s="1"/>
  <c r="BJ62" i="1"/>
  <c r="BC62" i="1" s="1"/>
  <c r="BL62" i="1"/>
  <c r="BM62" i="1"/>
  <c r="BN62" i="1"/>
  <c r="BO62" i="1"/>
  <c r="W63" i="1"/>
  <c r="BI63" i="1"/>
  <c r="BD63" i="1" s="1"/>
  <c r="BJ63" i="1"/>
  <c r="BC63" i="1" s="1"/>
  <c r="BL63" i="1"/>
  <c r="BM63" i="1"/>
  <c r="BN63" i="1"/>
  <c r="BO63" i="1"/>
  <c r="W64" i="1"/>
  <c r="BI64" i="1"/>
  <c r="BD64" i="1" s="1"/>
  <c r="BJ64" i="1"/>
  <c r="BC64" i="1" s="1"/>
  <c r="BL64" i="1"/>
  <c r="BM64" i="1"/>
  <c r="BN64" i="1"/>
  <c r="BO64" i="1"/>
  <c r="W65" i="1"/>
  <c r="BI65" i="1"/>
  <c r="BE65" i="1" s="1"/>
  <c r="BJ65" i="1"/>
  <c r="BC65" i="1" s="1"/>
  <c r="BL65" i="1"/>
  <c r="BM65" i="1"/>
  <c r="BN65" i="1"/>
  <c r="BO65" i="1"/>
  <c r="W66" i="1"/>
  <c r="BI66" i="1"/>
  <c r="BJ66" i="1"/>
  <c r="BC66" i="1" s="1"/>
  <c r="BL66" i="1"/>
  <c r="BM66" i="1"/>
  <c r="BN66" i="1"/>
  <c r="BO66" i="1"/>
  <c r="W67" i="1"/>
  <c r="BE67" i="1"/>
  <c r="BI67" i="1"/>
  <c r="BD67" i="1" s="1"/>
  <c r="BJ67" i="1"/>
  <c r="BC67" i="1" s="1"/>
  <c r="BL67" i="1"/>
  <c r="BM67" i="1"/>
  <c r="BN67" i="1"/>
  <c r="BO67" i="1"/>
  <c r="W68" i="1"/>
  <c r="BD68" i="1"/>
  <c r="BI68" i="1"/>
  <c r="BE68" i="1" s="1"/>
  <c r="BJ68" i="1"/>
  <c r="BC68" i="1" s="1"/>
  <c r="BL68" i="1"/>
  <c r="BM68" i="1"/>
  <c r="BN68" i="1"/>
  <c r="BO68" i="1"/>
  <c r="W69" i="1"/>
  <c r="BI69" i="1"/>
  <c r="BD69" i="1" s="1"/>
  <c r="BJ69" i="1"/>
  <c r="BC69" i="1" s="1"/>
  <c r="BL69" i="1"/>
  <c r="BM69" i="1"/>
  <c r="BN69" i="1"/>
  <c r="BO69" i="1"/>
  <c r="W70" i="1"/>
  <c r="BI70" i="1"/>
  <c r="BD70" i="1" s="1"/>
  <c r="BJ70" i="1"/>
  <c r="BC70" i="1" s="1"/>
  <c r="BL70" i="1"/>
  <c r="BM70" i="1"/>
  <c r="BN70" i="1"/>
  <c r="BO70" i="1"/>
  <c r="W71" i="1"/>
  <c r="BI71" i="1"/>
  <c r="BE71" i="1" s="1"/>
  <c r="BJ71" i="1"/>
  <c r="BC71" i="1" s="1"/>
  <c r="BL71" i="1"/>
  <c r="BM71" i="1"/>
  <c r="BN71" i="1"/>
  <c r="BO71" i="1"/>
  <c r="W72" i="1"/>
  <c r="BI72" i="1"/>
  <c r="BD72" i="1" s="1"/>
  <c r="BJ72" i="1"/>
  <c r="BC72" i="1" s="1"/>
  <c r="BL72" i="1"/>
  <c r="BM72" i="1"/>
  <c r="BN72" i="1"/>
  <c r="BO72" i="1"/>
  <c r="W73" i="1"/>
  <c r="BI73" i="1"/>
  <c r="BE73" i="1" s="1"/>
  <c r="BJ73" i="1"/>
  <c r="BC73" i="1" s="1"/>
  <c r="BL73" i="1"/>
  <c r="BM73" i="1"/>
  <c r="BN73" i="1"/>
  <c r="BO73" i="1"/>
  <c r="W74" i="1"/>
  <c r="BI74" i="1"/>
  <c r="BJ74" i="1"/>
  <c r="BC74" i="1" s="1"/>
  <c r="BL74" i="1"/>
  <c r="BM74" i="1"/>
  <c r="BN74" i="1"/>
  <c r="BO74" i="1"/>
  <c r="W75" i="1"/>
  <c r="BI75" i="1"/>
  <c r="BE75" i="1" s="1"/>
  <c r="BJ75" i="1"/>
  <c r="BC75" i="1" s="1"/>
  <c r="BL75" i="1"/>
  <c r="BM75" i="1"/>
  <c r="BN75" i="1"/>
  <c r="BO75" i="1"/>
  <c r="W76" i="1"/>
  <c r="BI76" i="1"/>
  <c r="BD76" i="1" s="1"/>
  <c r="BJ76" i="1"/>
  <c r="BC76" i="1" s="1"/>
  <c r="BG76" i="1" s="1"/>
  <c r="BL76" i="1"/>
  <c r="BM76" i="1"/>
  <c r="BN76" i="1"/>
  <c r="BO76" i="1"/>
  <c r="W77" i="1"/>
  <c r="BI77" i="1"/>
  <c r="BD77" i="1" s="1"/>
  <c r="BJ77" i="1"/>
  <c r="BC77" i="1" s="1"/>
  <c r="BL77" i="1"/>
  <c r="BM77" i="1"/>
  <c r="BN77" i="1"/>
  <c r="BO77" i="1"/>
  <c r="W78" i="1"/>
  <c r="BI78" i="1"/>
  <c r="BE78" i="1" s="1"/>
  <c r="BJ78" i="1"/>
  <c r="BC78" i="1" s="1"/>
  <c r="BL78" i="1"/>
  <c r="BM78" i="1"/>
  <c r="BN78" i="1"/>
  <c r="BO78" i="1"/>
  <c r="W79" i="1"/>
  <c r="BI79" i="1"/>
  <c r="BE79" i="1" s="1"/>
  <c r="BJ79" i="1"/>
  <c r="BC79" i="1" s="1"/>
  <c r="BL79" i="1"/>
  <c r="BM79" i="1"/>
  <c r="BN79" i="1"/>
  <c r="BO79" i="1"/>
  <c r="W80" i="1"/>
  <c r="BI80" i="1"/>
  <c r="BD80" i="1" s="1"/>
  <c r="BJ80" i="1"/>
  <c r="BC80" i="1" s="1"/>
  <c r="BL80" i="1"/>
  <c r="BM80" i="1"/>
  <c r="BN80" i="1"/>
  <c r="BO80" i="1"/>
  <c r="W81" i="1"/>
  <c r="BI81" i="1"/>
  <c r="BD81" i="1" s="1"/>
  <c r="BJ81" i="1"/>
  <c r="BC81" i="1" s="1"/>
  <c r="BL81" i="1"/>
  <c r="BM81" i="1"/>
  <c r="BN81" i="1"/>
  <c r="BO81" i="1"/>
  <c r="W82" i="1"/>
  <c r="BI82" i="1"/>
  <c r="BJ82" i="1"/>
  <c r="BC82" i="1" s="1"/>
  <c r="BL82" i="1"/>
  <c r="BM82" i="1"/>
  <c r="BN82" i="1"/>
  <c r="BO82" i="1"/>
  <c r="W83" i="1"/>
  <c r="BI83" i="1"/>
  <c r="BD83" i="1" s="1"/>
  <c r="BJ83" i="1"/>
  <c r="BC83" i="1" s="1"/>
  <c r="BL83" i="1"/>
  <c r="BM83" i="1"/>
  <c r="BN83" i="1"/>
  <c r="BO83" i="1"/>
  <c r="W84" i="1"/>
  <c r="BI84" i="1"/>
  <c r="BD84" i="1" s="1"/>
  <c r="BJ84" i="1"/>
  <c r="BC84" i="1" s="1"/>
  <c r="BL84" i="1"/>
  <c r="BM84" i="1"/>
  <c r="BN84" i="1"/>
  <c r="BO84" i="1"/>
  <c r="W85" i="1"/>
  <c r="BI85" i="1"/>
  <c r="BD85" i="1" s="1"/>
  <c r="BJ85" i="1"/>
  <c r="BC85" i="1" s="1"/>
  <c r="BL85" i="1"/>
  <c r="BM85" i="1"/>
  <c r="BN85" i="1"/>
  <c r="BO85" i="1"/>
  <c r="W86" i="1"/>
  <c r="BI86" i="1"/>
  <c r="BD86" i="1" s="1"/>
  <c r="BJ86" i="1"/>
  <c r="BC86" i="1" s="1"/>
  <c r="BL86" i="1"/>
  <c r="BM86" i="1"/>
  <c r="BN86" i="1"/>
  <c r="BO86" i="1"/>
  <c r="W87" i="1"/>
  <c r="BI87" i="1"/>
  <c r="BD87" i="1" s="1"/>
  <c r="BJ87" i="1"/>
  <c r="BC87" i="1" s="1"/>
  <c r="BL87" i="1"/>
  <c r="BM87" i="1"/>
  <c r="BN87" i="1"/>
  <c r="BO87" i="1"/>
  <c r="W88" i="1"/>
  <c r="BI88" i="1"/>
  <c r="BD88" i="1" s="1"/>
  <c r="BJ88" i="1"/>
  <c r="BC88" i="1" s="1"/>
  <c r="BL88" i="1"/>
  <c r="BM88" i="1"/>
  <c r="BN88" i="1"/>
  <c r="BO88" i="1"/>
  <c r="W89" i="1"/>
  <c r="BI89" i="1"/>
  <c r="BE89" i="1" s="1"/>
  <c r="BJ89" i="1"/>
  <c r="BC89" i="1" s="1"/>
  <c r="BL89" i="1"/>
  <c r="BM89" i="1"/>
  <c r="BN89" i="1"/>
  <c r="BO89" i="1"/>
  <c r="W90" i="1"/>
  <c r="BI90" i="1"/>
  <c r="BJ90" i="1"/>
  <c r="BC90" i="1" s="1"/>
  <c r="BL90" i="1"/>
  <c r="BM90" i="1"/>
  <c r="BN90" i="1"/>
  <c r="BO90" i="1"/>
  <c r="W91" i="1"/>
  <c r="BI91" i="1"/>
  <c r="BE91" i="1" s="1"/>
  <c r="BJ91" i="1"/>
  <c r="BC91" i="1" s="1"/>
  <c r="BL91" i="1"/>
  <c r="BM91" i="1"/>
  <c r="BN91" i="1"/>
  <c r="BO91" i="1"/>
  <c r="W92" i="1"/>
  <c r="BI92" i="1"/>
  <c r="BD92" i="1" s="1"/>
  <c r="BJ92" i="1"/>
  <c r="BC92" i="1" s="1"/>
  <c r="BL92" i="1"/>
  <c r="BM92" i="1"/>
  <c r="BN92" i="1"/>
  <c r="BO92" i="1"/>
  <c r="W93" i="1"/>
  <c r="BI93" i="1"/>
  <c r="BD93" i="1" s="1"/>
  <c r="BJ93" i="1"/>
  <c r="BC93" i="1" s="1"/>
  <c r="BL93" i="1"/>
  <c r="BM93" i="1"/>
  <c r="BN93" i="1"/>
  <c r="BO93" i="1"/>
  <c r="W94" i="1"/>
  <c r="BI94" i="1"/>
  <c r="BD94" i="1" s="1"/>
  <c r="BJ94" i="1"/>
  <c r="BC94" i="1" s="1"/>
  <c r="BL94" i="1"/>
  <c r="BM94" i="1"/>
  <c r="BN94" i="1"/>
  <c r="BO94" i="1"/>
  <c r="W95" i="1"/>
  <c r="BI95" i="1"/>
  <c r="BD95" i="1" s="1"/>
  <c r="BJ95" i="1"/>
  <c r="BC95" i="1" s="1"/>
  <c r="BL95" i="1"/>
  <c r="BM95" i="1"/>
  <c r="BN95" i="1"/>
  <c r="BO95" i="1"/>
  <c r="W96" i="1"/>
  <c r="BI96" i="1"/>
  <c r="BD96" i="1" s="1"/>
  <c r="BJ96" i="1"/>
  <c r="BC96" i="1" s="1"/>
  <c r="BL96" i="1"/>
  <c r="BM96" i="1"/>
  <c r="BN96" i="1"/>
  <c r="BO96" i="1"/>
  <c r="W97" i="1"/>
  <c r="BI97" i="1"/>
  <c r="BD97" i="1" s="1"/>
  <c r="BJ97" i="1"/>
  <c r="BC97" i="1" s="1"/>
  <c r="BL97" i="1"/>
  <c r="BM97" i="1"/>
  <c r="BN97" i="1"/>
  <c r="BO97" i="1"/>
  <c r="W98" i="1"/>
  <c r="BI98" i="1"/>
  <c r="BJ98" i="1"/>
  <c r="BC98" i="1" s="1"/>
  <c r="BL98" i="1"/>
  <c r="BM98" i="1"/>
  <c r="BN98" i="1"/>
  <c r="BO98" i="1"/>
  <c r="W99" i="1"/>
  <c r="BI99" i="1"/>
  <c r="BE99" i="1" s="1"/>
  <c r="BJ99" i="1"/>
  <c r="BC99" i="1" s="1"/>
  <c r="BL99" i="1"/>
  <c r="BM99" i="1"/>
  <c r="BN99" i="1"/>
  <c r="BO99" i="1"/>
  <c r="W100" i="1"/>
  <c r="BI100" i="1"/>
  <c r="BD100" i="1" s="1"/>
  <c r="BJ100" i="1"/>
  <c r="BC100" i="1" s="1"/>
  <c r="BL100" i="1"/>
  <c r="BM100" i="1"/>
  <c r="BN100" i="1"/>
  <c r="BO100" i="1"/>
  <c r="W101" i="1"/>
  <c r="BI101" i="1"/>
  <c r="BD101" i="1" s="1"/>
  <c r="BJ101" i="1"/>
  <c r="BC101" i="1" s="1"/>
  <c r="BL101" i="1"/>
  <c r="BM101" i="1"/>
  <c r="BN101" i="1"/>
  <c r="BO101" i="1"/>
  <c r="W102" i="1"/>
  <c r="BI102" i="1"/>
  <c r="BD102" i="1" s="1"/>
  <c r="BJ102" i="1"/>
  <c r="BC102" i="1" s="1"/>
  <c r="BL102" i="1"/>
  <c r="BM102" i="1"/>
  <c r="BN102" i="1"/>
  <c r="BO102" i="1"/>
  <c r="W103" i="1"/>
  <c r="BI103" i="1"/>
  <c r="BD103" i="1" s="1"/>
  <c r="BJ103" i="1"/>
  <c r="BC103" i="1" s="1"/>
  <c r="BL103" i="1"/>
  <c r="BM103" i="1"/>
  <c r="BN103" i="1"/>
  <c r="BO103" i="1"/>
  <c r="W104" i="1"/>
  <c r="BI104" i="1"/>
  <c r="BD104" i="1" s="1"/>
  <c r="BJ104" i="1"/>
  <c r="BC104" i="1" s="1"/>
  <c r="BL104" i="1"/>
  <c r="BM104" i="1"/>
  <c r="BN104" i="1"/>
  <c r="BO104" i="1"/>
  <c r="W105" i="1"/>
  <c r="BI105" i="1"/>
  <c r="BD105" i="1" s="1"/>
  <c r="BJ105" i="1"/>
  <c r="BC105" i="1" s="1"/>
  <c r="BL105" i="1"/>
  <c r="BM105" i="1"/>
  <c r="BN105" i="1"/>
  <c r="BO105" i="1"/>
  <c r="W106" i="1"/>
  <c r="BI106" i="1"/>
  <c r="BE106" i="1" s="1"/>
  <c r="BJ106" i="1"/>
  <c r="BC106" i="1" s="1"/>
  <c r="BL106" i="1"/>
  <c r="BM106" i="1"/>
  <c r="BN106" i="1"/>
  <c r="BO106" i="1"/>
  <c r="W107" i="1"/>
  <c r="BI107" i="1"/>
  <c r="BE107" i="1" s="1"/>
  <c r="BJ107" i="1"/>
  <c r="BC107" i="1" s="1"/>
  <c r="BL107" i="1"/>
  <c r="BM107" i="1"/>
  <c r="BN107" i="1"/>
  <c r="BO107" i="1"/>
  <c r="W108" i="1"/>
  <c r="BI108" i="1"/>
  <c r="BD108" i="1" s="1"/>
  <c r="BJ108" i="1"/>
  <c r="BC108" i="1" s="1"/>
  <c r="BL108" i="1"/>
  <c r="BM108" i="1"/>
  <c r="BN108" i="1"/>
  <c r="BO108" i="1"/>
  <c r="W109" i="1"/>
  <c r="BI109" i="1"/>
  <c r="BJ109" i="1"/>
  <c r="BC109" i="1" s="1"/>
  <c r="BL109" i="1"/>
  <c r="BM109" i="1"/>
  <c r="BN109" i="1"/>
  <c r="BO109" i="1"/>
  <c r="W110" i="1"/>
  <c r="BI110" i="1"/>
  <c r="BD110" i="1" s="1"/>
  <c r="BJ110" i="1"/>
  <c r="BC110" i="1" s="1"/>
  <c r="BL110" i="1"/>
  <c r="BM110" i="1"/>
  <c r="BN110" i="1"/>
  <c r="BO110" i="1"/>
  <c r="W111" i="1"/>
  <c r="BI111" i="1"/>
  <c r="BD111" i="1" s="1"/>
  <c r="BJ111" i="1"/>
  <c r="BC111" i="1" s="1"/>
  <c r="BL111" i="1"/>
  <c r="BM111" i="1"/>
  <c r="BN111" i="1"/>
  <c r="BO111" i="1"/>
  <c r="W112" i="1"/>
  <c r="BI112" i="1"/>
  <c r="BD112" i="1" s="1"/>
  <c r="BJ112" i="1"/>
  <c r="BC112" i="1" s="1"/>
  <c r="BL112" i="1"/>
  <c r="BM112" i="1"/>
  <c r="BN112" i="1"/>
  <c r="BO112" i="1"/>
  <c r="W113" i="1"/>
  <c r="BI113" i="1"/>
  <c r="BD113" i="1" s="1"/>
  <c r="BJ113" i="1"/>
  <c r="BC113" i="1" s="1"/>
  <c r="BL113" i="1"/>
  <c r="BM113" i="1"/>
  <c r="BN113" i="1"/>
  <c r="BO113" i="1"/>
  <c r="W114" i="1"/>
  <c r="BI114" i="1"/>
  <c r="BE114" i="1" s="1"/>
  <c r="BJ114" i="1"/>
  <c r="BC114" i="1" s="1"/>
  <c r="BL114" i="1"/>
  <c r="BM114" i="1"/>
  <c r="BN114" i="1"/>
  <c r="BO114" i="1"/>
  <c r="W115" i="1"/>
  <c r="BI115" i="1"/>
  <c r="BD115" i="1" s="1"/>
  <c r="BJ115" i="1"/>
  <c r="BC115" i="1" s="1"/>
  <c r="BL115" i="1"/>
  <c r="BM115" i="1"/>
  <c r="BN115" i="1"/>
  <c r="BO115" i="1"/>
  <c r="W116" i="1"/>
  <c r="BI116" i="1"/>
  <c r="BE116" i="1" s="1"/>
  <c r="BJ116" i="1"/>
  <c r="BC116" i="1" s="1"/>
  <c r="BL116" i="1"/>
  <c r="BM116" i="1"/>
  <c r="BN116" i="1"/>
  <c r="BO116" i="1"/>
  <c r="W117" i="1"/>
  <c r="BI117" i="1"/>
  <c r="BD117" i="1" s="1"/>
  <c r="BJ117" i="1"/>
  <c r="BC117" i="1" s="1"/>
  <c r="BL117" i="1"/>
  <c r="BM117" i="1"/>
  <c r="BN117" i="1"/>
  <c r="BO117" i="1"/>
  <c r="W118" i="1"/>
  <c r="BI118" i="1"/>
  <c r="BD118" i="1" s="1"/>
  <c r="BJ118" i="1"/>
  <c r="BC118" i="1" s="1"/>
  <c r="BL118" i="1"/>
  <c r="BM118" i="1"/>
  <c r="BN118" i="1"/>
  <c r="BO118" i="1"/>
  <c r="W119" i="1"/>
  <c r="BI119" i="1"/>
  <c r="BD119" i="1" s="1"/>
  <c r="BJ119" i="1"/>
  <c r="BC119" i="1" s="1"/>
  <c r="BL119" i="1"/>
  <c r="BM119" i="1"/>
  <c r="BN119" i="1"/>
  <c r="BO119" i="1"/>
  <c r="W120" i="1"/>
  <c r="BI120" i="1"/>
  <c r="BD120" i="1" s="1"/>
  <c r="BJ120" i="1"/>
  <c r="BC120" i="1" s="1"/>
  <c r="BL120" i="1"/>
  <c r="BM120" i="1"/>
  <c r="BN120" i="1"/>
  <c r="BO120" i="1"/>
  <c r="W121" i="1"/>
  <c r="BI121" i="1"/>
  <c r="BD121" i="1" s="1"/>
  <c r="BJ121" i="1"/>
  <c r="BC121" i="1" s="1"/>
  <c r="BL121" i="1"/>
  <c r="BM121" i="1"/>
  <c r="BN121" i="1"/>
  <c r="BO121" i="1"/>
  <c r="W122" i="1"/>
  <c r="BI122" i="1"/>
  <c r="BE122" i="1" s="1"/>
  <c r="BJ122" i="1"/>
  <c r="BC122" i="1" s="1"/>
  <c r="BL122" i="1"/>
  <c r="BM122" i="1"/>
  <c r="BN122" i="1"/>
  <c r="BO122" i="1"/>
  <c r="W123" i="1"/>
  <c r="BI123" i="1"/>
  <c r="BE123" i="1" s="1"/>
  <c r="BJ123" i="1"/>
  <c r="BC123" i="1" s="1"/>
  <c r="BL123" i="1"/>
  <c r="BM123" i="1"/>
  <c r="BN123" i="1"/>
  <c r="BO123" i="1"/>
  <c r="W124" i="1"/>
  <c r="BI124" i="1"/>
  <c r="BE124" i="1" s="1"/>
  <c r="BJ124" i="1"/>
  <c r="BC124" i="1" s="1"/>
  <c r="BL124" i="1"/>
  <c r="BM124" i="1"/>
  <c r="BN124" i="1"/>
  <c r="BO124" i="1"/>
  <c r="W125" i="1"/>
  <c r="BI125" i="1"/>
  <c r="BD125" i="1" s="1"/>
  <c r="BJ125" i="1"/>
  <c r="BC125" i="1" s="1"/>
  <c r="BL125" i="1"/>
  <c r="BM125" i="1"/>
  <c r="BN125" i="1"/>
  <c r="BO125" i="1"/>
  <c r="W126" i="1"/>
  <c r="BI126" i="1"/>
  <c r="BD126" i="1" s="1"/>
  <c r="BJ126" i="1"/>
  <c r="BC126" i="1" s="1"/>
  <c r="BL126" i="1"/>
  <c r="BM126" i="1"/>
  <c r="BN126" i="1"/>
  <c r="BO126" i="1"/>
  <c r="W127" i="1"/>
  <c r="BI127" i="1"/>
  <c r="BD127" i="1" s="1"/>
  <c r="BJ127" i="1"/>
  <c r="BC127" i="1" s="1"/>
  <c r="BL127" i="1"/>
  <c r="BM127" i="1"/>
  <c r="BN127" i="1"/>
  <c r="BO127" i="1"/>
  <c r="W128" i="1"/>
  <c r="BI128" i="1"/>
  <c r="BD128" i="1" s="1"/>
  <c r="BJ128" i="1"/>
  <c r="BC128" i="1" s="1"/>
  <c r="BL128" i="1"/>
  <c r="BM128" i="1"/>
  <c r="BN128" i="1"/>
  <c r="BO128" i="1"/>
  <c r="W129" i="1"/>
  <c r="BI129" i="1"/>
  <c r="BD129" i="1" s="1"/>
  <c r="BJ129" i="1"/>
  <c r="BC129" i="1" s="1"/>
  <c r="BL129" i="1"/>
  <c r="BM129" i="1"/>
  <c r="BN129" i="1"/>
  <c r="BO129" i="1"/>
  <c r="W130" i="1"/>
  <c r="BI130" i="1"/>
  <c r="BE130" i="1" s="1"/>
  <c r="BJ130" i="1"/>
  <c r="BC130" i="1" s="1"/>
  <c r="BL130" i="1"/>
  <c r="BM130" i="1"/>
  <c r="BN130" i="1"/>
  <c r="BO130" i="1"/>
  <c r="W131" i="1"/>
  <c r="BI131" i="1"/>
  <c r="BE131" i="1" s="1"/>
  <c r="BJ131" i="1"/>
  <c r="BC131" i="1" s="1"/>
  <c r="BL131" i="1"/>
  <c r="BM131" i="1"/>
  <c r="BN131" i="1"/>
  <c r="BO131" i="1"/>
  <c r="W132" i="1"/>
  <c r="BI132" i="1"/>
  <c r="BE132" i="1" s="1"/>
  <c r="BJ132" i="1"/>
  <c r="BC132" i="1" s="1"/>
  <c r="BL132" i="1"/>
  <c r="BM132" i="1"/>
  <c r="BN132" i="1"/>
  <c r="BO132" i="1"/>
  <c r="W133" i="1"/>
  <c r="BI133" i="1"/>
  <c r="BJ133" i="1"/>
  <c r="BC133" i="1" s="1"/>
  <c r="BL133" i="1"/>
  <c r="BM133" i="1"/>
  <c r="BN133" i="1"/>
  <c r="BO133" i="1"/>
  <c r="W134" i="1"/>
  <c r="BI134" i="1"/>
  <c r="BD134" i="1" s="1"/>
  <c r="BJ134" i="1"/>
  <c r="BC134" i="1" s="1"/>
  <c r="BL134" i="1"/>
  <c r="BM134" i="1"/>
  <c r="BN134" i="1"/>
  <c r="BO134" i="1"/>
  <c r="W135" i="1"/>
  <c r="BI135" i="1"/>
  <c r="BJ135" i="1"/>
  <c r="BC135" i="1" s="1"/>
  <c r="BL135" i="1"/>
  <c r="BM135" i="1"/>
  <c r="BN135" i="1"/>
  <c r="BO135" i="1"/>
  <c r="W136" i="1"/>
  <c r="BI136" i="1"/>
  <c r="BD136" i="1" s="1"/>
  <c r="BJ136" i="1"/>
  <c r="BC136" i="1" s="1"/>
  <c r="BL136" i="1"/>
  <c r="BM136" i="1"/>
  <c r="BN136" i="1"/>
  <c r="BO136" i="1"/>
  <c r="W137" i="1"/>
  <c r="BI137" i="1"/>
  <c r="BD137" i="1" s="1"/>
  <c r="BJ137" i="1"/>
  <c r="BC137" i="1" s="1"/>
  <c r="BL137" i="1"/>
  <c r="BM137" i="1"/>
  <c r="BN137" i="1"/>
  <c r="BO137" i="1"/>
  <c r="W138" i="1"/>
  <c r="BI138" i="1"/>
  <c r="BE138" i="1" s="1"/>
  <c r="BJ138" i="1"/>
  <c r="BC138" i="1" s="1"/>
  <c r="BL138" i="1"/>
  <c r="BM138" i="1"/>
  <c r="BN138" i="1"/>
  <c r="BO138" i="1"/>
  <c r="W139" i="1"/>
  <c r="BI139" i="1"/>
  <c r="BD139" i="1" s="1"/>
  <c r="BJ139" i="1"/>
  <c r="BC139" i="1" s="1"/>
  <c r="BL139" i="1"/>
  <c r="BM139" i="1"/>
  <c r="BN139" i="1"/>
  <c r="BO139" i="1"/>
  <c r="W140" i="1"/>
  <c r="BI140" i="1"/>
  <c r="BE140" i="1" s="1"/>
  <c r="BJ140" i="1"/>
  <c r="BC140" i="1" s="1"/>
  <c r="BL140" i="1"/>
  <c r="BM140" i="1"/>
  <c r="BN140" i="1"/>
  <c r="BO140" i="1"/>
  <c r="W141" i="1"/>
  <c r="BI141" i="1"/>
  <c r="BD141" i="1" s="1"/>
  <c r="BJ141" i="1"/>
  <c r="BC141" i="1" s="1"/>
  <c r="BL141" i="1"/>
  <c r="BM141" i="1"/>
  <c r="BN141" i="1"/>
  <c r="BO141" i="1"/>
  <c r="W142" i="1"/>
  <c r="BI142" i="1"/>
  <c r="BJ142" i="1"/>
  <c r="BC142" i="1" s="1"/>
  <c r="BL142" i="1"/>
  <c r="BM142" i="1"/>
  <c r="BN142" i="1"/>
  <c r="BO142" i="1"/>
  <c r="W143" i="1"/>
  <c r="BI143" i="1"/>
  <c r="BJ143" i="1"/>
  <c r="BC143" i="1" s="1"/>
  <c r="BL143" i="1"/>
  <c r="BM143" i="1"/>
  <c r="BN143" i="1"/>
  <c r="BO143" i="1"/>
  <c r="W144" i="1"/>
  <c r="BI144" i="1"/>
  <c r="BD144" i="1" s="1"/>
  <c r="BJ144" i="1"/>
  <c r="BC144" i="1" s="1"/>
  <c r="BL144" i="1"/>
  <c r="BM144" i="1"/>
  <c r="BN144" i="1"/>
  <c r="BO144" i="1"/>
  <c r="W145" i="1"/>
  <c r="BI145" i="1"/>
  <c r="BJ145" i="1"/>
  <c r="BC145" i="1" s="1"/>
  <c r="BL145" i="1"/>
  <c r="BM145" i="1"/>
  <c r="BN145" i="1"/>
  <c r="BO145" i="1"/>
  <c r="W146" i="1"/>
  <c r="BI146" i="1"/>
  <c r="BJ146" i="1"/>
  <c r="BC146" i="1" s="1"/>
  <c r="BL146" i="1"/>
  <c r="BM146" i="1"/>
  <c r="BN146" i="1"/>
  <c r="BO146" i="1"/>
  <c r="W147" i="1"/>
  <c r="BC147" i="1"/>
  <c r="BI147" i="1"/>
  <c r="BD147" i="1" s="1"/>
  <c r="BJ147" i="1"/>
  <c r="BL147" i="1"/>
  <c r="BM147" i="1"/>
  <c r="BN147" i="1"/>
  <c r="BO147" i="1"/>
  <c r="W148" i="1"/>
  <c r="BI148" i="1"/>
  <c r="BE148" i="1" s="1"/>
  <c r="BJ148" i="1"/>
  <c r="BC148" i="1" s="1"/>
  <c r="BL148" i="1"/>
  <c r="BM148" i="1"/>
  <c r="BN148" i="1"/>
  <c r="BO148" i="1"/>
  <c r="W149" i="1"/>
  <c r="BI149" i="1"/>
  <c r="BD149" i="1" s="1"/>
  <c r="BJ149" i="1"/>
  <c r="BC149" i="1" s="1"/>
  <c r="BL149" i="1"/>
  <c r="BM149" i="1"/>
  <c r="BN149" i="1"/>
  <c r="BO149" i="1"/>
  <c r="W150" i="1"/>
  <c r="BI150" i="1"/>
  <c r="BJ150" i="1"/>
  <c r="BC150" i="1" s="1"/>
  <c r="BL150" i="1"/>
  <c r="BM150" i="1"/>
  <c r="BN150" i="1"/>
  <c r="BO150" i="1"/>
  <c r="W151" i="1"/>
  <c r="BI151" i="1"/>
  <c r="BJ151" i="1"/>
  <c r="BC151" i="1" s="1"/>
  <c r="BL151" i="1"/>
  <c r="BM151" i="1"/>
  <c r="BN151" i="1"/>
  <c r="BO151" i="1"/>
  <c r="W152" i="1"/>
  <c r="BI152" i="1"/>
  <c r="BJ152" i="1"/>
  <c r="BC152" i="1" s="1"/>
  <c r="BL152" i="1"/>
  <c r="BM152" i="1"/>
  <c r="BN152" i="1"/>
  <c r="BO152" i="1"/>
  <c r="W153" i="1"/>
  <c r="BI153" i="1"/>
  <c r="BD153" i="1" s="1"/>
  <c r="BJ153" i="1"/>
  <c r="BC153" i="1" s="1"/>
  <c r="BL153" i="1"/>
  <c r="BM153" i="1"/>
  <c r="BN153" i="1"/>
  <c r="BO153" i="1"/>
  <c r="W154" i="1"/>
  <c r="BI154" i="1"/>
  <c r="BE154" i="1" s="1"/>
  <c r="BJ154" i="1"/>
  <c r="BC154" i="1" s="1"/>
  <c r="BL154" i="1"/>
  <c r="BM154" i="1"/>
  <c r="BN154" i="1"/>
  <c r="BO154" i="1"/>
  <c r="W155" i="1"/>
  <c r="BI155" i="1"/>
  <c r="BD155" i="1" s="1"/>
  <c r="BJ155" i="1"/>
  <c r="BC155" i="1" s="1"/>
  <c r="BL155" i="1"/>
  <c r="BM155" i="1"/>
  <c r="BN155" i="1"/>
  <c r="BO155" i="1"/>
  <c r="W156" i="1"/>
  <c r="BI156" i="1"/>
  <c r="BD156" i="1" s="1"/>
  <c r="BJ156" i="1"/>
  <c r="BC156" i="1" s="1"/>
  <c r="BL156" i="1"/>
  <c r="BM156" i="1"/>
  <c r="BN156" i="1"/>
  <c r="BO156" i="1"/>
  <c r="W157" i="1"/>
  <c r="BI157" i="1"/>
  <c r="BD157" i="1" s="1"/>
  <c r="BJ157" i="1"/>
  <c r="BC157" i="1" s="1"/>
  <c r="BL157" i="1"/>
  <c r="BM157" i="1"/>
  <c r="BN157" i="1"/>
  <c r="BO157" i="1"/>
  <c r="W158" i="1"/>
  <c r="BI158" i="1"/>
  <c r="BE158" i="1" s="1"/>
  <c r="BJ158" i="1"/>
  <c r="BC158" i="1" s="1"/>
  <c r="BL158" i="1"/>
  <c r="BM158" i="1"/>
  <c r="BN158" i="1"/>
  <c r="BO158" i="1"/>
  <c r="W159" i="1"/>
  <c r="BI159" i="1"/>
  <c r="BJ159" i="1"/>
  <c r="BC159" i="1" s="1"/>
  <c r="BL159" i="1"/>
  <c r="BM159" i="1"/>
  <c r="BN159" i="1"/>
  <c r="BO159" i="1"/>
  <c r="W160" i="1"/>
  <c r="BI160" i="1"/>
  <c r="BE160" i="1" s="1"/>
  <c r="BJ160" i="1"/>
  <c r="BC160" i="1" s="1"/>
  <c r="BL160" i="1"/>
  <c r="BM160" i="1"/>
  <c r="BN160" i="1"/>
  <c r="BO160" i="1"/>
  <c r="W161" i="1"/>
  <c r="BI161" i="1"/>
  <c r="BJ161" i="1"/>
  <c r="BC161" i="1" s="1"/>
  <c r="BL161" i="1"/>
  <c r="BM161" i="1"/>
  <c r="BN161" i="1"/>
  <c r="BO161" i="1"/>
  <c r="W162" i="1"/>
  <c r="BI162" i="1"/>
  <c r="BJ162" i="1"/>
  <c r="BC162" i="1" s="1"/>
  <c r="BL162" i="1"/>
  <c r="BM162" i="1"/>
  <c r="BN162" i="1"/>
  <c r="BO162" i="1"/>
  <c r="W163" i="1"/>
  <c r="BI163" i="1"/>
  <c r="BD163" i="1" s="1"/>
  <c r="BJ163" i="1"/>
  <c r="BC163" i="1" s="1"/>
  <c r="BL163" i="1"/>
  <c r="BM163" i="1"/>
  <c r="BN163" i="1"/>
  <c r="BO163" i="1"/>
  <c r="W164" i="1"/>
  <c r="BI164" i="1"/>
  <c r="BJ164" i="1"/>
  <c r="BC164" i="1" s="1"/>
  <c r="BL164" i="1"/>
  <c r="BM164" i="1"/>
  <c r="BN164" i="1"/>
  <c r="BO164" i="1"/>
  <c r="W165" i="1"/>
  <c r="BI165" i="1"/>
  <c r="BJ165" i="1"/>
  <c r="BC165" i="1" s="1"/>
  <c r="BL165" i="1"/>
  <c r="BM165" i="1"/>
  <c r="BN165" i="1"/>
  <c r="BO165" i="1"/>
  <c r="W166" i="1"/>
  <c r="BI166" i="1"/>
  <c r="BJ166" i="1"/>
  <c r="BC166" i="1" s="1"/>
  <c r="BL166" i="1"/>
  <c r="BM166" i="1"/>
  <c r="BN166" i="1"/>
  <c r="BO166" i="1"/>
  <c r="W167" i="1"/>
  <c r="BI167" i="1"/>
  <c r="BD167" i="1" s="1"/>
  <c r="BJ167" i="1"/>
  <c r="BC167" i="1" s="1"/>
  <c r="BL167" i="1"/>
  <c r="BM167" i="1"/>
  <c r="BN167" i="1"/>
  <c r="BO167" i="1"/>
  <c r="W168" i="1"/>
  <c r="BI168" i="1"/>
  <c r="BD168" i="1" s="1"/>
  <c r="BJ168" i="1"/>
  <c r="BC168" i="1" s="1"/>
  <c r="BL168" i="1"/>
  <c r="BM168" i="1"/>
  <c r="BN168" i="1"/>
  <c r="BO168" i="1"/>
  <c r="W169" i="1"/>
  <c r="BI169" i="1"/>
  <c r="BD169" i="1" s="1"/>
  <c r="BJ169" i="1"/>
  <c r="BC169" i="1" s="1"/>
  <c r="BL169" i="1"/>
  <c r="BM169" i="1"/>
  <c r="BN169" i="1"/>
  <c r="BO169" i="1"/>
  <c r="W170" i="1"/>
  <c r="BI170" i="1"/>
  <c r="BD170" i="1" s="1"/>
  <c r="BJ170" i="1"/>
  <c r="BC170" i="1" s="1"/>
  <c r="BL170" i="1"/>
  <c r="BM170" i="1"/>
  <c r="BN170" i="1"/>
  <c r="BO170" i="1"/>
  <c r="W171" i="1"/>
  <c r="BI171" i="1"/>
  <c r="BD171" i="1" s="1"/>
  <c r="BJ171" i="1"/>
  <c r="BC171" i="1" s="1"/>
  <c r="BL171" i="1"/>
  <c r="BM171" i="1"/>
  <c r="BN171" i="1"/>
  <c r="BO171" i="1"/>
  <c r="W172" i="1"/>
  <c r="BI172" i="1"/>
  <c r="BJ172" i="1"/>
  <c r="BC172" i="1" s="1"/>
  <c r="BL172" i="1"/>
  <c r="BM172" i="1"/>
  <c r="BN172" i="1"/>
  <c r="BO172" i="1"/>
  <c r="W173" i="1"/>
  <c r="BI173" i="1"/>
  <c r="BE173" i="1" s="1"/>
  <c r="BJ173" i="1"/>
  <c r="BC173" i="1" s="1"/>
  <c r="BL173" i="1"/>
  <c r="BM173" i="1"/>
  <c r="BN173" i="1"/>
  <c r="BO173" i="1"/>
  <c r="W174" i="1"/>
  <c r="BI174" i="1"/>
  <c r="BJ174" i="1"/>
  <c r="BC174" i="1" s="1"/>
  <c r="BL174" i="1"/>
  <c r="BM174" i="1"/>
  <c r="BN174" i="1"/>
  <c r="BO174" i="1"/>
  <c r="W175" i="1"/>
  <c r="BI175" i="1"/>
  <c r="BD175" i="1" s="1"/>
  <c r="BJ175" i="1"/>
  <c r="BC175" i="1" s="1"/>
  <c r="BL175" i="1"/>
  <c r="BM175" i="1"/>
  <c r="BN175" i="1"/>
  <c r="BO175" i="1"/>
  <c r="W176" i="1"/>
  <c r="BI176" i="1"/>
  <c r="BD176" i="1" s="1"/>
  <c r="BJ176" i="1"/>
  <c r="BC176" i="1" s="1"/>
  <c r="BL176" i="1"/>
  <c r="BM176" i="1"/>
  <c r="BN176" i="1"/>
  <c r="BO176" i="1"/>
  <c r="W177" i="1"/>
  <c r="BI177" i="1"/>
  <c r="BD177" i="1" s="1"/>
  <c r="BJ177" i="1"/>
  <c r="BC177" i="1" s="1"/>
  <c r="BL177" i="1"/>
  <c r="BM177" i="1"/>
  <c r="BN177" i="1"/>
  <c r="BO177" i="1"/>
  <c r="W178" i="1"/>
  <c r="BI178" i="1"/>
  <c r="BJ178" i="1"/>
  <c r="BC178" i="1" s="1"/>
  <c r="BL178" i="1"/>
  <c r="BM178" i="1"/>
  <c r="BN178" i="1"/>
  <c r="BO178" i="1"/>
  <c r="W179" i="1"/>
  <c r="BI179" i="1"/>
  <c r="BD179" i="1" s="1"/>
  <c r="BJ179" i="1"/>
  <c r="BC179" i="1" s="1"/>
  <c r="BL179" i="1"/>
  <c r="BM179" i="1"/>
  <c r="BN179" i="1"/>
  <c r="BO179" i="1"/>
  <c r="W180" i="1"/>
  <c r="BI180" i="1"/>
  <c r="BD180" i="1" s="1"/>
  <c r="BJ180" i="1"/>
  <c r="BC180" i="1" s="1"/>
  <c r="BL180" i="1"/>
  <c r="BM180" i="1"/>
  <c r="BN180" i="1"/>
  <c r="BO180" i="1"/>
  <c r="W181" i="1"/>
  <c r="BI181" i="1"/>
  <c r="BJ181" i="1"/>
  <c r="BC181" i="1" s="1"/>
  <c r="BL181" i="1"/>
  <c r="BM181" i="1"/>
  <c r="BN181" i="1"/>
  <c r="BO181" i="1"/>
  <c r="W182" i="1"/>
  <c r="BI182" i="1"/>
  <c r="BJ182" i="1"/>
  <c r="BC182" i="1" s="1"/>
  <c r="BL182" i="1"/>
  <c r="BM182" i="1"/>
  <c r="BN182" i="1"/>
  <c r="BO182" i="1"/>
  <c r="W183" i="1"/>
  <c r="BI183" i="1"/>
  <c r="BD183" i="1" s="1"/>
  <c r="BJ183" i="1"/>
  <c r="BC183" i="1" s="1"/>
  <c r="BL183" i="1"/>
  <c r="BM183" i="1"/>
  <c r="BN183" i="1"/>
  <c r="BO183" i="1"/>
  <c r="W184" i="1"/>
  <c r="BI184" i="1"/>
  <c r="BD184" i="1" s="1"/>
  <c r="BJ184" i="1"/>
  <c r="BC184" i="1" s="1"/>
  <c r="BL184" i="1"/>
  <c r="BM184" i="1"/>
  <c r="BN184" i="1"/>
  <c r="BO184" i="1"/>
  <c r="W185" i="1"/>
  <c r="BI185" i="1"/>
  <c r="BD185" i="1" s="1"/>
  <c r="BJ185" i="1"/>
  <c r="BC185" i="1" s="1"/>
  <c r="BL185" i="1"/>
  <c r="BM185" i="1"/>
  <c r="BN185" i="1"/>
  <c r="BO185" i="1"/>
  <c r="W186" i="1"/>
  <c r="BI186" i="1"/>
  <c r="BD186" i="1" s="1"/>
  <c r="BJ186" i="1"/>
  <c r="BC186" i="1" s="1"/>
  <c r="BL186" i="1"/>
  <c r="BM186" i="1"/>
  <c r="BN186" i="1"/>
  <c r="BO186" i="1"/>
  <c r="W187" i="1"/>
  <c r="BI187" i="1"/>
  <c r="BJ187" i="1"/>
  <c r="BC187" i="1" s="1"/>
  <c r="BL187" i="1"/>
  <c r="BM187" i="1"/>
  <c r="BN187" i="1"/>
  <c r="BO187" i="1"/>
  <c r="W188" i="1"/>
  <c r="BI188" i="1"/>
  <c r="BJ188" i="1"/>
  <c r="BC188" i="1" s="1"/>
  <c r="BL188" i="1"/>
  <c r="BM188" i="1"/>
  <c r="BN188" i="1"/>
  <c r="BO188" i="1"/>
  <c r="W189" i="1"/>
  <c r="BI189" i="1"/>
  <c r="BE189" i="1" s="1"/>
  <c r="BJ189" i="1"/>
  <c r="BC189" i="1" s="1"/>
  <c r="BL189" i="1"/>
  <c r="BM189" i="1"/>
  <c r="BN189" i="1"/>
  <c r="BO189" i="1"/>
  <c r="W190" i="1"/>
  <c r="BI190" i="1"/>
  <c r="BE190" i="1" s="1"/>
  <c r="BJ190" i="1"/>
  <c r="BC190" i="1" s="1"/>
  <c r="BL190" i="1"/>
  <c r="BM190" i="1"/>
  <c r="BN190" i="1"/>
  <c r="BO190" i="1"/>
  <c r="W191" i="1"/>
  <c r="BI191" i="1"/>
  <c r="BE191" i="1" s="1"/>
  <c r="BJ191" i="1"/>
  <c r="BC191" i="1" s="1"/>
  <c r="BL191" i="1"/>
  <c r="BM191" i="1"/>
  <c r="BN191" i="1"/>
  <c r="BO191" i="1"/>
  <c r="W192" i="1"/>
  <c r="BI192" i="1"/>
  <c r="BD192" i="1" s="1"/>
  <c r="BJ192" i="1"/>
  <c r="BC192" i="1" s="1"/>
  <c r="BL192" i="1"/>
  <c r="BM192" i="1"/>
  <c r="BN192" i="1"/>
  <c r="BO192" i="1"/>
  <c r="W193" i="1"/>
  <c r="BI193" i="1"/>
  <c r="BD193" i="1" s="1"/>
  <c r="BJ193" i="1"/>
  <c r="BC193" i="1" s="1"/>
  <c r="BL193" i="1"/>
  <c r="BM193" i="1"/>
  <c r="BN193" i="1"/>
  <c r="BO193" i="1"/>
  <c r="W194" i="1"/>
  <c r="BI194" i="1"/>
  <c r="BD194" i="1" s="1"/>
  <c r="BJ194" i="1"/>
  <c r="BC194" i="1" s="1"/>
  <c r="BL194" i="1"/>
  <c r="BM194" i="1"/>
  <c r="BN194" i="1"/>
  <c r="BO194" i="1"/>
  <c r="W195" i="1"/>
  <c r="BI195" i="1"/>
  <c r="BJ195" i="1"/>
  <c r="BC195" i="1" s="1"/>
  <c r="BL195" i="1"/>
  <c r="BM195" i="1"/>
  <c r="BN195" i="1"/>
  <c r="BO195" i="1"/>
  <c r="W196" i="1"/>
  <c r="BI196" i="1"/>
  <c r="BE196" i="1" s="1"/>
  <c r="BJ196" i="1"/>
  <c r="BC196" i="1" s="1"/>
  <c r="BL196" i="1"/>
  <c r="BM196" i="1"/>
  <c r="BN196" i="1"/>
  <c r="BO196" i="1"/>
  <c r="W197" i="1"/>
  <c r="BI197" i="1"/>
  <c r="BE197" i="1" s="1"/>
  <c r="BJ197" i="1"/>
  <c r="BC197" i="1" s="1"/>
  <c r="BL197" i="1"/>
  <c r="BM197" i="1"/>
  <c r="BN197" i="1"/>
  <c r="BO197" i="1"/>
  <c r="W198" i="1"/>
  <c r="BI198" i="1"/>
  <c r="BE198" i="1" s="1"/>
  <c r="BJ198" i="1"/>
  <c r="BC198" i="1" s="1"/>
  <c r="BL198" i="1"/>
  <c r="BM198" i="1"/>
  <c r="BN198" i="1"/>
  <c r="BO198" i="1"/>
  <c r="W199" i="1"/>
  <c r="BI199" i="1"/>
  <c r="BD199" i="1" s="1"/>
  <c r="BJ199" i="1"/>
  <c r="BC199" i="1" s="1"/>
  <c r="BL199" i="1"/>
  <c r="BM199" i="1"/>
  <c r="BN199" i="1"/>
  <c r="BO199" i="1"/>
  <c r="W200" i="1"/>
  <c r="BI200" i="1"/>
  <c r="BE200" i="1" s="1"/>
  <c r="BJ200" i="1"/>
  <c r="BC200" i="1" s="1"/>
  <c r="BL200" i="1"/>
  <c r="BM200" i="1"/>
  <c r="BN200" i="1"/>
  <c r="BO200" i="1"/>
  <c r="W201" i="1"/>
  <c r="BI201" i="1"/>
  <c r="BD201" i="1" s="1"/>
  <c r="BJ201" i="1"/>
  <c r="BC201" i="1" s="1"/>
  <c r="BL201" i="1"/>
  <c r="BM201" i="1"/>
  <c r="BN201" i="1"/>
  <c r="BO201" i="1"/>
  <c r="W202" i="1"/>
  <c r="BI202" i="1"/>
  <c r="BD202" i="1" s="1"/>
  <c r="BJ202" i="1"/>
  <c r="BC202" i="1" s="1"/>
  <c r="BL202" i="1"/>
  <c r="BM202" i="1"/>
  <c r="BN202" i="1"/>
  <c r="BO202" i="1"/>
  <c r="W203" i="1"/>
  <c r="BI203" i="1"/>
  <c r="BD203" i="1" s="1"/>
  <c r="BJ203" i="1"/>
  <c r="BC203" i="1" s="1"/>
  <c r="BL203" i="1"/>
  <c r="BM203" i="1"/>
  <c r="BN203" i="1"/>
  <c r="BO203" i="1"/>
  <c r="W204" i="1"/>
  <c r="BI204" i="1"/>
  <c r="BD204" i="1" s="1"/>
  <c r="BJ204" i="1"/>
  <c r="BC204" i="1" s="1"/>
  <c r="BL204" i="1"/>
  <c r="BM204" i="1"/>
  <c r="BN204" i="1"/>
  <c r="BO204" i="1"/>
  <c r="W205" i="1"/>
  <c r="BI205" i="1"/>
  <c r="BE205" i="1" s="1"/>
  <c r="BJ205" i="1"/>
  <c r="BC205" i="1" s="1"/>
  <c r="BL205" i="1"/>
  <c r="BM205" i="1"/>
  <c r="BN205" i="1"/>
  <c r="BO205" i="1"/>
  <c r="W206" i="1"/>
  <c r="BI206" i="1"/>
  <c r="BE206" i="1" s="1"/>
  <c r="BJ206" i="1"/>
  <c r="BC206" i="1" s="1"/>
  <c r="BL206" i="1"/>
  <c r="BM206" i="1"/>
  <c r="BN206" i="1"/>
  <c r="BO206" i="1"/>
  <c r="W207" i="1"/>
  <c r="BI207" i="1"/>
  <c r="BD207" i="1" s="1"/>
  <c r="BJ207" i="1"/>
  <c r="BC207" i="1" s="1"/>
  <c r="BL207" i="1"/>
  <c r="BM207" i="1"/>
  <c r="BN207" i="1"/>
  <c r="BO207" i="1"/>
  <c r="W208" i="1"/>
  <c r="BI208" i="1"/>
  <c r="BJ208" i="1"/>
  <c r="BC208" i="1" s="1"/>
  <c r="BL208" i="1"/>
  <c r="BM208" i="1"/>
  <c r="BN208" i="1"/>
  <c r="BO208" i="1"/>
  <c r="W209" i="1"/>
  <c r="BI209" i="1"/>
  <c r="BD209" i="1" s="1"/>
  <c r="BJ209" i="1"/>
  <c r="BC209" i="1" s="1"/>
  <c r="BL209" i="1"/>
  <c r="BM209" i="1"/>
  <c r="BN209" i="1"/>
  <c r="BO209" i="1"/>
  <c r="W210" i="1"/>
  <c r="BI210" i="1"/>
  <c r="BD210" i="1" s="1"/>
  <c r="BJ210" i="1"/>
  <c r="BC210" i="1" s="1"/>
  <c r="BL210" i="1"/>
  <c r="BM210" i="1"/>
  <c r="BN210" i="1"/>
  <c r="BO210" i="1"/>
  <c r="W211" i="1"/>
  <c r="BI211" i="1"/>
  <c r="BD211" i="1" s="1"/>
  <c r="BJ211" i="1"/>
  <c r="BC211" i="1" s="1"/>
  <c r="BL211" i="1"/>
  <c r="BM211" i="1"/>
  <c r="BN211" i="1"/>
  <c r="BO211" i="1"/>
  <c r="W212" i="1"/>
  <c r="BI212" i="1"/>
  <c r="BD212" i="1" s="1"/>
  <c r="BJ212" i="1"/>
  <c r="BC212" i="1" s="1"/>
  <c r="BL212" i="1"/>
  <c r="BM212" i="1"/>
  <c r="BN212" i="1"/>
  <c r="BO212" i="1"/>
  <c r="W213" i="1"/>
  <c r="BI213" i="1"/>
  <c r="BE213" i="1" s="1"/>
  <c r="BJ213" i="1"/>
  <c r="BC213" i="1" s="1"/>
  <c r="BL213" i="1"/>
  <c r="BM213" i="1"/>
  <c r="BN213" i="1"/>
  <c r="BO213" i="1"/>
  <c r="W214" i="1"/>
  <c r="BI214" i="1"/>
  <c r="BE214" i="1" s="1"/>
  <c r="BJ214" i="1"/>
  <c r="BC214" i="1" s="1"/>
  <c r="BL214" i="1"/>
  <c r="BM214" i="1"/>
  <c r="BN214" i="1"/>
  <c r="BO214" i="1"/>
  <c r="W215" i="1"/>
  <c r="BI215" i="1"/>
  <c r="BE215" i="1" s="1"/>
  <c r="BJ215" i="1"/>
  <c r="BC215" i="1" s="1"/>
  <c r="BL215" i="1"/>
  <c r="BM215" i="1"/>
  <c r="BN215" i="1"/>
  <c r="BO215" i="1"/>
  <c r="W216" i="1"/>
  <c r="BI216" i="1"/>
  <c r="BE216" i="1" s="1"/>
  <c r="BJ216" i="1"/>
  <c r="BC216" i="1" s="1"/>
  <c r="BL216" i="1"/>
  <c r="BM216" i="1"/>
  <c r="BN216" i="1"/>
  <c r="BO216" i="1"/>
  <c r="W217" i="1"/>
  <c r="BI217" i="1"/>
  <c r="BD217" i="1" s="1"/>
  <c r="BJ217" i="1"/>
  <c r="BC217" i="1" s="1"/>
  <c r="BL217" i="1"/>
  <c r="BM217" i="1"/>
  <c r="BN217" i="1"/>
  <c r="BO217" i="1"/>
  <c r="W218" i="1"/>
  <c r="BI218" i="1"/>
  <c r="BD218" i="1" s="1"/>
  <c r="BJ218" i="1"/>
  <c r="BC218" i="1" s="1"/>
  <c r="BL218" i="1"/>
  <c r="BM218" i="1"/>
  <c r="BN218" i="1"/>
  <c r="BO218" i="1"/>
  <c r="W219" i="1"/>
  <c r="BI219" i="1"/>
  <c r="BD219" i="1" s="1"/>
  <c r="BJ219" i="1"/>
  <c r="BC219" i="1" s="1"/>
  <c r="BL219" i="1"/>
  <c r="BM219" i="1"/>
  <c r="BN219" i="1"/>
  <c r="BO219" i="1"/>
  <c r="W220" i="1"/>
  <c r="BI220" i="1"/>
  <c r="BD220" i="1" s="1"/>
  <c r="BJ220" i="1"/>
  <c r="BC220" i="1" s="1"/>
  <c r="BL220" i="1"/>
  <c r="BM220" i="1"/>
  <c r="BN220" i="1"/>
  <c r="BO220" i="1"/>
  <c r="W221" i="1"/>
  <c r="BI221" i="1"/>
  <c r="BE221" i="1" s="1"/>
  <c r="BJ221" i="1"/>
  <c r="BC221" i="1" s="1"/>
  <c r="BL221" i="1"/>
  <c r="BM221" i="1"/>
  <c r="BN221" i="1"/>
  <c r="BO221" i="1"/>
  <c r="W222" i="1"/>
  <c r="BI222" i="1"/>
  <c r="BE222" i="1" s="1"/>
  <c r="BJ222" i="1"/>
  <c r="BC222" i="1" s="1"/>
  <c r="BL222" i="1"/>
  <c r="BM222" i="1"/>
  <c r="BN222" i="1"/>
  <c r="BO222" i="1"/>
  <c r="W223" i="1"/>
  <c r="BI223" i="1"/>
  <c r="BD223" i="1" s="1"/>
  <c r="BJ223" i="1"/>
  <c r="BC223" i="1" s="1"/>
  <c r="BL223" i="1"/>
  <c r="BM223" i="1"/>
  <c r="BN223" i="1"/>
  <c r="BO223" i="1"/>
  <c r="W224" i="1"/>
  <c r="BI224" i="1"/>
  <c r="BE224" i="1" s="1"/>
  <c r="BJ224" i="1"/>
  <c r="BC224" i="1" s="1"/>
  <c r="BL224" i="1"/>
  <c r="BM224" i="1"/>
  <c r="BN224" i="1"/>
  <c r="BO224" i="1"/>
  <c r="W225" i="1"/>
  <c r="BI225" i="1"/>
  <c r="BE225" i="1" s="1"/>
  <c r="BJ225" i="1"/>
  <c r="BC225" i="1" s="1"/>
  <c r="BL225" i="1"/>
  <c r="BM225" i="1"/>
  <c r="BN225" i="1"/>
  <c r="BO225" i="1"/>
  <c r="W226" i="1"/>
  <c r="BI226" i="1"/>
  <c r="BD226" i="1" s="1"/>
  <c r="BJ226" i="1"/>
  <c r="BC226" i="1" s="1"/>
  <c r="BL226" i="1"/>
  <c r="BM226" i="1"/>
  <c r="BN226" i="1"/>
  <c r="BO226" i="1"/>
  <c r="W227" i="1"/>
  <c r="BI227" i="1"/>
  <c r="BD227" i="1" s="1"/>
  <c r="BJ227" i="1"/>
  <c r="BC227" i="1" s="1"/>
  <c r="BL227" i="1"/>
  <c r="BM227" i="1"/>
  <c r="BN227" i="1"/>
  <c r="BO227" i="1"/>
  <c r="W228" i="1"/>
  <c r="BI228" i="1"/>
  <c r="BJ228" i="1"/>
  <c r="BC228" i="1" s="1"/>
  <c r="BL228" i="1"/>
  <c r="BM228" i="1"/>
  <c r="BN228" i="1"/>
  <c r="BO228" i="1"/>
  <c r="W229" i="1"/>
  <c r="BI229" i="1"/>
  <c r="BE229" i="1" s="1"/>
  <c r="BJ229" i="1"/>
  <c r="BC229" i="1" s="1"/>
  <c r="BL229" i="1"/>
  <c r="BM229" i="1"/>
  <c r="BN229" i="1"/>
  <c r="BO229" i="1"/>
  <c r="W230" i="1"/>
  <c r="BI230" i="1"/>
  <c r="BJ230" i="1"/>
  <c r="BC230" i="1" s="1"/>
  <c r="BL230" i="1"/>
  <c r="BM230" i="1"/>
  <c r="BN230" i="1"/>
  <c r="BO230" i="1"/>
  <c r="W231" i="1"/>
  <c r="BI231" i="1"/>
  <c r="BD231" i="1" s="1"/>
  <c r="BJ231" i="1"/>
  <c r="BC231" i="1" s="1"/>
  <c r="BL231" i="1"/>
  <c r="BM231" i="1"/>
  <c r="BN231" i="1"/>
  <c r="BO231" i="1"/>
  <c r="W232" i="1"/>
  <c r="BI232" i="1"/>
  <c r="BE232" i="1" s="1"/>
  <c r="BJ232" i="1"/>
  <c r="BC232" i="1" s="1"/>
  <c r="BL232" i="1"/>
  <c r="BM232" i="1"/>
  <c r="BN232" i="1"/>
  <c r="BO232" i="1"/>
  <c r="W233" i="1"/>
  <c r="BI233" i="1"/>
  <c r="BD233" i="1" s="1"/>
  <c r="BJ233" i="1"/>
  <c r="BC233" i="1" s="1"/>
  <c r="BL233" i="1"/>
  <c r="BM233" i="1"/>
  <c r="BN233" i="1"/>
  <c r="BO233" i="1"/>
  <c r="W234" i="1"/>
  <c r="BI234" i="1"/>
  <c r="BD234" i="1" s="1"/>
  <c r="BJ234" i="1"/>
  <c r="BC234" i="1" s="1"/>
  <c r="BL234" i="1"/>
  <c r="BM234" i="1"/>
  <c r="BN234" i="1"/>
  <c r="BO234" i="1"/>
  <c r="W235" i="1"/>
  <c r="BI235" i="1"/>
  <c r="BJ235" i="1"/>
  <c r="BC235" i="1" s="1"/>
  <c r="BL235" i="1"/>
  <c r="BM235" i="1"/>
  <c r="BN235" i="1"/>
  <c r="BO235" i="1"/>
  <c r="W236" i="1"/>
  <c r="BI236" i="1"/>
  <c r="BE236" i="1" s="1"/>
  <c r="BJ236" i="1"/>
  <c r="BC236" i="1" s="1"/>
  <c r="BL236" i="1"/>
  <c r="BM236" i="1"/>
  <c r="BN236" i="1"/>
  <c r="BO236" i="1"/>
  <c r="W237" i="1"/>
  <c r="BI237" i="1"/>
  <c r="BJ237" i="1"/>
  <c r="BC237" i="1" s="1"/>
  <c r="BL237" i="1"/>
  <c r="BM237" i="1"/>
  <c r="BN237" i="1"/>
  <c r="BO237" i="1"/>
  <c r="W238" i="1"/>
  <c r="BI238" i="1"/>
  <c r="BD238" i="1" s="1"/>
  <c r="BJ238" i="1"/>
  <c r="BC238" i="1" s="1"/>
  <c r="BL238" i="1"/>
  <c r="BM238" i="1"/>
  <c r="BN238" i="1"/>
  <c r="BO238" i="1"/>
  <c r="W239" i="1"/>
  <c r="BI239" i="1"/>
  <c r="BD239" i="1" s="1"/>
  <c r="BJ239" i="1"/>
  <c r="BC239" i="1" s="1"/>
  <c r="BL239" i="1"/>
  <c r="BM239" i="1"/>
  <c r="BN239" i="1"/>
  <c r="BO239" i="1"/>
  <c r="W240" i="1"/>
  <c r="BI240" i="1"/>
  <c r="BD240" i="1" s="1"/>
  <c r="BJ240" i="1"/>
  <c r="BC240" i="1" s="1"/>
  <c r="BL240" i="1"/>
  <c r="BM240" i="1"/>
  <c r="BN240" i="1"/>
  <c r="BO240" i="1"/>
  <c r="W241" i="1"/>
  <c r="BI241" i="1"/>
  <c r="BD241" i="1" s="1"/>
  <c r="BJ241" i="1"/>
  <c r="BC241" i="1" s="1"/>
  <c r="BL241" i="1"/>
  <c r="BM241" i="1"/>
  <c r="BN241" i="1"/>
  <c r="BO241" i="1"/>
  <c r="W242" i="1"/>
  <c r="BI242" i="1"/>
  <c r="BD242" i="1" s="1"/>
  <c r="BJ242" i="1"/>
  <c r="BC242" i="1" s="1"/>
  <c r="BL242" i="1"/>
  <c r="BM242" i="1"/>
  <c r="BN242" i="1"/>
  <c r="BO242" i="1"/>
  <c r="W243" i="1"/>
  <c r="BI243" i="1"/>
  <c r="BJ243" i="1"/>
  <c r="BC243" i="1" s="1"/>
  <c r="BL243" i="1"/>
  <c r="BM243" i="1"/>
  <c r="BN243" i="1"/>
  <c r="BO243" i="1"/>
  <c r="W244" i="1"/>
  <c r="BI244" i="1"/>
  <c r="BE244" i="1" s="1"/>
  <c r="BJ244" i="1"/>
  <c r="BC244" i="1" s="1"/>
  <c r="BL244" i="1"/>
  <c r="BM244" i="1"/>
  <c r="BN244" i="1"/>
  <c r="BO244" i="1"/>
  <c r="W245" i="1"/>
  <c r="BI245" i="1"/>
  <c r="BJ245" i="1"/>
  <c r="BC245" i="1" s="1"/>
  <c r="BL245" i="1"/>
  <c r="BM245" i="1"/>
  <c r="BN245" i="1"/>
  <c r="BO245" i="1"/>
  <c r="W246" i="1"/>
  <c r="BI246" i="1"/>
  <c r="BD246" i="1" s="1"/>
  <c r="BJ246" i="1"/>
  <c r="BC246" i="1" s="1"/>
  <c r="BL246" i="1"/>
  <c r="BM246" i="1"/>
  <c r="BN246" i="1"/>
  <c r="BO246" i="1"/>
  <c r="W247" i="1"/>
  <c r="BI247" i="1"/>
  <c r="BD247" i="1" s="1"/>
  <c r="BJ247" i="1"/>
  <c r="BC247" i="1" s="1"/>
  <c r="BL247" i="1"/>
  <c r="BM247" i="1"/>
  <c r="BN247" i="1"/>
  <c r="BO247" i="1"/>
  <c r="W248" i="1"/>
  <c r="BI248" i="1"/>
  <c r="BE248" i="1" s="1"/>
  <c r="BJ248" i="1"/>
  <c r="BC248" i="1" s="1"/>
  <c r="BL248" i="1"/>
  <c r="BM248" i="1"/>
  <c r="BN248" i="1"/>
  <c r="BO248" i="1"/>
  <c r="W249" i="1"/>
  <c r="BI249" i="1"/>
  <c r="BD249" i="1" s="1"/>
  <c r="BJ249" i="1"/>
  <c r="BC249" i="1" s="1"/>
  <c r="BL249" i="1"/>
  <c r="BM249" i="1"/>
  <c r="BN249" i="1"/>
  <c r="BO249" i="1"/>
  <c r="W250" i="1"/>
  <c r="BI250" i="1"/>
  <c r="BJ250" i="1"/>
  <c r="BC250" i="1" s="1"/>
  <c r="BL250" i="1"/>
  <c r="BM250" i="1"/>
  <c r="BN250" i="1"/>
  <c r="BO250" i="1"/>
  <c r="W251" i="1"/>
  <c r="BI251" i="1"/>
  <c r="BE251" i="1" s="1"/>
  <c r="BJ251" i="1"/>
  <c r="BC251" i="1" s="1"/>
  <c r="BL251" i="1"/>
  <c r="BM251" i="1"/>
  <c r="BN251" i="1"/>
  <c r="BO251" i="1"/>
  <c r="W252" i="1"/>
  <c r="BI252" i="1"/>
  <c r="BE252" i="1" s="1"/>
  <c r="BJ252" i="1"/>
  <c r="BC252" i="1" s="1"/>
  <c r="BL252" i="1"/>
  <c r="BM252" i="1"/>
  <c r="BN252" i="1"/>
  <c r="BO252" i="1"/>
  <c r="W253" i="1"/>
  <c r="BI253" i="1"/>
  <c r="BD253" i="1" s="1"/>
  <c r="BJ253" i="1"/>
  <c r="BC253" i="1" s="1"/>
  <c r="BL253" i="1"/>
  <c r="BM253" i="1"/>
  <c r="BN253" i="1"/>
  <c r="BO253" i="1"/>
  <c r="W254" i="1"/>
  <c r="BI254" i="1"/>
  <c r="BE254" i="1" s="1"/>
  <c r="BJ254" i="1"/>
  <c r="BC254" i="1" s="1"/>
  <c r="BL254" i="1"/>
  <c r="BM254" i="1"/>
  <c r="BN254" i="1"/>
  <c r="BO254" i="1"/>
  <c r="W255" i="1"/>
  <c r="BI255" i="1"/>
  <c r="BD255" i="1" s="1"/>
  <c r="BJ255" i="1"/>
  <c r="BC255" i="1" s="1"/>
  <c r="BL255" i="1"/>
  <c r="BM255" i="1"/>
  <c r="BN255" i="1"/>
  <c r="BO255" i="1"/>
  <c r="W256" i="1"/>
  <c r="BI256" i="1"/>
  <c r="BD256" i="1" s="1"/>
  <c r="BJ256" i="1"/>
  <c r="BC256" i="1" s="1"/>
  <c r="BL256" i="1"/>
  <c r="BM256" i="1"/>
  <c r="BN256" i="1"/>
  <c r="BO256" i="1"/>
  <c r="W257" i="1"/>
  <c r="BI257" i="1"/>
  <c r="BD257" i="1" s="1"/>
  <c r="BJ257" i="1"/>
  <c r="BC257" i="1" s="1"/>
  <c r="BL257" i="1"/>
  <c r="BM257" i="1"/>
  <c r="BN257" i="1"/>
  <c r="BO257" i="1"/>
  <c r="W258" i="1"/>
  <c r="BI258" i="1"/>
  <c r="BE258" i="1" s="1"/>
  <c r="BJ258" i="1"/>
  <c r="BC258" i="1" s="1"/>
  <c r="BL258" i="1"/>
  <c r="BM258" i="1"/>
  <c r="BN258" i="1"/>
  <c r="BO258" i="1"/>
  <c r="W259" i="1"/>
  <c r="BI259" i="1"/>
  <c r="BE259" i="1" s="1"/>
  <c r="BJ259" i="1"/>
  <c r="BC259" i="1" s="1"/>
  <c r="BL259" i="1"/>
  <c r="BM259" i="1"/>
  <c r="BN259" i="1"/>
  <c r="BO259" i="1"/>
  <c r="W260" i="1"/>
  <c r="BI260" i="1"/>
  <c r="BE260" i="1" s="1"/>
  <c r="BJ260" i="1"/>
  <c r="BC260" i="1" s="1"/>
  <c r="BL260" i="1"/>
  <c r="BM260" i="1"/>
  <c r="BN260" i="1"/>
  <c r="BO260" i="1"/>
  <c r="W261" i="1"/>
  <c r="BI261" i="1"/>
  <c r="BD261" i="1" s="1"/>
  <c r="BJ261" i="1"/>
  <c r="BC261" i="1" s="1"/>
  <c r="BL261" i="1"/>
  <c r="BM261" i="1"/>
  <c r="BN261" i="1"/>
  <c r="BO261" i="1"/>
  <c r="W262" i="1"/>
  <c r="BI262" i="1"/>
  <c r="BE262" i="1" s="1"/>
  <c r="BJ262" i="1"/>
  <c r="BC262" i="1" s="1"/>
  <c r="BL262" i="1"/>
  <c r="BM262" i="1"/>
  <c r="BN262" i="1"/>
  <c r="BO262" i="1"/>
  <c r="W263" i="1"/>
  <c r="BI263" i="1"/>
  <c r="BD263" i="1" s="1"/>
  <c r="BJ263" i="1"/>
  <c r="BC263" i="1" s="1"/>
  <c r="BL263" i="1"/>
  <c r="BM263" i="1"/>
  <c r="BN263" i="1"/>
  <c r="BO263" i="1"/>
  <c r="W264" i="1"/>
  <c r="BI264" i="1"/>
  <c r="BD264" i="1" s="1"/>
  <c r="BJ264" i="1"/>
  <c r="BC264" i="1" s="1"/>
  <c r="BL264" i="1"/>
  <c r="BM264" i="1"/>
  <c r="BN264" i="1"/>
  <c r="BO264" i="1"/>
  <c r="W265" i="1"/>
  <c r="BI265" i="1"/>
  <c r="BD265" i="1" s="1"/>
  <c r="BJ265" i="1"/>
  <c r="BC265" i="1" s="1"/>
  <c r="BL265" i="1"/>
  <c r="BM265" i="1"/>
  <c r="BN265" i="1"/>
  <c r="BO265" i="1"/>
  <c r="W266" i="1"/>
  <c r="BI266" i="1"/>
  <c r="BE266" i="1" s="1"/>
  <c r="BJ266" i="1"/>
  <c r="BC266" i="1" s="1"/>
  <c r="BL266" i="1"/>
  <c r="BM266" i="1"/>
  <c r="BN266" i="1"/>
  <c r="BO266" i="1"/>
  <c r="W267" i="1"/>
  <c r="BI267" i="1"/>
  <c r="BJ267" i="1"/>
  <c r="BC267" i="1" s="1"/>
  <c r="BL267" i="1"/>
  <c r="BM267" i="1"/>
  <c r="BN267" i="1"/>
  <c r="BO267" i="1"/>
  <c r="W268" i="1"/>
  <c r="BI268" i="1"/>
  <c r="BE268" i="1" s="1"/>
  <c r="BJ268" i="1"/>
  <c r="BC268" i="1" s="1"/>
  <c r="BL268" i="1"/>
  <c r="BM268" i="1"/>
  <c r="BN268" i="1"/>
  <c r="BO268" i="1"/>
  <c r="W269" i="1"/>
  <c r="BI269" i="1"/>
  <c r="BD269" i="1" s="1"/>
  <c r="BJ269" i="1"/>
  <c r="BC269" i="1" s="1"/>
  <c r="BL269" i="1"/>
  <c r="BM269" i="1"/>
  <c r="BN269" i="1"/>
  <c r="BO269" i="1"/>
  <c r="W270" i="1"/>
  <c r="BI270" i="1"/>
  <c r="BD270" i="1" s="1"/>
  <c r="BJ270" i="1"/>
  <c r="BC270" i="1" s="1"/>
  <c r="BL270" i="1"/>
  <c r="BM270" i="1"/>
  <c r="BN270" i="1"/>
  <c r="BO270" i="1"/>
  <c r="W271" i="1"/>
  <c r="BI271" i="1"/>
  <c r="BD271" i="1" s="1"/>
  <c r="BJ271" i="1"/>
  <c r="BC271" i="1" s="1"/>
  <c r="BL271" i="1"/>
  <c r="BM271" i="1"/>
  <c r="BN271" i="1"/>
  <c r="BO271" i="1"/>
  <c r="W272" i="1"/>
  <c r="BI272" i="1"/>
  <c r="BD272" i="1" s="1"/>
  <c r="BJ272" i="1"/>
  <c r="BC272" i="1" s="1"/>
  <c r="BL272" i="1"/>
  <c r="BM272" i="1"/>
  <c r="BN272" i="1"/>
  <c r="BO272" i="1"/>
  <c r="W273" i="1"/>
  <c r="BI273" i="1"/>
  <c r="BJ273" i="1"/>
  <c r="BC273" i="1" s="1"/>
  <c r="BL273" i="1"/>
  <c r="BM273" i="1"/>
  <c r="BN273" i="1"/>
  <c r="BO273" i="1"/>
  <c r="W274" i="1"/>
  <c r="BI274" i="1"/>
  <c r="BE274" i="1" s="1"/>
  <c r="BJ274" i="1"/>
  <c r="BC274" i="1" s="1"/>
  <c r="BL274" i="1"/>
  <c r="BM274" i="1"/>
  <c r="BN274" i="1"/>
  <c r="BO274" i="1"/>
  <c r="W275" i="1"/>
  <c r="BI275" i="1"/>
  <c r="BD275" i="1" s="1"/>
  <c r="BJ275" i="1"/>
  <c r="BC275" i="1" s="1"/>
  <c r="BL275" i="1"/>
  <c r="BM275" i="1"/>
  <c r="BN275" i="1"/>
  <c r="BO275" i="1"/>
  <c r="W276" i="1"/>
  <c r="BI276" i="1"/>
  <c r="BE276" i="1" s="1"/>
  <c r="BJ276" i="1"/>
  <c r="BC276" i="1" s="1"/>
  <c r="BL276" i="1"/>
  <c r="BM276" i="1"/>
  <c r="BN276" i="1"/>
  <c r="BO276" i="1"/>
  <c r="W277" i="1"/>
  <c r="BI277" i="1"/>
  <c r="BD277" i="1" s="1"/>
  <c r="BJ277" i="1"/>
  <c r="BC277" i="1" s="1"/>
  <c r="BL277" i="1"/>
  <c r="BM277" i="1"/>
  <c r="BN277" i="1"/>
  <c r="BO277" i="1"/>
  <c r="W278" i="1"/>
  <c r="BI278" i="1"/>
  <c r="BE278" i="1" s="1"/>
  <c r="BJ278" i="1"/>
  <c r="BC278" i="1" s="1"/>
  <c r="BL278" i="1"/>
  <c r="BM278" i="1"/>
  <c r="BN278" i="1"/>
  <c r="BO278" i="1"/>
  <c r="W279" i="1"/>
  <c r="BI279" i="1"/>
  <c r="BJ279" i="1"/>
  <c r="BC279" i="1" s="1"/>
  <c r="BL279" i="1"/>
  <c r="BM279" i="1"/>
  <c r="BN279" i="1"/>
  <c r="BO279" i="1"/>
  <c r="W280" i="1"/>
  <c r="BI280" i="1"/>
  <c r="BD280" i="1" s="1"/>
  <c r="BJ280" i="1"/>
  <c r="BC280" i="1" s="1"/>
  <c r="BL280" i="1"/>
  <c r="BM280" i="1"/>
  <c r="BN280" i="1"/>
  <c r="BO280" i="1"/>
  <c r="W281" i="1"/>
  <c r="BI281" i="1"/>
  <c r="BJ281" i="1"/>
  <c r="BC281" i="1" s="1"/>
  <c r="BL281" i="1"/>
  <c r="BM281" i="1"/>
  <c r="BN281" i="1"/>
  <c r="BO281" i="1"/>
  <c r="W282" i="1"/>
  <c r="BI282" i="1"/>
  <c r="BE282" i="1" s="1"/>
  <c r="BJ282" i="1"/>
  <c r="BC282" i="1" s="1"/>
  <c r="BL282" i="1"/>
  <c r="BM282" i="1"/>
  <c r="BN282" i="1"/>
  <c r="BO282" i="1"/>
  <c r="W283" i="1"/>
  <c r="BI283" i="1"/>
  <c r="BD283" i="1" s="1"/>
  <c r="BJ283" i="1"/>
  <c r="BC283" i="1" s="1"/>
  <c r="BL283" i="1"/>
  <c r="BM283" i="1"/>
  <c r="BN283" i="1"/>
  <c r="BO283" i="1"/>
  <c r="W284" i="1"/>
  <c r="BI284" i="1"/>
  <c r="BE284" i="1" s="1"/>
  <c r="BJ284" i="1"/>
  <c r="BC284" i="1" s="1"/>
  <c r="BL284" i="1"/>
  <c r="BM284" i="1"/>
  <c r="BN284" i="1"/>
  <c r="BO284" i="1"/>
  <c r="W285" i="1"/>
  <c r="BI285" i="1"/>
  <c r="BD285" i="1" s="1"/>
  <c r="BJ285" i="1"/>
  <c r="BC285" i="1" s="1"/>
  <c r="BL285" i="1"/>
  <c r="BM285" i="1"/>
  <c r="BN285" i="1"/>
  <c r="BO285" i="1"/>
  <c r="W286" i="1"/>
  <c r="BI286" i="1"/>
  <c r="BD286" i="1" s="1"/>
  <c r="BJ286" i="1"/>
  <c r="BC286" i="1" s="1"/>
  <c r="BL286" i="1"/>
  <c r="BM286" i="1"/>
  <c r="BN286" i="1"/>
  <c r="BO286" i="1"/>
  <c r="W287" i="1"/>
  <c r="BI287" i="1"/>
  <c r="BD287" i="1" s="1"/>
  <c r="BJ287" i="1"/>
  <c r="BC287" i="1" s="1"/>
  <c r="BL287" i="1"/>
  <c r="BM287" i="1"/>
  <c r="BN287" i="1"/>
  <c r="BO287" i="1"/>
  <c r="W288" i="1"/>
  <c r="BI288" i="1"/>
  <c r="BD288" i="1" s="1"/>
  <c r="BJ288" i="1"/>
  <c r="BC288" i="1" s="1"/>
  <c r="BL288" i="1"/>
  <c r="BM288" i="1"/>
  <c r="BN288" i="1"/>
  <c r="BO288" i="1"/>
  <c r="W289" i="1"/>
  <c r="BI289" i="1"/>
  <c r="BD289" i="1" s="1"/>
  <c r="BJ289" i="1"/>
  <c r="BC289" i="1" s="1"/>
  <c r="BL289" i="1"/>
  <c r="BM289" i="1"/>
  <c r="BN289" i="1"/>
  <c r="BO289" i="1"/>
  <c r="W290" i="1"/>
  <c r="BI290" i="1"/>
  <c r="BE290" i="1" s="1"/>
  <c r="BJ290" i="1"/>
  <c r="BC290" i="1" s="1"/>
  <c r="BL290" i="1"/>
  <c r="BM290" i="1"/>
  <c r="BN290" i="1"/>
  <c r="BO290" i="1"/>
  <c r="W291" i="1"/>
  <c r="BI291" i="1"/>
  <c r="BJ291" i="1"/>
  <c r="BC291" i="1" s="1"/>
  <c r="BL291" i="1"/>
  <c r="BM291" i="1"/>
  <c r="BN291" i="1"/>
  <c r="BO291" i="1"/>
  <c r="W292" i="1"/>
  <c r="BI292" i="1"/>
  <c r="BE292" i="1" s="1"/>
  <c r="BJ292" i="1"/>
  <c r="BC292" i="1" s="1"/>
  <c r="BL292" i="1"/>
  <c r="BM292" i="1"/>
  <c r="BN292" i="1"/>
  <c r="BO292" i="1"/>
  <c r="W293" i="1"/>
  <c r="BI293" i="1"/>
  <c r="BJ293" i="1"/>
  <c r="BC293" i="1" s="1"/>
  <c r="BL293" i="1"/>
  <c r="BM293" i="1"/>
  <c r="BN293" i="1"/>
  <c r="BO293" i="1"/>
  <c r="W294" i="1"/>
  <c r="BI294" i="1"/>
  <c r="BD294" i="1" s="1"/>
  <c r="BJ294" i="1"/>
  <c r="BC294" i="1" s="1"/>
  <c r="BL294" i="1"/>
  <c r="BM294" i="1"/>
  <c r="BN294" i="1"/>
  <c r="BO294" i="1"/>
  <c r="W295" i="1"/>
  <c r="BI295" i="1"/>
  <c r="BJ295" i="1"/>
  <c r="BC295" i="1" s="1"/>
  <c r="BL295" i="1"/>
  <c r="BM295" i="1"/>
  <c r="BN295" i="1"/>
  <c r="BO295" i="1"/>
  <c r="W296" i="1"/>
  <c r="BI296" i="1"/>
  <c r="BD296" i="1" s="1"/>
  <c r="BJ296" i="1"/>
  <c r="BC296" i="1" s="1"/>
  <c r="BL296" i="1"/>
  <c r="BM296" i="1"/>
  <c r="BN296" i="1"/>
  <c r="BO296" i="1"/>
  <c r="W297" i="1"/>
  <c r="BI297" i="1"/>
  <c r="BJ297" i="1"/>
  <c r="BC297" i="1" s="1"/>
  <c r="BL297" i="1"/>
  <c r="BM297" i="1"/>
  <c r="BN297" i="1"/>
  <c r="BO297" i="1"/>
  <c r="W298" i="1"/>
  <c r="BI298" i="1"/>
  <c r="BE298" i="1" s="1"/>
  <c r="BJ298" i="1"/>
  <c r="BC298" i="1" s="1"/>
  <c r="BL298" i="1"/>
  <c r="BM298" i="1"/>
  <c r="BN298" i="1"/>
  <c r="BO298" i="1"/>
  <c r="W299" i="1"/>
  <c r="BI299" i="1"/>
  <c r="BD299" i="1" s="1"/>
  <c r="BJ299" i="1"/>
  <c r="BC299" i="1" s="1"/>
  <c r="BL299" i="1"/>
  <c r="BM299" i="1"/>
  <c r="BN299" i="1"/>
  <c r="BO299" i="1"/>
  <c r="W300" i="1"/>
  <c r="BI300" i="1"/>
  <c r="BJ300" i="1"/>
  <c r="BC300" i="1" s="1"/>
  <c r="BL300" i="1"/>
  <c r="BM300" i="1"/>
  <c r="BN300" i="1"/>
  <c r="BO300" i="1"/>
  <c r="W301" i="1"/>
  <c r="BI301" i="1"/>
  <c r="BD301" i="1" s="1"/>
  <c r="BJ301" i="1"/>
  <c r="BC301" i="1" s="1"/>
  <c r="BL301" i="1"/>
  <c r="BM301" i="1"/>
  <c r="BN301" i="1"/>
  <c r="BO301" i="1"/>
  <c r="W302" i="1"/>
  <c r="BI302" i="1"/>
  <c r="BD302" i="1" s="1"/>
  <c r="BJ302" i="1"/>
  <c r="BC302" i="1" s="1"/>
  <c r="BL302" i="1"/>
  <c r="BM302" i="1"/>
  <c r="BN302" i="1"/>
  <c r="BO302" i="1"/>
  <c r="W303" i="1"/>
  <c r="BI303" i="1"/>
  <c r="BJ303" i="1"/>
  <c r="BC303" i="1" s="1"/>
  <c r="BL303" i="1"/>
  <c r="BM303" i="1"/>
  <c r="BN303" i="1"/>
  <c r="BO303" i="1"/>
  <c r="W304" i="1"/>
  <c r="BI304" i="1"/>
  <c r="BD304" i="1" s="1"/>
  <c r="BJ304" i="1"/>
  <c r="BC304" i="1" s="1"/>
  <c r="BL304" i="1"/>
  <c r="BM304" i="1"/>
  <c r="BN304" i="1"/>
  <c r="BO304" i="1"/>
  <c r="W305" i="1"/>
  <c r="BI305" i="1"/>
  <c r="BJ305" i="1"/>
  <c r="BC305" i="1" s="1"/>
  <c r="BL305" i="1"/>
  <c r="BM305" i="1"/>
  <c r="BN305" i="1"/>
  <c r="BO305" i="1"/>
  <c r="W306" i="1"/>
  <c r="BI306" i="1"/>
  <c r="BJ306" i="1"/>
  <c r="BC306" i="1" s="1"/>
  <c r="BL306" i="1"/>
  <c r="BM306" i="1"/>
  <c r="BN306" i="1"/>
  <c r="BO306" i="1"/>
  <c r="W307" i="1"/>
  <c r="BI307" i="1"/>
  <c r="BE307" i="1" s="1"/>
  <c r="BJ307" i="1"/>
  <c r="BC307" i="1" s="1"/>
  <c r="BL307" i="1"/>
  <c r="BM307" i="1"/>
  <c r="BN307" i="1"/>
  <c r="BO307" i="1"/>
  <c r="W308" i="1"/>
  <c r="BI308" i="1"/>
  <c r="BJ308" i="1"/>
  <c r="BC308" i="1" s="1"/>
  <c r="BL308" i="1"/>
  <c r="BM308" i="1"/>
  <c r="BN308" i="1"/>
  <c r="BO308" i="1"/>
  <c r="W309" i="1"/>
  <c r="BI309" i="1"/>
  <c r="BD309" i="1" s="1"/>
  <c r="BJ309" i="1"/>
  <c r="BC309" i="1" s="1"/>
  <c r="BL309" i="1"/>
  <c r="BM309" i="1"/>
  <c r="BN309" i="1"/>
  <c r="BO309" i="1"/>
  <c r="W310" i="1"/>
  <c r="BI310" i="1"/>
  <c r="BD310" i="1" s="1"/>
  <c r="BJ310" i="1"/>
  <c r="BC310" i="1" s="1"/>
  <c r="BL310" i="1"/>
  <c r="BM310" i="1"/>
  <c r="BN310" i="1"/>
  <c r="BO310" i="1"/>
  <c r="W311" i="1"/>
  <c r="BI311" i="1"/>
  <c r="BJ311" i="1"/>
  <c r="BC311" i="1" s="1"/>
  <c r="BL311" i="1"/>
  <c r="BM311" i="1"/>
  <c r="BN311" i="1"/>
  <c r="BO311" i="1"/>
  <c r="W312" i="1"/>
  <c r="BI312" i="1"/>
  <c r="BD312" i="1" s="1"/>
  <c r="BJ312" i="1"/>
  <c r="BC312" i="1" s="1"/>
  <c r="BL312" i="1"/>
  <c r="BM312" i="1"/>
  <c r="BN312" i="1"/>
  <c r="BO312" i="1"/>
  <c r="W313" i="1"/>
  <c r="BI313" i="1"/>
  <c r="BJ313" i="1"/>
  <c r="BC313" i="1" s="1"/>
  <c r="BL313" i="1"/>
  <c r="BM313" i="1"/>
  <c r="BN313" i="1"/>
  <c r="BO313" i="1"/>
  <c r="W314" i="1"/>
  <c r="BI314" i="1"/>
  <c r="BJ314" i="1"/>
  <c r="BC314" i="1" s="1"/>
  <c r="BL314" i="1"/>
  <c r="BM314" i="1"/>
  <c r="BN314" i="1"/>
  <c r="BO314" i="1"/>
  <c r="W315" i="1"/>
  <c r="BI315" i="1"/>
  <c r="BD315" i="1" s="1"/>
  <c r="BJ315" i="1"/>
  <c r="BC315" i="1" s="1"/>
  <c r="BL315" i="1"/>
  <c r="BM315" i="1"/>
  <c r="BN315" i="1"/>
  <c r="BO315" i="1"/>
  <c r="W316" i="1"/>
  <c r="BI316" i="1"/>
  <c r="BJ316" i="1"/>
  <c r="BC316" i="1" s="1"/>
  <c r="BL316" i="1"/>
  <c r="BM316" i="1"/>
  <c r="BN316" i="1"/>
  <c r="BO316" i="1"/>
  <c r="W317" i="1"/>
  <c r="BI317" i="1"/>
  <c r="BD317" i="1" s="1"/>
  <c r="BJ317" i="1"/>
  <c r="BC317" i="1" s="1"/>
  <c r="BL317" i="1"/>
  <c r="BM317" i="1"/>
  <c r="BN317" i="1"/>
  <c r="BO317" i="1"/>
  <c r="W318" i="1"/>
  <c r="BI318" i="1"/>
  <c r="BD318" i="1" s="1"/>
  <c r="BJ318" i="1"/>
  <c r="BC318" i="1" s="1"/>
  <c r="BL318" i="1"/>
  <c r="BM318" i="1"/>
  <c r="BN318" i="1"/>
  <c r="BO318" i="1"/>
  <c r="W319" i="1"/>
  <c r="BI319" i="1"/>
  <c r="BJ319" i="1"/>
  <c r="BC319" i="1" s="1"/>
  <c r="BL319" i="1"/>
  <c r="BM319" i="1"/>
  <c r="BN319" i="1"/>
  <c r="BO319" i="1"/>
  <c r="W320" i="1"/>
  <c r="BI320" i="1"/>
  <c r="BD320" i="1" s="1"/>
  <c r="BJ320" i="1"/>
  <c r="BC320" i="1" s="1"/>
  <c r="BL320" i="1"/>
  <c r="BM320" i="1"/>
  <c r="BN320" i="1"/>
  <c r="BO320" i="1"/>
  <c r="W321" i="1"/>
  <c r="BI321" i="1"/>
  <c r="BJ321" i="1"/>
  <c r="BC321" i="1" s="1"/>
  <c r="BL321" i="1"/>
  <c r="BM321" i="1"/>
  <c r="BN321" i="1"/>
  <c r="BO321" i="1"/>
  <c r="W322" i="1"/>
  <c r="BI322" i="1"/>
  <c r="BJ322" i="1"/>
  <c r="BC322" i="1" s="1"/>
  <c r="BL322" i="1"/>
  <c r="BM322" i="1"/>
  <c r="BN322" i="1"/>
  <c r="BO322" i="1"/>
  <c r="W323" i="1"/>
  <c r="BI323" i="1"/>
  <c r="BD323" i="1" s="1"/>
  <c r="BJ323" i="1"/>
  <c r="BC323" i="1" s="1"/>
  <c r="BL323" i="1"/>
  <c r="BM323" i="1"/>
  <c r="BN323" i="1"/>
  <c r="BO323" i="1"/>
  <c r="W324" i="1"/>
  <c r="BI324" i="1"/>
  <c r="BJ324" i="1"/>
  <c r="BC324" i="1" s="1"/>
  <c r="BL324" i="1"/>
  <c r="BM324" i="1"/>
  <c r="BN324" i="1"/>
  <c r="BO324" i="1"/>
  <c r="W325" i="1"/>
  <c r="BI325" i="1"/>
  <c r="BE325" i="1" s="1"/>
  <c r="BJ325" i="1"/>
  <c r="BC325" i="1" s="1"/>
  <c r="BL325" i="1"/>
  <c r="BM325" i="1"/>
  <c r="BN325" i="1"/>
  <c r="BO325" i="1"/>
  <c r="W326" i="1"/>
  <c r="BI326" i="1"/>
  <c r="BD326" i="1" s="1"/>
  <c r="BJ326" i="1"/>
  <c r="BC326" i="1" s="1"/>
  <c r="BL326" i="1"/>
  <c r="BM326" i="1"/>
  <c r="BN326" i="1"/>
  <c r="BO326" i="1"/>
  <c r="W327" i="1"/>
  <c r="BI327" i="1"/>
  <c r="BE327" i="1" s="1"/>
  <c r="BJ327" i="1"/>
  <c r="BC327" i="1" s="1"/>
  <c r="BL327" i="1"/>
  <c r="BM327" i="1"/>
  <c r="BN327" i="1"/>
  <c r="BO327" i="1"/>
  <c r="W328" i="1"/>
  <c r="BI328" i="1"/>
  <c r="BD328" i="1" s="1"/>
  <c r="BJ328" i="1"/>
  <c r="BC328" i="1" s="1"/>
  <c r="BL328" i="1"/>
  <c r="BM328" i="1"/>
  <c r="BN328" i="1"/>
  <c r="BO328" i="1"/>
  <c r="W329" i="1"/>
  <c r="BI329" i="1"/>
  <c r="BJ329" i="1"/>
  <c r="BC329" i="1" s="1"/>
  <c r="BL329" i="1"/>
  <c r="BM329" i="1"/>
  <c r="BN329" i="1"/>
  <c r="BO329" i="1"/>
  <c r="W330" i="1"/>
  <c r="BI330" i="1"/>
  <c r="BD330" i="1" s="1"/>
  <c r="BJ330" i="1"/>
  <c r="BC330" i="1" s="1"/>
  <c r="BL330" i="1"/>
  <c r="BM330" i="1"/>
  <c r="BN330" i="1"/>
  <c r="BO330" i="1"/>
  <c r="W331" i="1"/>
  <c r="BI331" i="1"/>
  <c r="BD331" i="1" s="1"/>
  <c r="BJ331" i="1"/>
  <c r="BC331" i="1" s="1"/>
  <c r="BL331" i="1"/>
  <c r="BM331" i="1"/>
  <c r="BN331" i="1"/>
  <c r="BO331" i="1"/>
  <c r="W332" i="1"/>
  <c r="BI332" i="1"/>
  <c r="BJ332" i="1"/>
  <c r="BC332" i="1" s="1"/>
  <c r="BL332" i="1"/>
  <c r="BM332" i="1"/>
  <c r="BN332" i="1"/>
  <c r="BO332" i="1"/>
  <c r="W333" i="1"/>
  <c r="BI333" i="1"/>
  <c r="BD333" i="1" s="1"/>
  <c r="BJ333" i="1"/>
  <c r="BC333" i="1" s="1"/>
  <c r="BL333" i="1"/>
  <c r="BM333" i="1"/>
  <c r="BN333" i="1"/>
  <c r="BO333" i="1"/>
  <c r="W334" i="1"/>
  <c r="BI334" i="1"/>
  <c r="BJ334" i="1"/>
  <c r="BC334" i="1" s="1"/>
  <c r="BL334" i="1"/>
  <c r="BM334" i="1"/>
  <c r="BN334" i="1"/>
  <c r="BO334" i="1"/>
  <c r="W335" i="1"/>
  <c r="BI335" i="1"/>
  <c r="BE335" i="1" s="1"/>
  <c r="BJ335" i="1"/>
  <c r="BC335" i="1" s="1"/>
  <c r="BL335" i="1"/>
  <c r="BM335" i="1"/>
  <c r="BN335" i="1"/>
  <c r="BO335" i="1"/>
  <c r="W336" i="1"/>
  <c r="BI336" i="1"/>
  <c r="BE336" i="1" s="1"/>
  <c r="BJ336" i="1"/>
  <c r="BC336" i="1" s="1"/>
  <c r="BL336" i="1"/>
  <c r="BM336" i="1"/>
  <c r="BN336" i="1"/>
  <c r="BO336" i="1"/>
  <c r="W337" i="1"/>
  <c r="BI337" i="1"/>
  <c r="BJ337" i="1"/>
  <c r="BC337" i="1" s="1"/>
  <c r="BL337" i="1"/>
  <c r="BM337" i="1"/>
  <c r="BN337" i="1"/>
  <c r="BO337" i="1"/>
  <c r="W338" i="1"/>
  <c r="BI338" i="1"/>
  <c r="BE338" i="1" s="1"/>
  <c r="BJ338" i="1"/>
  <c r="BC338" i="1" s="1"/>
  <c r="BL338" i="1"/>
  <c r="BM338" i="1"/>
  <c r="BN338" i="1"/>
  <c r="BO338" i="1"/>
  <c r="W339" i="1"/>
  <c r="BI339" i="1"/>
  <c r="BD339" i="1" s="1"/>
  <c r="BJ339" i="1"/>
  <c r="BC339" i="1" s="1"/>
  <c r="BL339" i="1"/>
  <c r="BM339" i="1"/>
  <c r="BN339" i="1"/>
  <c r="BO339" i="1"/>
  <c r="W340" i="1"/>
  <c r="BI340" i="1"/>
  <c r="BJ340" i="1"/>
  <c r="BC340" i="1" s="1"/>
  <c r="BL340" i="1"/>
  <c r="BM340" i="1"/>
  <c r="BN340" i="1"/>
  <c r="BO340" i="1"/>
  <c r="W341" i="1"/>
  <c r="BI341" i="1"/>
  <c r="BD341" i="1" s="1"/>
  <c r="BJ341" i="1"/>
  <c r="BC341" i="1" s="1"/>
  <c r="BL341" i="1"/>
  <c r="BM341" i="1"/>
  <c r="BN341" i="1"/>
  <c r="BO341" i="1"/>
  <c r="W342" i="1"/>
  <c r="BI342" i="1"/>
  <c r="BD342" i="1" s="1"/>
  <c r="BJ342" i="1"/>
  <c r="BC342" i="1" s="1"/>
  <c r="BL342" i="1"/>
  <c r="BM342" i="1"/>
  <c r="BN342" i="1"/>
  <c r="BO342" i="1"/>
  <c r="W343" i="1"/>
  <c r="BI343" i="1"/>
  <c r="BJ343" i="1"/>
  <c r="BC343" i="1" s="1"/>
  <c r="BL343" i="1"/>
  <c r="BM343" i="1"/>
  <c r="BN343" i="1"/>
  <c r="BO343" i="1"/>
  <c r="W344" i="1"/>
  <c r="BI344" i="1"/>
  <c r="BD344" i="1" s="1"/>
  <c r="BJ344" i="1"/>
  <c r="BC344" i="1" s="1"/>
  <c r="BL344" i="1"/>
  <c r="BM344" i="1"/>
  <c r="BN344" i="1"/>
  <c r="BO344" i="1"/>
  <c r="W345" i="1"/>
  <c r="BI345" i="1"/>
  <c r="BJ345" i="1"/>
  <c r="BC345" i="1" s="1"/>
  <c r="BL345" i="1"/>
  <c r="BM345" i="1"/>
  <c r="BN345" i="1"/>
  <c r="BO345" i="1"/>
  <c r="W346" i="1"/>
  <c r="BI346" i="1"/>
  <c r="BJ346" i="1"/>
  <c r="BC346" i="1" s="1"/>
  <c r="BL346" i="1"/>
  <c r="BM346" i="1"/>
  <c r="BN346" i="1"/>
  <c r="BO346" i="1"/>
  <c r="W347" i="1"/>
  <c r="BI347" i="1"/>
  <c r="BD347" i="1" s="1"/>
  <c r="BJ347" i="1"/>
  <c r="BC347" i="1" s="1"/>
  <c r="BL347" i="1"/>
  <c r="BM347" i="1"/>
  <c r="BN347" i="1"/>
  <c r="BO347" i="1"/>
  <c r="W348" i="1"/>
  <c r="BI348" i="1"/>
  <c r="BJ348" i="1"/>
  <c r="BC348" i="1" s="1"/>
  <c r="BL348" i="1"/>
  <c r="BM348" i="1"/>
  <c r="BN348" i="1"/>
  <c r="BO348" i="1"/>
  <c r="W349" i="1"/>
  <c r="BI349" i="1"/>
  <c r="BE349" i="1" s="1"/>
  <c r="BJ349" i="1"/>
  <c r="BC349" i="1" s="1"/>
  <c r="BL349" i="1"/>
  <c r="BM349" i="1"/>
  <c r="BN349" i="1"/>
  <c r="BO349" i="1"/>
  <c r="W350" i="1"/>
  <c r="BI350" i="1"/>
  <c r="BD350" i="1" s="1"/>
  <c r="BJ350" i="1"/>
  <c r="BC350" i="1" s="1"/>
  <c r="BL350" i="1"/>
  <c r="BM350" i="1"/>
  <c r="BN350" i="1"/>
  <c r="BO350" i="1"/>
  <c r="W351" i="1"/>
  <c r="BI351" i="1"/>
  <c r="BE351" i="1" s="1"/>
  <c r="BJ351" i="1"/>
  <c r="BC351" i="1" s="1"/>
  <c r="BL351" i="1"/>
  <c r="BM351" i="1"/>
  <c r="BN351" i="1"/>
  <c r="BO351" i="1"/>
  <c r="W352" i="1"/>
  <c r="BI352" i="1"/>
  <c r="BE352" i="1" s="1"/>
  <c r="BJ352" i="1"/>
  <c r="BC352" i="1" s="1"/>
  <c r="BL352" i="1"/>
  <c r="BM352" i="1"/>
  <c r="BN352" i="1"/>
  <c r="BO352" i="1"/>
  <c r="W353" i="1"/>
  <c r="BI353" i="1"/>
  <c r="BJ353" i="1"/>
  <c r="BC353" i="1" s="1"/>
  <c r="BL353" i="1"/>
  <c r="BM353" i="1"/>
  <c r="BN353" i="1"/>
  <c r="BO353" i="1"/>
  <c r="W354" i="1"/>
  <c r="BI354" i="1"/>
  <c r="BD354" i="1" s="1"/>
  <c r="BJ354" i="1"/>
  <c r="BC354" i="1" s="1"/>
  <c r="BL354" i="1"/>
  <c r="BM354" i="1"/>
  <c r="BN354" i="1"/>
  <c r="BO354" i="1"/>
  <c r="W355" i="1"/>
  <c r="BI355" i="1"/>
  <c r="BD355" i="1" s="1"/>
  <c r="BJ355" i="1"/>
  <c r="BC355" i="1" s="1"/>
  <c r="BL355" i="1"/>
  <c r="BM355" i="1"/>
  <c r="BN355" i="1"/>
  <c r="BO355" i="1"/>
  <c r="W356" i="1"/>
  <c r="BI356" i="1"/>
  <c r="BE356" i="1" s="1"/>
  <c r="BJ356" i="1"/>
  <c r="BC356" i="1" s="1"/>
  <c r="BL356" i="1"/>
  <c r="BM356" i="1"/>
  <c r="BN356" i="1"/>
  <c r="BO356" i="1"/>
  <c r="W357" i="1"/>
  <c r="BI357" i="1"/>
  <c r="BE357" i="1" s="1"/>
  <c r="BJ357" i="1"/>
  <c r="BC357" i="1" s="1"/>
  <c r="BL357" i="1"/>
  <c r="BM357" i="1"/>
  <c r="BN357" i="1"/>
  <c r="BO357" i="1"/>
  <c r="W358" i="1"/>
  <c r="BI358" i="1"/>
  <c r="BD358" i="1" s="1"/>
  <c r="BJ358" i="1"/>
  <c r="BC358" i="1" s="1"/>
  <c r="BL358" i="1"/>
  <c r="BM358" i="1"/>
  <c r="BN358" i="1"/>
  <c r="BO358" i="1"/>
  <c r="W359" i="1"/>
  <c r="BI359" i="1"/>
  <c r="BJ359" i="1"/>
  <c r="BC359" i="1" s="1"/>
  <c r="BL359" i="1"/>
  <c r="BM359" i="1"/>
  <c r="BN359" i="1"/>
  <c r="BO359" i="1"/>
  <c r="W360" i="1"/>
  <c r="BI360" i="1"/>
  <c r="BD360" i="1" s="1"/>
  <c r="BJ360" i="1"/>
  <c r="BC360" i="1" s="1"/>
  <c r="BL360" i="1"/>
  <c r="BM360" i="1"/>
  <c r="BN360" i="1"/>
  <c r="BO360" i="1"/>
  <c r="W361" i="1"/>
  <c r="BI361" i="1"/>
  <c r="BJ361" i="1"/>
  <c r="BC361" i="1" s="1"/>
  <c r="BL361" i="1"/>
  <c r="BM361" i="1"/>
  <c r="BN361" i="1"/>
  <c r="BO361" i="1"/>
  <c r="W362" i="1"/>
  <c r="BI362" i="1"/>
  <c r="BD362" i="1" s="1"/>
  <c r="BJ362" i="1"/>
  <c r="BC362" i="1" s="1"/>
  <c r="BL362" i="1"/>
  <c r="BM362" i="1"/>
  <c r="BN362" i="1"/>
  <c r="BO362" i="1"/>
  <c r="W363" i="1"/>
  <c r="BI363" i="1"/>
  <c r="BD363" i="1" s="1"/>
  <c r="BJ363" i="1"/>
  <c r="BC363" i="1" s="1"/>
  <c r="BL363" i="1"/>
  <c r="BM363" i="1"/>
  <c r="BN363" i="1"/>
  <c r="BO363" i="1"/>
  <c r="W364" i="1"/>
  <c r="BI364" i="1"/>
  <c r="BE364" i="1" s="1"/>
  <c r="BJ364" i="1"/>
  <c r="BC364" i="1" s="1"/>
  <c r="BL364" i="1"/>
  <c r="BM364" i="1"/>
  <c r="BN364" i="1"/>
  <c r="BO364" i="1"/>
  <c r="W365" i="1"/>
  <c r="BI365" i="1"/>
  <c r="BE365" i="1" s="1"/>
  <c r="BJ365" i="1"/>
  <c r="BC365" i="1" s="1"/>
  <c r="BL365" i="1"/>
  <c r="BM365" i="1"/>
  <c r="BN365" i="1"/>
  <c r="BO365" i="1"/>
  <c r="W366" i="1"/>
  <c r="BI366" i="1"/>
  <c r="BD366" i="1" s="1"/>
  <c r="BJ366" i="1"/>
  <c r="BC366" i="1" s="1"/>
  <c r="BL366" i="1"/>
  <c r="BM366" i="1"/>
  <c r="BN366" i="1"/>
  <c r="BO366" i="1"/>
  <c r="W367" i="1"/>
  <c r="BI367" i="1"/>
  <c r="BD367" i="1" s="1"/>
  <c r="BJ367" i="1"/>
  <c r="BC367" i="1" s="1"/>
  <c r="BL367" i="1"/>
  <c r="BM367" i="1"/>
  <c r="BN367" i="1"/>
  <c r="BO367" i="1"/>
  <c r="W368" i="1"/>
  <c r="BI368" i="1"/>
  <c r="BJ368" i="1"/>
  <c r="BC368" i="1" s="1"/>
  <c r="BL368" i="1"/>
  <c r="BM368" i="1"/>
  <c r="BN368" i="1"/>
  <c r="BO368" i="1"/>
  <c r="W369" i="1"/>
  <c r="BI369" i="1"/>
  <c r="BJ369" i="1"/>
  <c r="BC369" i="1" s="1"/>
  <c r="BL369" i="1"/>
  <c r="BM369" i="1"/>
  <c r="BN369" i="1"/>
  <c r="BO369" i="1"/>
  <c r="W370" i="1"/>
  <c r="BI370" i="1"/>
  <c r="BD370" i="1" s="1"/>
  <c r="BJ370" i="1"/>
  <c r="BC370" i="1" s="1"/>
  <c r="BL370" i="1"/>
  <c r="BM370" i="1"/>
  <c r="BN370" i="1"/>
  <c r="BO370" i="1"/>
  <c r="W371" i="1"/>
  <c r="BI371" i="1"/>
  <c r="BD371" i="1" s="1"/>
  <c r="BJ371" i="1"/>
  <c r="BC371" i="1" s="1"/>
  <c r="BL371" i="1"/>
  <c r="BM371" i="1"/>
  <c r="BN371" i="1"/>
  <c r="BO371" i="1"/>
  <c r="W372" i="1"/>
  <c r="BI372" i="1"/>
  <c r="BE372" i="1" s="1"/>
  <c r="BJ372" i="1"/>
  <c r="BC372" i="1" s="1"/>
  <c r="BL372" i="1"/>
  <c r="BM372" i="1"/>
  <c r="BN372" i="1"/>
  <c r="BO372" i="1"/>
  <c r="W373" i="1"/>
  <c r="BI373" i="1"/>
  <c r="BD373" i="1" s="1"/>
  <c r="BJ373" i="1"/>
  <c r="BC373" i="1" s="1"/>
  <c r="BL373" i="1"/>
  <c r="BM373" i="1"/>
  <c r="BN373" i="1"/>
  <c r="BO373" i="1"/>
  <c r="W374" i="1"/>
  <c r="BI374" i="1"/>
  <c r="BD374" i="1" s="1"/>
  <c r="BJ374" i="1"/>
  <c r="BC374" i="1" s="1"/>
  <c r="BL374" i="1"/>
  <c r="BM374" i="1"/>
  <c r="BN374" i="1"/>
  <c r="BO374" i="1"/>
  <c r="W375" i="1"/>
  <c r="BI375" i="1"/>
  <c r="BD375" i="1" s="1"/>
  <c r="BJ375" i="1"/>
  <c r="BC375" i="1" s="1"/>
  <c r="BL375" i="1"/>
  <c r="BM375" i="1"/>
  <c r="BN375" i="1"/>
  <c r="BO375" i="1"/>
  <c r="W376" i="1"/>
  <c r="BI376" i="1"/>
  <c r="BE376" i="1" s="1"/>
  <c r="BJ376" i="1"/>
  <c r="BC376" i="1" s="1"/>
  <c r="BL376" i="1"/>
  <c r="BM376" i="1"/>
  <c r="BN376" i="1"/>
  <c r="BO376" i="1"/>
  <c r="W377" i="1"/>
  <c r="BI377" i="1"/>
  <c r="BJ377" i="1"/>
  <c r="BC377" i="1" s="1"/>
  <c r="BL377" i="1"/>
  <c r="BM377" i="1"/>
  <c r="BN377" i="1"/>
  <c r="BO377" i="1"/>
  <c r="W378" i="1"/>
  <c r="BI378" i="1"/>
  <c r="BD378" i="1" s="1"/>
  <c r="BJ378" i="1"/>
  <c r="BC378" i="1" s="1"/>
  <c r="BL378" i="1"/>
  <c r="BM378" i="1"/>
  <c r="BN378" i="1"/>
  <c r="BO378" i="1"/>
  <c r="W379" i="1"/>
  <c r="BI379" i="1"/>
  <c r="BD379" i="1" s="1"/>
  <c r="BJ379" i="1"/>
  <c r="BC379" i="1" s="1"/>
  <c r="BL379" i="1"/>
  <c r="BM379" i="1"/>
  <c r="BN379" i="1"/>
  <c r="BO379" i="1"/>
  <c r="W380" i="1"/>
  <c r="BI380" i="1"/>
  <c r="BE380" i="1" s="1"/>
  <c r="BJ380" i="1"/>
  <c r="BC380" i="1" s="1"/>
  <c r="BL380" i="1"/>
  <c r="BM380" i="1"/>
  <c r="BN380" i="1"/>
  <c r="BO380" i="1"/>
  <c r="W381" i="1"/>
  <c r="BI381" i="1"/>
  <c r="BD381" i="1" s="1"/>
  <c r="BJ381" i="1"/>
  <c r="BC381" i="1" s="1"/>
  <c r="BL381" i="1"/>
  <c r="BM381" i="1"/>
  <c r="BN381" i="1"/>
  <c r="BO381" i="1"/>
  <c r="W382" i="1"/>
  <c r="BI382" i="1"/>
  <c r="BD382" i="1" s="1"/>
  <c r="BJ382" i="1"/>
  <c r="BC382" i="1" s="1"/>
  <c r="BL382" i="1"/>
  <c r="BM382" i="1"/>
  <c r="BN382" i="1"/>
  <c r="BO382" i="1"/>
  <c r="W383" i="1"/>
  <c r="BI383" i="1"/>
  <c r="BE383" i="1" s="1"/>
  <c r="BJ383" i="1"/>
  <c r="BC383" i="1" s="1"/>
  <c r="BL383" i="1"/>
  <c r="BM383" i="1"/>
  <c r="BN383" i="1"/>
  <c r="BO383" i="1"/>
  <c r="W384" i="1"/>
  <c r="BI384" i="1"/>
  <c r="BJ384" i="1"/>
  <c r="BC384" i="1" s="1"/>
  <c r="BL384" i="1"/>
  <c r="BM384" i="1"/>
  <c r="BN384" i="1"/>
  <c r="BO384" i="1"/>
  <c r="W385" i="1"/>
  <c r="BI385" i="1"/>
  <c r="BJ385" i="1"/>
  <c r="BC385" i="1" s="1"/>
  <c r="BL385" i="1"/>
  <c r="BM385" i="1"/>
  <c r="BN385" i="1"/>
  <c r="BO385" i="1"/>
  <c r="W386" i="1"/>
  <c r="BI386" i="1"/>
  <c r="BJ386" i="1"/>
  <c r="BC386" i="1" s="1"/>
  <c r="BL386" i="1"/>
  <c r="BM386" i="1"/>
  <c r="BN386" i="1"/>
  <c r="BO386" i="1"/>
  <c r="W387" i="1"/>
  <c r="BI387" i="1"/>
  <c r="BD387" i="1" s="1"/>
  <c r="BJ387" i="1"/>
  <c r="BC387" i="1" s="1"/>
  <c r="BL387" i="1"/>
  <c r="BM387" i="1"/>
  <c r="BN387" i="1"/>
  <c r="BO387" i="1"/>
  <c r="W388" i="1"/>
  <c r="BI388" i="1"/>
  <c r="BE388" i="1" s="1"/>
  <c r="BJ388" i="1"/>
  <c r="BC388" i="1" s="1"/>
  <c r="BL388" i="1"/>
  <c r="BM388" i="1"/>
  <c r="BN388" i="1"/>
  <c r="BO388" i="1"/>
  <c r="W389" i="1"/>
  <c r="BI389" i="1"/>
  <c r="BD389" i="1" s="1"/>
  <c r="BJ389" i="1"/>
  <c r="BC389" i="1" s="1"/>
  <c r="BL389" i="1"/>
  <c r="BM389" i="1"/>
  <c r="BN389" i="1"/>
  <c r="BO389" i="1"/>
  <c r="W390" i="1"/>
  <c r="BI390" i="1"/>
  <c r="BD390" i="1" s="1"/>
  <c r="BJ390" i="1"/>
  <c r="BC390" i="1" s="1"/>
  <c r="BL390" i="1"/>
  <c r="BM390" i="1"/>
  <c r="BN390" i="1"/>
  <c r="BO390" i="1"/>
  <c r="W391" i="1"/>
  <c r="BI391" i="1"/>
  <c r="BE391" i="1" s="1"/>
  <c r="BJ391" i="1"/>
  <c r="BC391" i="1" s="1"/>
  <c r="BL391" i="1"/>
  <c r="BM391" i="1"/>
  <c r="BN391" i="1"/>
  <c r="BO391" i="1"/>
  <c r="W392" i="1"/>
  <c r="BI392" i="1"/>
  <c r="BD392" i="1" s="1"/>
  <c r="BJ392" i="1"/>
  <c r="BC392" i="1" s="1"/>
  <c r="BL392" i="1"/>
  <c r="BM392" i="1"/>
  <c r="BN392" i="1"/>
  <c r="BO392" i="1"/>
  <c r="W393" i="1"/>
  <c r="BI393" i="1"/>
  <c r="BJ393" i="1"/>
  <c r="BC393" i="1" s="1"/>
  <c r="BL393" i="1"/>
  <c r="BM393" i="1"/>
  <c r="BN393" i="1"/>
  <c r="BO393" i="1"/>
  <c r="W394" i="1"/>
  <c r="BI394" i="1"/>
  <c r="BD394" i="1" s="1"/>
  <c r="BJ394" i="1"/>
  <c r="BC394" i="1" s="1"/>
  <c r="BL394" i="1"/>
  <c r="BM394" i="1"/>
  <c r="BN394" i="1"/>
  <c r="BO394" i="1"/>
  <c r="W395" i="1"/>
  <c r="BI395" i="1"/>
  <c r="BD395" i="1" s="1"/>
  <c r="BJ395" i="1"/>
  <c r="BC395" i="1" s="1"/>
  <c r="BL395" i="1"/>
  <c r="BM395" i="1"/>
  <c r="BN395" i="1"/>
  <c r="BO395" i="1"/>
  <c r="W396" i="1"/>
  <c r="BI396" i="1"/>
  <c r="BD396" i="1" s="1"/>
  <c r="BJ396" i="1"/>
  <c r="BC396" i="1" s="1"/>
  <c r="BL396" i="1"/>
  <c r="BM396" i="1"/>
  <c r="BN396" i="1"/>
  <c r="BO396" i="1"/>
  <c r="W397" i="1"/>
  <c r="BI397" i="1"/>
  <c r="BJ397" i="1"/>
  <c r="BC397" i="1" s="1"/>
  <c r="BL397" i="1"/>
  <c r="BM397" i="1"/>
  <c r="BN397" i="1"/>
  <c r="BO397" i="1"/>
  <c r="W398" i="1"/>
  <c r="BI398" i="1"/>
  <c r="BJ398" i="1"/>
  <c r="BC398" i="1" s="1"/>
  <c r="BL398" i="1"/>
  <c r="BM398" i="1"/>
  <c r="BN398" i="1"/>
  <c r="BO398" i="1"/>
  <c r="W399" i="1"/>
  <c r="BI399" i="1"/>
  <c r="BJ399" i="1"/>
  <c r="BC399" i="1" s="1"/>
  <c r="BL399" i="1"/>
  <c r="BM399" i="1"/>
  <c r="BN399" i="1"/>
  <c r="BO399" i="1"/>
  <c r="W400" i="1"/>
  <c r="BI400" i="1"/>
  <c r="BJ400" i="1"/>
  <c r="BC400" i="1" s="1"/>
  <c r="BL400" i="1"/>
  <c r="BM400" i="1"/>
  <c r="BN400" i="1"/>
  <c r="BO400" i="1"/>
  <c r="W401" i="1"/>
  <c r="BI401" i="1"/>
  <c r="BD401" i="1" s="1"/>
  <c r="BJ401" i="1"/>
  <c r="BC401" i="1" s="1"/>
  <c r="BL401" i="1"/>
  <c r="BM401" i="1"/>
  <c r="BN401" i="1"/>
  <c r="BO401" i="1"/>
  <c r="W402" i="1"/>
  <c r="BI402" i="1"/>
  <c r="BD402" i="1" s="1"/>
  <c r="BJ402" i="1"/>
  <c r="BC402" i="1" s="1"/>
  <c r="BL402" i="1"/>
  <c r="BM402" i="1"/>
  <c r="BN402" i="1"/>
  <c r="BO402" i="1"/>
  <c r="W403" i="1"/>
  <c r="BI403" i="1"/>
  <c r="BD403" i="1" s="1"/>
  <c r="BJ403" i="1"/>
  <c r="BC403" i="1" s="1"/>
  <c r="BL403" i="1"/>
  <c r="BM403" i="1"/>
  <c r="BN403" i="1"/>
  <c r="BO403" i="1"/>
  <c r="W404" i="1"/>
  <c r="BI404" i="1"/>
  <c r="BD404" i="1" s="1"/>
  <c r="BJ404" i="1"/>
  <c r="BC404" i="1" s="1"/>
  <c r="BL404" i="1"/>
  <c r="BM404" i="1"/>
  <c r="BN404" i="1"/>
  <c r="BO404" i="1"/>
  <c r="W405" i="1"/>
  <c r="BI405" i="1"/>
  <c r="BJ405" i="1"/>
  <c r="BC405" i="1" s="1"/>
  <c r="BL405" i="1"/>
  <c r="BM405" i="1"/>
  <c r="BN405" i="1"/>
  <c r="BO405" i="1"/>
  <c r="W406" i="1"/>
  <c r="BI406" i="1"/>
  <c r="BD406" i="1" s="1"/>
  <c r="BJ406" i="1"/>
  <c r="BC406" i="1" s="1"/>
  <c r="BL406" i="1"/>
  <c r="BM406" i="1"/>
  <c r="BN406" i="1"/>
  <c r="BO406" i="1"/>
  <c r="W407" i="1"/>
  <c r="BI407" i="1"/>
  <c r="BE407" i="1" s="1"/>
  <c r="BJ407" i="1"/>
  <c r="BC407" i="1" s="1"/>
  <c r="BL407" i="1"/>
  <c r="BM407" i="1"/>
  <c r="BN407" i="1"/>
  <c r="BO407" i="1"/>
  <c r="W408" i="1"/>
  <c r="BI408" i="1"/>
  <c r="BD408" i="1" s="1"/>
  <c r="BJ408" i="1"/>
  <c r="BC408" i="1" s="1"/>
  <c r="BL408" i="1"/>
  <c r="BM408" i="1"/>
  <c r="BN408" i="1"/>
  <c r="BO408" i="1"/>
  <c r="W409" i="1"/>
  <c r="BI409" i="1"/>
  <c r="BD409" i="1" s="1"/>
  <c r="BJ409" i="1"/>
  <c r="BC409" i="1" s="1"/>
  <c r="BL409" i="1"/>
  <c r="BM409" i="1"/>
  <c r="BN409" i="1"/>
  <c r="BO409" i="1"/>
  <c r="W410" i="1"/>
  <c r="BI410" i="1"/>
  <c r="BD410" i="1" s="1"/>
  <c r="BJ410" i="1"/>
  <c r="BC410" i="1" s="1"/>
  <c r="BL410" i="1"/>
  <c r="BM410" i="1"/>
  <c r="BN410" i="1"/>
  <c r="BO410" i="1"/>
  <c r="W411" i="1"/>
  <c r="BI411" i="1"/>
  <c r="BD411" i="1" s="1"/>
  <c r="BJ411" i="1"/>
  <c r="BC411" i="1" s="1"/>
  <c r="BL411" i="1"/>
  <c r="BM411" i="1"/>
  <c r="BN411" i="1"/>
  <c r="BO411" i="1"/>
  <c r="W412" i="1"/>
  <c r="BI412" i="1"/>
  <c r="BJ412" i="1"/>
  <c r="BC412" i="1" s="1"/>
  <c r="BL412" i="1"/>
  <c r="BM412" i="1"/>
  <c r="BN412" i="1"/>
  <c r="BO412" i="1"/>
  <c r="W413" i="1"/>
  <c r="BI413" i="1"/>
  <c r="BE413" i="1" s="1"/>
  <c r="BJ413" i="1"/>
  <c r="BC413" i="1" s="1"/>
  <c r="BL413" i="1"/>
  <c r="BM413" i="1"/>
  <c r="BN413" i="1"/>
  <c r="BO413" i="1"/>
  <c r="W414" i="1"/>
  <c r="BI414" i="1"/>
  <c r="BE414" i="1" s="1"/>
  <c r="BJ414" i="1"/>
  <c r="BC414" i="1" s="1"/>
  <c r="BL414" i="1"/>
  <c r="BM414" i="1"/>
  <c r="BN414" i="1"/>
  <c r="BO414" i="1"/>
  <c r="W415" i="1"/>
  <c r="BI415" i="1"/>
  <c r="BE415" i="1" s="1"/>
  <c r="BJ415" i="1"/>
  <c r="BC415" i="1" s="1"/>
  <c r="BL415" i="1"/>
  <c r="BM415" i="1"/>
  <c r="BN415" i="1"/>
  <c r="BO415" i="1"/>
  <c r="W416" i="1"/>
  <c r="BI416" i="1"/>
  <c r="BD416" i="1" s="1"/>
  <c r="BJ416" i="1"/>
  <c r="BC416" i="1" s="1"/>
  <c r="BL416" i="1"/>
  <c r="BM416" i="1"/>
  <c r="BN416" i="1"/>
  <c r="BO416" i="1"/>
  <c r="W417" i="1"/>
  <c r="BI417" i="1"/>
  <c r="BJ417" i="1"/>
  <c r="BC417" i="1" s="1"/>
  <c r="BL417" i="1"/>
  <c r="BM417" i="1"/>
  <c r="BN417" i="1"/>
  <c r="BO417" i="1"/>
  <c r="W418" i="1"/>
  <c r="BI418" i="1"/>
  <c r="BD418" i="1" s="1"/>
  <c r="BJ418" i="1"/>
  <c r="BC418" i="1" s="1"/>
  <c r="BL418" i="1"/>
  <c r="BM418" i="1"/>
  <c r="BN418" i="1"/>
  <c r="BO418" i="1"/>
  <c r="W419" i="1"/>
  <c r="BI419" i="1"/>
  <c r="BJ419" i="1"/>
  <c r="BC419" i="1" s="1"/>
  <c r="BL419" i="1"/>
  <c r="BM419" i="1"/>
  <c r="BN419" i="1"/>
  <c r="BO419" i="1"/>
  <c r="W420" i="1"/>
  <c r="BI420" i="1"/>
  <c r="BJ420" i="1"/>
  <c r="BC420" i="1" s="1"/>
  <c r="BL420" i="1"/>
  <c r="BM420" i="1"/>
  <c r="BN420" i="1"/>
  <c r="BO420" i="1"/>
  <c r="W421" i="1"/>
  <c r="BI421" i="1"/>
  <c r="BJ421" i="1"/>
  <c r="BC421" i="1" s="1"/>
  <c r="BL421" i="1"/>
  <c r="BM421" i="1"/>
  <c r="BN421" i="1"/>
  <c r="BO421" i="1"/>
  <c r="W422" i="1"/>
  <c r="BI422" i="1"/>
  <c r="BJ422" i="1"/>
  <c r="BC422" i="1" s="1"/>
  <c r="BL422" i="1"/>
  <c r="BM422" i="1"/>
  <c r="BN422" i="1"/>
  <c r="BO422" i="1"/>
  <c r="W423" i="1"/>
  <c r="BI423" i="1"/>
  <c r="BJ423" i="1"/>
  <c r="BC423" i="1" s="1"/>
  <c r="BL423" i="1"/>
  <c r="BM423" i="1"/>
  <c r="BN423" i="1"/>
  <c r="BO423" i="1"/>
  <c r="W424" i="1"/>
  <c r="BI424" i="1"/>
  <c r="BJ424" i="1"/>
  <c r="BC424" i="1" s="1"/>
  <c r="BL424" i="1"/>
  <c r="BM424" i="1"/>
  <c r="BN424" i="1"/>
  <c r="BO424" i="1"/>
  <c r="W425" i="1"/>
  <c r="BI425" i="1"/>
  <c r="BD425" i="1" s="1"/>
  <c r="BJ425" i="1"/>
  <c r="BC425" i="1" s="1"/>
  <c r="BL425" i="1"/>
  <c r="BM425" i="1"/>
  <c r="BN425" i="1"/>
  <c r="BO425" i="1"/>
  <c r="W426" i="1"/>
  <c r="BI426" i="1"/>
  <c r="BJ426" i="1"/>
  <c r="BC426" i="1" s="1"/>
  <c r="BL426" i="1"/>
  <c r="BM426" i="1"/>
  <c r="BN426" i="1"/>
  <c r="BO426" i="1"/>
  <c r="W427" i="1"/>
  <c r="BI427" i="1"/>
  <c r="BD427" i="1" s="1"/>
  <c r="BJ427" i="1"/>
  <c r="BC427" i="1" s="1"/>
  <c r="BL427" i="1"/>
  <c r="BM427" i="1"/>
  <c r="BN427" i="1"/>
  <c r="BO427" i="1"/>
  <c r="W428" i="1"/>
  <c r="BI428" i="1"/>
  <c r="BJ428" i="1"/>
  <c r="BC428" i="1" s="1"/>
  <c r="BL428" i="1"/>
  <c r="BM428" i="1"/>
  <c r="BN428" i="1"/>
  <c r="BO428" i="1"/>
  <c r="W429" i="1"/>
  <c r="BI429" i="1"/>
  <c r="BE429" i="1" s="1"/>
  <c r="BJ429" i="1"/>
  <c r="BC429" i="1" s="1"/>
  <c r="BL429" i="1"/>
  <c r="BM429" i="1"/>
  <c r="BN429" i="1"/>
  <c r="BO429" i="1"/>
  <c r="W430" i="1"/>
  <c r="BI430" i="1"/>
  <c r="BE430" i="1" s="1"/>
  <c r="BJ430" i="1"/>
  <c r="BC430" i="1" s="1"/>
  <c r="BL430" i="1"/>
  <c r="BM430" i="1"/>
  <c r="BN430" i="1"/>
  <c r="BO430" i="1"/>
  <c r="W431" i="1"/>
  <c r="BI431" i="1"/>
  <c r="BE431" i="1" s="1"/>
  <c r="BJ431" i="1"/>
  <c r="BC431" i="1" s="1"/>
  <c r="BL431" i="1"/>
  <c r="BM431" i="1"/>
  <c r="BN431" i="1"/>
  <c r="BO431" i="1"/>
  <c r="W432" i="1"/>
  <c r="BI432" i="1"/>
  <c r="BD432" i="1" s="1"/>
  <c r="BJ432" i="1"/>
  <c r="BC432" i="1" s="1"/>
  <c r="BL432" i="1"/>
  <c r="BM432" i="1"/>
  <c r="BN432" i="1"/>
  <c r="BO432" i="1"/>
  <c r="W433" i="1"/>
  <c r="BI433" i="1"/>
  <c r="BD433" i="1" s="1"/>
  <c r="BJ433" i="1"/>
  <c r="BC433" i="1" s="1"/>
  <c r="BL433" i="1"/>
  <c r="BM433" i="1"/>
  <c r="BN433" i="1"/>
  <c r="BO433" i="1"/>
  <c r="W434" i="1"/>
  <c r="BI434" i="1"/>
  <c r="BJ434" i="1"/>
  <c r="BC434" i="1" s="1"/>
  <c r="BL434" i="1"/>
  <c r="BM434" i="1"/>
  <c r="BN434" i="1"/>
  <c r="BO434" i="1"/>
  <c r="W435" i="1"/>
  <c r="BI435" i="1"/>
  <c r="BD435" i="1" s="1"/>
  <c r="BJ435" i="1"/>
  <c r="BC435" i="1" s="1"/>
  <c r="BL435" i="1"/>
  <c r="BM435" i="1"/>
  <c r="BN435" i="1"/>
  <c r="BO435" i="1"/>
  <c r="W436" i="1"/>
  <c r="BI436" i="1"/>
  <c r="BD436" i="1" s="1"/>
  <c r="BJ436" i="1"/>
  <c r="BC436" i="1" s="1"/>
  <c r="BL436" i="1"/>
  <c r="BM436" i="1"/>
  <c r="BN436" i="1"/>
  <c r="BO436" i="1"/>
  <c r="W437" i="1"/>
  <c r="BI437" i="1"/>
  <c r="BJ437" i="1"/>
  <c r="BC437" i="1" s="1"/>
  <c r="BL437" i="1"/>
  <c r="BM437" i="1"/>
  <c r="BN437" i="1"/>
  <c r="BO437" i="1"/>
  <c r="W438" i="1"/>
  <c r="BI438" i="1"/>
  <c r="BD438" i="1" s="1"/>
  <c r="BJ438" i="1"/>
  <c r="BC438" i="1" s="1"/>
  <c r="BL438" i="1"/>
  <c r="BM438" i="1"/>
  <c r="BN438" i="1"/>
  <c r="BO438" i="1"/>
  <c r="W439" i="1"/>
  <c r="BI439" i="1"/>
  <c r="BE439" i="1" s="1"/>
  <c r="BJ439" i="1"/>
  <c r="BC439" i="1" s="1"/>
  <c r="BL439" i="1"/>
  <c r="BM439" i="1"/>
  <c r="BN439" i="1"/>
  <c r="BO439" i="1"/>
  <c r="W440" i="1"/>
  <c r="BI440" i="1"/>
  <c r="BD440" i="1" s="1"/>
  <c r="BJ440" i="1"/>
  <c r="BC440" i="1" s="1"/>
  <c r="BL440" i="1"/>
  <c r="BM440" i="1"/>
  <c r="BN440" i="1"/>
  <c r="BO440" i="1"/>
  <c r="W441" i="1"/>
  <c r="BI441" i="1"/>
  <c r="BD441" i="1" s="1"/>
  <c r="BJ441" i="1"/>
  <c r="BC441" i="1" s="1"/>
  <c r="BL441" i="1"/>
  <c r="BM441" i="1"/>
  <c r="BN441" i="1"/>
  <c r="BO441" i="1"/>
  <c r="W442" i="1"/>
  <c r="BI442" i="1"/>
  <c r="BJ442" i="1"/>
  <c r="BC442" i="1" s="1"/>
  <c r="BL442" i="1"/>
  <c r="BM442" i="1"/>
  <c r="BN442" i="1"/>
  <c r="BO442" i="1"/>
  <c r="W443" i="1"/>
  <c r="BI443" i="1"/>
  <c r="BJ443" i="1"/>
  <c r="BC443" i="1" s="1"/>
  <c r="BL443" i="1"/>
  <c r="BM443" i="1"/>
  <c r="BN443" i="1"/>
  <c r="BO443" i="1"/>
  <c r="W444" i="1"/>
  <c r="BI444" i="1"/>
  <c r="BJ444" i="1"/>
  <c r="BC444" i="1" s="1"/>
  <c r="BL444" i="1"/>
  <c r="BM444" i="1"/>
  <c r="BN444" i="1"/>
  <c r="BO444" i="1"/>
  <c r="W445" i="1"/>
  <c r="BI445" i="1"/>
  <c r="BJ445" i="1"/>
  <c r="BC445" i="1" s="1"/>
  <c r="BL445" i="1"/>
  <c r="BM445" i="1"/>
  <c r="BN445" i="1"/>
  <c r="BO445" i="1"/>
  <c r="W446" i="1"/>
  <c r="BI446" i="1"/>
  <c r="BD446" i="1" s="1"/>
  <c r="BJ446" i="1"/>
  <c r="BC446" i="1" s="1"/>
  <c r="BL446" i="1"/>
  <c r="BM446" i="1"/>
  <c r="BN446" i="1"/>
  <c r="BO446" i="1"/>
  <c r="W447" i="1"/>
  <c r="BI447" i="1"/>
  <c r="BE447" i="1" s="1"/>
  <c r="BJ447" i="1"/>
  <c r="BC447" i="1" s="1"/>
  <c r="BL447" i="1"/>
  <c r="BM447" i="1"/>
  <c r="BN447" i="1"/>
  <c r="BO447" i="1"/>
  <c r="W448" i="1"/>
  <c r="BI448" i="1"/>
  <c r="BD448" i="1" s="1"/>
  <c r="BJ448" i="1"/>
  <c r="BC448" i="1" s="1"/>
  <c r="BL448" i="1"/>
  <c r="BM448" i="1"/>
  <c r="BN448" i="1"/>
  <c r="BO448" i="1"/>
  <c r="W449" i="1"/>
  <c r="BI449" i="1"/>
  <c r="BJ449" i="1"/>
  <c r="BC449" i="1" s="1"/>
  <c r="BL449" i="1"/>
  <c r="BM449" i="1"/>
  <c r="BN449" i="1"/>
  <c r="BO449" i="1"/>
  <c r="W450" i="1"/>
  <c r="BI450" i="1"/>
  <c r="BD450" i="1" s="1"/>
  <c r="BJ450" i="1"/>
  <c r="BC450" i="1" s="1"/>
  <c r="BL450" i="1"/>
  <c r="BM450" i="1"/>
  <c r="BN450" i="1"/>
  <c r="BO450" i="1"/>
  <c r="W451" i="1"/>
  <c r="BI451" i="1"/>
  <c r="BJ451" i="1"/>
  <c r="BC451" i="1" s="1"/>
  <c r="BL451" i="1"/>
  <c r="BM451" i="1"/>
  <c r="BN451" i="1"/>
  <c r="BO451" i="1"/>
  <c r="W452" i="1"/>
  <c r="BI452" i="1"/>
  <c r="BD452" i="1" s="1"/>
  <c r="BJ452" i="1"/>
  <c r="BC452" i="1" s="1"/>
  <c r="BL452" i="1"/>
  <c r="BM452" i="1"/>
  <c r="BN452" i="1"/>
  <c r="BO452" i="1"/>
  <c r="W453" i="1"/>
  <c r="BI453" i="1"/>
  <c r="BE453" i="1" s="1"/>
  <c r="BJ453" i="1"/>
  <c r="BC453" i="1" s="1"/>
  <c r="BL453" i="1"/>
  <c r="BM453" i="1"/>
  <c r="BN453" i="1"/>
  <c r="BO453" i="1"/>
  <c r="W454" i="1"/>
  <c r="BI454" i="1"/>
  <c r="BD454" i="1" s="1"/>
  <c r="BJ454" i="1"/>
  <c r="BC454" i="1" s="1"/>
  <c r="BL454" i="1"/>
  <c r="BM454" i="1"/>
  <c r="BN454" i="1"/>
  <c r="BO454" i="1"/>
  <c r="W455" i="1"/>
  <c r="BI455" i="1"/>
  <c r="BE455" i="1" s="1"/>
  <c r="BJ455" i="1"/>
  <c r="BC455" i="1" s="1"/>
  <c r="BL455" i="1"/>
  <c r="BM455" i="1"/>
  <c r="BN455" i="1"/>
  <c r="BO455" i="1"/>
  <c r="W456" i="1"/>
  <c r="BI456" i="1"/>
  <c r="BJ456" i="1"/>
  <c r="BC456" i="1" s="1"/>
  <c r="BL456" i="1"/>
  <c r="BM456" i="1"/>
  <c r="BN456" i="1"/>
  <c r="BO456" i="1"/>
  <c r="W457" i="1"/>
  <c r="BI457" i="1"/>
  <c r="BD457" i="1" s="1"/>
  <c r="BJ457" i="1"/>
  <c r="BC457" i="1" s="1"/>
  <c r="BL457" i="1"/>
  <c r="BM457" i="1"/>
  <c r="BN457" i="1"/>
  <c r="BO457" i="1"/>
  <c r="W458" i="1"/>
  <c r="BI458" i="1"/>
  <c r="BD458" i="1" s="1"/>
  <c r="BJ458" i="1"/>
  <c r="BC458" i="1" s="1"/>
  <c r="BL458" i="1"/>
  <c r="BM458" i="1"/>
  <c r="BN458" i="1"/>
  <c r="BO458" i="1"/>
  <c r="W459" i="1"/>
  <c r="BI459" i="1"/>
  <c r="BD459" i="1" s="1"/>
  <c r="BJ459" i="1"/>
  <c r="BC459" i="1" s="1"/>
  <c r="BL459" i="1"/>
  <c r="BM459" i="1"/>
  <c r="BN459" i="1"/>
  <c r="BO459" i="1"/>
  <c r="W460" i="1"/>
  <c r="BI460" i="1"/>
  <c r="BJ460" i="1"/>
  <c r="BC460" i="1" s="1"/>
  <c r="BL460" i="1"/>
  <c r="BM460" i="1"/>
  <c r="BN460" i="1"/>
  <c r="BO460" i="1"/>
  <c r="W461" i="1"/>
  <c r="BI461" i="1"/>
  <c r="BJ461" i="1"/>
  <c r="BC461" i="1" s="1"/>
  <c r="BL461" i="1"/>
  <c r="BM461" i="1"/>
  <c r="BN461" i="1"/>
  <c r="BO461" i="1"/>
  <c r="W462" i="1"/>
  <c r="BI462" i="1"/>
  <c r="BE462" i="1" s="1"/>
  <c r="BJ462" i="1"/>
  <c r="BC462" i="1" s="1"/>
  <c r="BL462" i="1"/>
  <c r="BM462" i="1"/>
  <c r="BN462" i="1"/>
  <c r="BO462" i="1"/>
  <c r="W463" i="1"/>
  <c r="BI463" i="1"/>
  <c r="BE463" i="1" s="1"/>
  <c r="BJ463" i="1"/>
  <c r="BC463" i="1" s="1"/>
  <c r="BL463" i="1"/>
  <c r="BM463" i="1"/>
  <c r="BN463" i="1"/>
  <c r="BO463" i="1"/>
  <c r="W464" i="1"/>
  <c r="BI464" i="1"/>
  <c r="BJ464" i="1"/>
  <c r="BC464" i="1" s="1"/>
  <c r="BL464" i="1"/>
  <c r="BM464" i="1"/>
  <c r="BN464" i="1"/>
  <c r="BO464" i="1"/>
  <c r="W465" i="1"/>
  <c r="BI465" i="1"/>
  <c r="BD465" i="1" s="1"/>
  <c r="BJ465" i="1"/>
  <c r="BC465" i="1" s="1"/>
  <c r="BL465" i="1"/>
  <c r="BM465" i="1"/>
  <c r="BN465" i="1"/>
  <c r="BO465" i="1"/>
  <c r="W466" i="1"/>
  <c r="BI466" i="1"/>
  <c r="BJ466" i="1"/>
  <c r="BC466" i="1" s="1"/>
  <c r="BL466" i="1"/>
  <c r="BM466" i="1"/>
  <c r="BN466" i="1"/>
  <c r="BO466" i="1"/>
  <c r="W467" i="1"/>
  <c r="BI467" i="1"/>
  <c r="BE467" i="1" s="1"/>
  <c r="BJ467" i="1"/>
  <c r="BC467" i="1" s="1"/>
  <c r="BL467" i="1"/>
  <c r="BM467" i="1"/>
  <c r="BN467" i="1"/>
  <c r="BO467" i="1"/>
  <c r="W468" i="1"/>
  <c r="BI468" i="1"/>
  <c r="BD468" i="1" s="1"/>
  <c r="BJ468" i="1"/>
  <c r="BC468" i="1" s="1"/>
  <c r="BL468" i="1"/>
  <c r="BM468" i="1"/>
  <c r="BN468" i="1"/>
  <c r="BO468" i="1"/>
  <c r="W469" i="1"/>
  <c r="BI469" i="1"/>
  <c r="BE469" i="1" s="1"/>
  <c r="BJ469" i="1"/>
  <c r="BC469" i="1" s="1"/>
  <c r="BL469" i="1"/>
  <c r="BM469" i="1"/>
  <c r="BN469" i="1"/>
  <c r="BO469" i="1"/>
  <c r="W470" i="1"/>
  <c r="BI470" i="1"/>
  <c r="BJ470" i="1"/>
  <c r="BC470" i="1" s="1"/>
  <c r="BL470" i="1"/>
  <c r="BM470" i="1"/>
  <c r="BN470" i="1"/>
  <c r="BO470" i="1"/>
  <c r="W471" i="1"/>
  <c r="BI471" i="1"/>
  <c r="BJ471" i="1"/>
  <c r="BC471" i="1" s="1"/>
  <c r="BL471" i="1"/>
  <c r="BM471" i="1"/>
  <c r="BN471" i="1"/>
  <c r="BO471" i="1"/>
  <c r="W472" i="1"/>
  <c r="BI472" i="1"/>
  <c r="BD472" i="1" s="1"/>
  <c r="BJ472" i="1"/>
  <c r="BC472" i="1" s="1"/>
  <c r="BL472" i="1"/>
  <c r="BM472" i="1"/>
  <c r="BN472" i="1"/>
  <c r="BO472" i="1"/>
  <c r="W473" i="1"/>
  <c r="BI473" i="1"/>
  <c r="BE473" i="1" s="1"/>
  <c r="BJ473" i="1"/>
  <c r="BC473" i="1" s="1"/>
  <c r="BL473" i="1"/>
  <c r="BM473" i="1"/>
  <c r="BN473" i="1"/>
  <c r="BO473" i="1"/>
  <c r="W474" i="1"/>
  <c r="BI474" i="1"/>
  <c r="BD474" i="1" s="1"/>
  <c r="BJ474" i="1"/>
  <c r="BC474" i="1" s="1"/>
  <c r="BL474" i="1"/>
  <c r="BM474" i="1"/>
  <c r="BN474" i="1"/>
  <c r="BO474" i="1"/>
  <c r="W475" i="1"/>
  <c r="BI475" i="1"/>
  <c r="BD475" i="1" s="1"/>
  <c r="BJ475" i="1"/>
  <c r="BC475" i="1" s="1"/>
  <c r="BL475" i="1"/>
  <c r="BM475" i="1"/>
  <c r="BN475" i="1"/>
  <c r="BO475" i="1"/>
  <c r="W476" i="1"/>
  <c r="BI476" i="1"/>
  <c r="BD476" i="1" s="1"/>
  <c r="BJ476" i="1"/>
  <c r="BC476" i="1" s="1"/>
  <c r="BL476" i="1"/>
  <c r="BM476" i="1"/>
  <c r="BN476" i="1"/>
  <c r="BO476" i="1"/>
  <c r="W477" i="1"/>
  <c r="BI477" i="1"/>
  <c r="BJ477" i="1"/>
  <c r="BC477" i="1" s="1"/>
  <c r="BL477" i="1"/>
  <c r="BM477" i="1"/>
  <c r="BN477" i="1"/>
  <c r="BO477" i="1"/>
  <c r="W478" i="1"/>
  <c r="BI478" i="1"/>
  <c r="BJ478" i="1"/>
  <c r="BC478" i="1" s="1"/>
  <c r="BL478" i="1"/>
  <c r="BM478" i="1"/>
  <c r="BN478" i="1"/>
  <c r="BO478" i="1"/>
  <c r="W479" i="1"/>
  <c r="BI479" i="1"/>
  <c r="BE479" i="1" s="1"/>
  <c r="BJ479" i="1"/>
  <c r="BC479" i="1" s="1"/>
  <c r="BL479" i="1"/>
  <c r="BM479" i="1"/>
  <c r="BN479" i="1"/>
  <c r="BO479" i="1"/>
  <c r="W480" i="1"/>
  <c r="BI480" i="1"/>
  <c r="BJ480" i="1"/>
  <c r="BC480" i="1" s="1"/>
  <c r="BL480" i="1"/>
  <c r="BM480" i="1"/>
  <c r="BN480" i="1"/>
  <c r="BO480" i="1"/>
  <c r="W481" i="1"/>
  <c r="BI481" i="1"/>
  <c r="BD481" i="1" s="1"/>
  <c r="BJ481" i="1"/>
  <c r="BC481" i="1" s="1"/>
  <c r="BL481" i="1"/>
  <c r="BM481" i="1"/>
  <c r="BN481" i="1"/>
  <c r="BO481" i="1"/>
  <c r="W482" i="1"/>
  <c r="BI482" i="1"/>
  <c r="BD482" i="1" s="1"/>
  <c r="BJ482" i="1"/>
  <c r="BC482" i="1" s="1"/>
  <c r="BL482" i="1"/>
  <c r="BM482" i="1"/>
  <c r="BN482" i="1"/>
  <c r="BO482" i="1"/>
  <c r="W483" i="1"/>
  <c r="BI483" i="1"/>
  <c r="BJ483" i="1"/>
  <c r="BC483" i="1" s="1"/>
  <c r="BL483" i="1"/>
  <c r="BM483" i="1"/>
  <c r="BN483" i="1"/>
  <c r="BO483" i="1"/>
  <c r="W484" i="1"/>
  <c r="BI484" i="1"/>
  <c r="BD484" i="1" s="1"/>
  <c r="BJ484" i="1"/>
  <c r="BC484" i="1" s="1"/>
  <c r="BL484" i="1"/>
  <c r="BM484" i="1"/>
  <c r="BN484" i="1"/>
  <c r="BO484" i="1"/>
  <c r="W485" i="1"/>
  <c r="BI485" i="1"/>
  <c r="BE485" i="1" s="1"/>
  <c r="BJ485" i="1"/>
  <c r="BC485" i="1" s="1"/>
  <c r="BL485" i="1"/>
  <c r="BM485" i="1"/>
  <c r="BN485" i="1"/>
  <c r="BO485" i="1"/>
  <c r="W486" i="1"/>
  <c r="BI486" i="1"/>
  <c r="BJ486" i="1"/>
  <c r="BC486" i="1" s="1"/>
  <c r="BL486" i="1"/>
  <c r="BM486" i="1"/>
  <c r="BN486" i="1"/>
  <c r="BO486" i="1"/>
  <c r="W487" i="1"/>
  <c r="BI487" i="1"/>
  <c r="BE487" i="1" s="1"/>
  <c r="BJ487" i="1"/>
  <c r="BC487" i="1" s="1"/>
  <c r="BL487" i="1"/>
  <c r="BM487" i="1"/>
  <c r="BN487" i="1"/>
  <c r="BO487" i="1"/>
  <c r="W488" i="1"/>
  <c r="BI488" i="1"/>
  <c r="BD488" i="1" s="1"/>
  <c r="BJ488" i="1"/>
  <c r="BC488" i="1" s="1"/>
  <c r="BL488" i="1"/>
  <c r="BM488" i="1"/>
  <c r="BN488" i="1"/>
  <c r="BO488" i="1"/>
  <c r="W489" i="1"/>
  <c r="BI489" i="1"/>
  <c r="BD489" i="1" s="1"/>
  <c r="BJ489" i="1"/>
  <c r="BC489" i="1" s="1"/>
  <c r="BL489" i="1"/>
  <c r="BM489" i="1"/>
  <c r="BN489" i="1"/>
  <c r="BO489" i="1"/>
  <c r="W490" i="1"/>
  <c r="BI490" i="1"/>
  <c r="BJ490" i="1"/>
  <c r="BC490" i="1" s="1"/>
  <c r="BL490" i="1"/>
  <c r="BM490" i="1"/>
  <c r="BN490" i="1"/>
  <c r="BO490" i="1"/>
  <c r="W491" i="1"/>
  <c r="BI491" i="1"/>
  <c r="BJ491" i="1"/>
  <c r="BC491" i="1" s="1"/>
  <c r="BL491" i="1"/>
  <c r="BM491" i="1"/>
  <c r="BN491" i="1"/>
  <c r="BO491" i="1"/>
  <c r="W492" i="1"/>
  <c r="BI492" i="1"/>
  <c r="BJ492" i="1"/>
  <c r="BC492" i="1" s="1"/>
  <c r="BL492" i="1"/>
  <c r="BM492" i="1"/>
  <c r="BN492" i="1"/>
  <c r="BO492" i="1"/>
  <c r="W493" i="1"/>
  <c r="BI493" i="1"/>
  <c r="BJ493" i="1"/>
  <c r="BC493" i="1" s="1"/>
  <c r="BL493" i="1"/>
  <c r="BM493" i="1"/>
  <c r="BN493" i="1"/>
  <c r="BO493" i="1"/>
  <c r="W494" i="1"/>
  <c r="BI494" i="1"/>
  <c r="BE494" i="1" s="1"/>
  <c r="BJ494" i="1"/>
  <c r="BC494" i="1" s="1"/>
  <c r="BL494" i="1"/>
  <c r="BM494" i="1"/>
  <c r="BN494" i="1"/>
  <c r="BO494" i="1"/>
  <c r="W495" i="1"/>
  <c r="BI495" i="1"/>
  <c r="BJ495" i="1"/>
  <c r="BC495" i="1" s="1"/>
  <c r="BL495" i="1"/>
  <c r="BM495" i="1"/>
  <c r="BN495" i="1"/>
  <c r="BO495" i="1"/>
  <c r="W496" i="1"/>
  <c r="BI496" i="1"/>
  <c r="BE496" i="1" s="1"/>
  <c r="BJ496" i="1"/>
  <c r="BC496" i="1" s="1"/>
  <c r="BL496" i="1"/>
  <c r="BM496" i="1"/>
  <c r="BN496" i="1"/>
  <c r="BO496" i="1"/>
  <c r="W497" i="1"/>
  <c r="BI497" i="1"/>
  <c r="BJ497" i="1"/>
  <c r="BC497" i="1" s="1"/>
  <c r="BL497" i="1"/>
  <c r="BM497" i="1"/>
  <c r="BN497" i="1"/>
  <c r="BO497" i="1"/>
  <c r="W498" i="1"/>
  <c r="BI498" i="1"/>
  <c r="BE498" i="1" s="1"/>
  <c r="BJ498" i="1"/>
  <c r="BC498" i="1" s="1"/>
  <c r="BL498" i="1"/>
  <c r="BM498" i="1"/>
  <c r="BN498" i="1"/>
  <c r="BO498" i="1"/>
  <c r="W499" i="1"/>
  <c r="BI499" i="1"/>
  <c r="BJ499" i="1"/>
  <c r="BC499" i="1" s="1"/>
  <c r="BL499" i="1"/>
  <c r="BM499" i="1"/>
  <c r="BN499" i="1"/>
  <c r="BO499" i="1"/>
  <c r="W500" i="1"/>
  <c r="BI500" i="1"/>
  <c r="BD500" i="1" s="1"/>
  <c r="BJ500" i="1"/>
  <c r="BC500" i="1" s="1"/>
  <c r="BL500" i="1"/>
  <c r="BM500" i="1"/>
  <c r="BN500" i="1"/>
  <c r="BO500" i="1"/>
  <c r="W501" i="1"/>
  <c r="BI501" i="1"/>
  <c r="BJ501" i="1"/>
  <c r="BC501" i="1" s="1"/>
  <c r="BL501" i="1"/>
  <c r="BM501" i="1"/>
  <c r="BN501" i="1"/>
  <c r="BO501" i="1"/>
  <c r="W502" i="1"/>
  <c r="BI502" i="1"/>
  <c r="BE502" i="1" s="1"/>
  <c r="BJ502" i="1"/>
  <c r="BC502" i="1" s="1"/>
  <c r="BL502" i="1"/>
  <c r="BM502" i="1"/>
  <c r="BN502" i="1"/>
  <c r="BO502" i="1"/>
  <c r="W503" i="1"/>
  <c r="BI503" i="1"/>
  <c r="BE503" i="1" s="1"/>
  <c r="BJ503" i="1"/>
  <c r="BC503" i="1" s="1"/>
  <c r="BL503" i="1"/>
  <c r="BM503" i="1"/>
  <c r="BN503" i="1"/>
  <c r="BO503" i="1"/>
  <c r="W504" i="1"/>
  <c r="BI504" i="1"/>
  <c r="BE504" i="1" s="1"/>
  <c r="BJ504" i="1"/>
  <c r="BC504" i="1" s="1"/>
  <c r="BL504" i="1"/>
  <c r="BM504" i="1"/>
  <c r="BN504" i="1"/>
  <c r="BO504" i="1"/>
  <c r="W505" i="1"/>
  <c r="BI505" i="1"/>
  <c r="BD505" i="1" s="1"/>
  <c r="BJ505" i="1"/>
  <c r="BC505" i="1" s="1"/>
  <c r="BL505" i="1"/>
  <c r="BM505" i="1"/>
  <c r="BN505" i="1"/>
  <c r="BO505" i="1"/>
  <c r="W506" i="1"/>
  <c r="BI506" i="1"/>
  <c r="BJ506" i="1"/>
  <c r="BC506" i="1" s="1"/>
  <c r="BL506" i="1"/>
  <c r="BM506" i="1"/>
  <c r="BN506" i="1"/>
  <c r="BO506" i="1"/>
  <c r="W507" i="1"/>
  <c r="BI507" i="1"/>
  <c r="BE507" i="1" s="1"/>
  <c r="BJ507" i="1"/>
  <c r="BC507" i="1" s="1"/>
  <c r="BL507" i="1"/>
  <c r="BM507" i="1"/>
  <c r="BN507" i="1"/>
  <c r="BO507" i="1"/>
  <c r="W508" i="1"/>
  <c r="BI508" i="1"/>
  <c r="BJ508" i="1"/>
  <c r="BC508" i="1" s="1"/>
  <c r="BL508" i="1"/>
  <c r="BM508" i="1"/>
  <c r="BN508" i="1"/>
  <c r="BO508" i="1"/>
  <c r="W509" i="1"/>
  <c r="BI509" i="1"/>
  <c r="BE509" i="1" s="1"/>
  <c r="BJ509" i="1"/>
  <c r="BC509" i="1" s="1"/>
  <c r="BL509" i="1"/>
  <c r="BM509" i="1"/>
  <c r="BN509" i="1"/>
  <c r="BO509" i="1"/>
  <c r="W510" i="1"/>
  <c r="BI510" i="1"/>
  <c r="BJ510" i="1"/>
  <c r="BC510" i="1" s="1"/>
  <c r="BL510" i="1"/>
  <c r="BM510" i="1"/>
  <c r="BN510" i="1"/>
  <c r="BO510" i="1"/>
  <c r="W511" i="1"/>
  <c r="BI511" i="1"/>
  <c r="BE511" i="1" s="1"/>
  <c r="BJ511" i="1"/>
  <c r="BC511" i="1" s="1"/>
  <c r="BL511" i="1"/>
  <c r="BM511" i="1"/>
  <c r="BN511" i="1"/>
  <c r="BO511" i="1"/>
  <c r="W512" i="1"/>
  <c r="BI512" i="1"/>
  <c r="BD512" i="1" s="1"/>
  <c r="BJ512" i="1"/>
  <c r="BC512" i="1" s="1"/>
  <c r="BL512" i="1"/>
  <c r="BM512" i="1"/>
  <c r="BN512" i="1"/>
  <c r="BO512" i="1"/>
  <c r="W513" i="1"/>
  <c r="BI513" i="1"/>
  <c r="BJ513" i="1"/>
  <c r="BC513" i="1" s="1"/>
  <c r="BL513" i="1"/>
  <c r="BM513" i="1"/>
  <c r="BN513" i="1"/>
  <c r="BO513" i="1"/>
  <c r="W514" i="1"/>
  <c r="BI514" i="1"/>
  <c r="BE514" i="1" s="1"/>
  <c r="BJ514" i="1"/>
  <c r="BC514" i="1" s="1"/>
  <c r="BL514" i="1"/>
  <c r="BM514" i="1"/>
  <c r="BN514" i="1"/>
  <c r="BO514" i="1"/>
  <c r="W515" i="1"/>
  <c r="BI515" i="1"/>
  <c r="BJ515" i="1"/>
  <c r="BC515" i="1" s="1"/>
  <c r="BL515" i="1"/>
  <c r="BM515" i="1"/>
  <c r="BN515" i="1"/>
  <c r="BO515" i="1"/>
  <c r="W516" i="1"/>
  <c r="BI516" i="1"/>
  <c r="BJ516" i="1"/>
  <c r="BC516" i="1" s="1"/>
  <c r="BL516" i="1"/>
  <c r="BM516" i="1"/>
  <c r="BN516" i="1"/>
  <c r="BO516" i="1"/>
  <c r="W517" i="1"/>
  <c r="BI517" i="1"/>
  <c r="BD517" i="1" s="1"/>
  <c r="BJ517" i="1"/>
  <c r="BC517" i="1" s="1"/>
  <c r="BL517" i="1"/>
  <c r="BM517" i="1"/>
  <c r="BN517" i="1"/>
  <c r="BO517" i="1"/>
  <c r="W518" i="1"/>
  <c r="BI518" i="1"/>
  <c r="BJ518" i="1"/>
  <c r="BC518" i="1" s="1"/>
  <c r="BL518" i="1"/>
  <c r="BM518" i="1"/>
  <c r="BN518" i="1"/>
  <c r="BO518" i="1"/>
  <c r="W519" i="1"/>
  <c r="BI519" i="1"/>
  <c r="BD519" i="1" s="1"/>
  <c r="BJ519" i="1"/>
  <c r="BC519" i="1" s="1"/>
  <c r="BL519" i="1"/>
  <c r="BM519" i="1"/>
  <c r="BN519" i="1"/>
  <c r="BO519" i="1"/>
  <c r="W520" i="1"/>
  <c r="BI520" i="1"/>
  <c r="BD520" i="1" s="1"/>
  <c r="BJ520" i="1"/>
  <c r="BC520" i="1" s="1"/>
  <c r="BL520" i="1"/>
  <c r="BM520" i="1"/>
  <c r="BN520" i="1"/>
  <c r="BO520" i="1"/>
  <c r="W521" i="1"/>
  <c r="BI521" i="1"/>
  <c r="BJ521" i="1"/>
  <c r="BC521" i="1" s="1"/>
  <c r="BL521" i="1"/>
  <c r="BM521" i="1"/>
  <c r="BN521" i="1"/>
  <c r="BO521" i="1"/>
  <c r="W522" i="1"/>
  <c r="BI522" i="1"/>
  <c r="BD522" i="1" s="1"/>
  <c r="BJ522" i="1"/>
  <c r="BC522" i="1" s="1"/>
  <c r="BL522" i="1"/>
  <c r="BM522" i="1"/>
  <c r="BN522" i="1"/>
  <c r="BO522" i="1"/>
  <c r="W523" i="1"/>
  <c r="BI523" i="1"/>
  <c r="BJ523" i="1"/>
  <c r="BC523" i="1" s="1"/>
  <c r="BL523" i="1"/>
  <c r="BM523" i="1"/>
  <c r="BN523" i="1"/>
  <c r="BO523" i="1"/>
  <c r="W524" i="1"/>
  <c r="BI524" i="1"/>
  <c r="BJ524" i="1"/>
  <c r="BC524" i="1" s="1"/>
  <c r="BL524" i="1"/>
  <c r="BM524" i="1"/>
  <c r="BN524" i="1"/>
  <c r="BO524" i="1"/>
  <c r="W525" i="1"/>
  <c r="BI525" i="1"/>
  <c r="BE525" i="1" s="1"/>
  <c r="BJ525" i="1"/>
  <c r="BC525" i="1" s="1"/>
  <c r="BL525" i="1"/>
  <c r="BM525" i="1"/>
  <c r="BN525" i="1"/>
  <c r="BO525" i="1"/>
  <c r="W526" i="1"/>
  <c r="BI526" i="1"/>
  <c r="BJ526" i="1"/>
  <c r="BC526" i="1" s="1"/>
  <c r="BL526" i="1"/>
  <c r="BM526" i="1"/>
  <c r="BN526" i="1"/>
  <c r="BO526" i="1"/>
  <c r="W527" i="1"/>
  <c r="BI527" i="1"/>
  <c r="BD527" i="1" s="1"/>
  <c r="BJ527" i="1"/>
  <c r="BC527" i="1" s="1"/>
  <c r="BL527" i="1"/>
  <c r="BM527" i="1"/>
  <c r="BN527" i="1"/>
  <c r="BO527" i="1"/>
  <c r="W528" i="1"/>
  <c r="BI528" i="1"/>
  <c r="BE528" i="1" s="1"/>
  <c r="BJ528" i="1"/>
  <c r="BC528" i="1" s="1"/>
  <c r="BL528" i="1"/>
  <c r="BM528" i="1"/>
  <c r="BN528" i="1"/>
  <c r="BO528" i="1"/>
  <c r="W529" i="1"/>
  <c r="BI529" i="1"/>
  <c r="BJ529" i="1"/>
  <c r="BC529" i="1" s="1"/>
  <c r="BL529" i="1"/>
  <c r="BM529" i="1"/>
  <c r="BN529" i="1"/>
  <c r="BO529" i="1"/>
  <c r="W530" i="1"/>
  <c r="BI530" i="1"/>
  <c r="BE530" i="1" s="1"/>
  <c r="BJ530" i="1"/>
  <c r="BC530" i="1" s="1"/>
  <c r="BL530" i="1"/>
  <c r="BM530" i="1"/>
  <c r="BN530" i="1"/>
  <c r="BO530" i="1"/>
  <c r="W531" i="1"/>
  <c r="BI531" i="1"/>
  <c r="BJ531" i="1"/>
  <c r="BC531" i="1" s="1"/>
  <c r="BL531" i="1"/>
  <c r="BM531" i="1"/>
  <c r="BN531" i="1"/>
  <c r="BO531" i="1"/>
  <c r="W532" i="1"/>
  <c r="BI532" i="1"/>
  <c r="BE532" i="1" s="1"/>
  <c r="BJ532" i="1"/>
  <c r="BC532" i="1" s="1"/>
  <c r="BL532" i="1"/>
  <c r="BM532" i="1"/>
  <c r="BN532" i="1"/>
  <c r="BO532" i="1"/>
  <c r="W533" i="1"/>
  <c r="BI533" i="1"/>
  <c r="BD533" i="1" s="1"/>
  <c r="BJ533" i="1"/>
  <c r="BC533" i="1" s="1"/>
  <c r="BL533" i="1"/>
  <c r="BM533" i="1"/>
  <c r="BN533" i="1"/>
  <c r="BO533" i="1"/>
  <c r="W534" i="1"/>
  <c r="BI534" i="1"/>
  <c r="BE534" i="1" s="1"/>
  <c r="BJ534" i="1"/>
  <c r="BC534" i="1" s="1"/>
  <c r="BL534" i="1"/>
  <c r="BM534" i="1"/>
  <c r="BN534" i="1"/>
  <c r="BO534" i="1"/>
  <c r="W535" i="1"/>
  <c r="BI535" i="1"/>
  <c r="BD535" i="1" s="1"/>
  <c r="BJ535" i="1"/>
  <c r="BC535" i="1" s="1"/>
  <c r="BL535" i="1"/>
  <c r="BM535" i="1"/>
  <c r="BN535" i="1"/>
  <c r="BO535" i="1"/>
  <c r="W536" i="1"/>
  <c r="BI536" i="1"/>
  <c r="BD536" i="1" s="1"/>
  <c r="BJ536" i="1"/>
  <c r="BC536" i="1" s="1"/>
  <c r="BL536" i="1"/>
  <c r="BM536" i="1"/>
  <c r="BN536" i="1"/>
  <c r="BO536" i="1"/>
  <c r="W537" i="1"/>
  <c r="BI537" i="1"/>
  <c r="BD537" i="1" s="1"/>
  <c r="BJ537" i="1"/>
  <c r="BC537" i="1" s="1"/>
  <c r="BL537" i="1"/>
  <c r="BM537" i="1"/>
  <c r="BN537" i="1"/>
  <c r="BO537" i="1"/>
  <c r="W538" i="1"/>
  <c r="BI538" i="1"/>
  <c r="BE538" i="1" s="1"/>
  <c r="BJ538" i="1"/>
  <c r="BC538" i="1" s="1"/>
  <c r="BL538" i="1"/>
  <c r="BM538" i="1"/>
  <c r="BN538" i="1"/>
  <c r="BO538" i="1"/>
  <c r="W539" i="1"/>
  <c r="BI539" i="1"/>
  <c r="BJ539" i="1"/>
  <c r="BC539" i="1" s="1"/>
  <c r="BL539" i="1"/>
  <c r="BM539" i="1"/>
  <c r="BN539" i="1"/>
  <c r="BO539" i="1"/>
  <c r="W540" i="1"/>
  <c r="BI540" i="1"/>
  <c r="BE540" i="1" s="1"/>
  <c r="BJ540" i="1"/>
  <c r="BC540" i="1" s="1"/>
  <c r="BL540" i="1"/>
  <c r="BM540" i="1"/>
  <c r="BN540" i="1"/>
  <c r="BO540" i="1"/>
  <c r="W541" i="1"/>
  <c r="BI541" i="1"/>
  <c r="BD541" i="1" s="1"/>
  <c r="BJ541" i="1"/>
  <c r="BC541" i="1" s="1"/>
  <c r="BL541" i="1"/>
  <c r="BM541" i="1"/>
  <c r="BN541" i="1"/>
  <c r="BO541" i="1"/>
  <c r="W542" i="1"/>
  <c r="BI542" i="1"/>
  <c r="BE542" i="1" s="1"/>
  <c r="BJ542" i="1"/>
  <c r="BC542" i="1" s="1"/>
  <c r="BL542" i="1"/>
  <c r="BM542" i="1"/>
  <c r="BN542" i="1"/>
  <c r="BO542" i="1"/>
  <c r="W543" i="1"/>
  <c r="BI543" i="1"/>
  <c r="BD543" i="1" s="1"/>
  <c r="BJ543" i="1"/>
  <c r="BC543" i="1" s="1"/>
  <c r="BL543" i="1"/>
  <c r="BM543" i="1"/>
  <c r="BN543" i="1"/>
  <c r="BO543" i="1"/>
  <c r="W544" i="1"/>
  <c r="BI544" i="1"/>
  <c r="BE544" i="1" s="1"/>
  <c r="BJ544" i="1"/>
  <c r="BC544" i="1" s="1"/>
  <c r="BL544" i="1"/>
  <c r="BM544" i="1"/>
  <c r="BN544" i="1"/>
  <c r="BO544" i="1"/>
  <c r="W545" i="1"/>
  <c r="BI545" i="1"/>
  <c r="BJ545" i="1"/>
  <c r="BC545" i="1" s="1"/>
  <c r="BL545" i="1"/>
  <c r="BM545" i="1"/>
  <c r="BN545" i="1"/>
  <c r="BO545" i="1"/>
  <c r="W546" i="1"/>
  <c r="BI546" i="1"/>
  <c r="BD546" i="1" s="1"/>
  <c r="BJ546" i="1"/>
  <c r="BC546" i="1" s="1"/>
  <c r="BL546" i="1"/>
  <c r="BM546" i="1"/>
  <c r="BN546" i="1"/>
  <c r="BO546" i="1"/>
  <c r="W547" i="1"/>
  <c r="BI547" i="1"/>
  <c r="BJ547" i="1"/>
  <c r="BC547" i="1" s="1"/>
  <c r="BL547" i="1"/>
  <c r="BM547" i="1"/>
  <c r="BN547" i="1"/>
  <c r="BO547" i="1"/>
  <c r="W548" i="1"/>
  <c r="BI548" i="1"/>
  <c r="BE548" i="1" s="1"/>
  <c r="BJ548" i="1"/>
  <c r="BC548" i="1" s="1"/>
  <c r="BL548" i="1"/>
  <c r="BM548" i="1"/>
  <c r="BN548" i="1"/>
  <c r="BO548" i="1"/>
  <c r="W549" i="1"/>
  <c r="BI549" i="1"/>
  <c r="BD549" i="1" s="1"/>
  <c r="BJ549" i="1"/>
  <c r="BC549" i="1" s="1"/>
  <c r="BL549" i="1"/>
  <c r="BM549" i="1"/>
  <c r="BN549" i="1"/>
  <c r="BO549" i="1"/>
  <c r="W550" i="1"/>
  <c r="BI550" i="1"/>
  <c r="BE550" i="1" s="1"/>
  <c r="BJ550" i="1"/>
  <c r="BC550" i="1" s="1"/>
  <c r="BL550" i="1"/>
  <c r="BM550" i="1"/>
  <c r="BN550" i="1"/>
  <c r="BO550" i="1"/>
  <c r="W551" i="1"/>
  <c r="BI551" i="1"/>
  <c r="BD551" i="1" s="1"/>
  <c r="BJ551" i="1"/>
  <c r="BC551" i="1" s="1"/>
  <c r="BL551" i="1"/>
  <c r="BM551" i="1"/>
  <c r="BN551" i="1"/>
  <c r="BO551" i="1"/>
  <c r="W552" i="1"/>
  <c r="BI552" i="1"/>
  <c r="BD552" i="1" s="1"/>
  <c r="BJ552" i="1"/>
  <c r="BC552" i="1" s="1"/>
  <c r="BL552" i="1"/>
  <c r="BM552" i="1"/>
  <c r="BN552" i="1"/>
  <c r="BO552" i="1"/>
  <c r="W553" i="1"/>
  <c r="BI553" i="1"/>
  <c r="BD553" i="1" s="1"/>
  <c r="BJ553" i="1"/>
  <c r="BC553" i="1" s="1"/>
  <c r="BL553" i="1"/>
  <c r="BM553" i="1"/>
  <c r="BN553" i="1"/>
  <c r="BO553" i="1"/>
  <c r="W554" i="1"/>
  <c r="BI554" i="1"/>
  <c r="BE554" i="1" s="1"/>
  <c r="BJ554" i="1"/>
  <c r="BC554" i="1" s="1"/>
  <c r="BL554" i="1"/>
  <c r="BM554" i="1"/>
  <c r="BN554" i="1"/>
  <c r="BO554" i="1"/>
  <c r="W555" i="1"/>
  <c r="BI555" i="1"/>
  <c r="BD555" i="1" s="1"/>
  <c r="BJ555" i="1"/>
  <c r="BC555" i="1" s="1"/>
  <c r="BL555" i="1"/>
  <c r="BM555" i="1"/>
  <c r="BN555" i="1"/>
  <c r="BO555" i="1"/>
  <c r="W556" i="1"/>
  <c r="BI556" i="1"/>
  <c r="BE556" i="1" s="1"/>
  <c r="BJ556" i="1"/>
  <c r="BC556" i="1" s="1"/>
  <c r="BL556" i="1"/>
  <c r="BM556" i="1"/>
  <c r="BN556" i="1"/>
  <c r="BO556" i="1"/>
  <c r="W557" i="1"/>
  <c r="BI557" i="1"/>
  <c r="BD557" i="1" s="1"/>
  <c r="BJ557" i="1"/>
  <c r="BC557" i="1" s="1"/>
  <c r="BL557" i="1"/>
  <c r="BM557" i="1"/>
  <c r="BN557" i="1"/>
  <c r="BO557" i="1"/>
  <c r="W558" i="1"/>
  <c r="BI558" i="1"/>
  <c r="BE558" i="1" s="1"/>
  <c r="BJ558" i="1"/>
  <c r="BC558" i="1" s="1"/>
  <c r="BL558" i="1"/>
  <c r="BM558" i="1"/>
  <c r="BN558" i="1"/>
  <c r="BO558" i="1"/>
  <c r="W559" i="1"/>
  <c r="BI559" i="1"/>
  <c r="BD559" i="1" s="1"/>
  <c r="BJ559" i="1"/>
  <c r="BC559" i="1" s="1"/>
  <c r="BL559" i="1"/>
  <c r="BM559" i="1"/>
  <c r="BN559" i="1"/>
  <c r="BO559" i="1"/>
  <c r="W560" i="1"/>
  <c r="BI560" i="1"/>
  <c r="BD560" i="1" s="1"/>
  <c r="BJ560" i="1"/>
  <c r="BC560" i="1" s="1"/>
  <c r="BL560" i="1"/>
  <c r="BM560" i="1"/>
  <c r="BN560" i="1"/>
  <c r="BO560" i="1"/>
  <c r="W561" i="1"/>
  <c r="BI561" i="1"/>
  <c r="BJ561" i="1"/>
  <c r="BC561" i="1" s="1"/>
  <c r="BL561" i="1"/>
  <c r="BM561" i="1"/>
  <c r="BN561" i="1"/>
  <c r="BO561" i="1"/>
  <c r="W562" i="1"/>
  <c r="BI562" i="1"/>
  <c r="BE562" i="1" s="1"/>
  <c r="BJ562" i="1"/>
  <c r="BC562" i="1" s="1"/>
  <c r="BL562" i="1"/>
  <c r="BM562" i="1"/>
  <c r="BN562" i="1"/>
  <c r="BO562" i="1"/>
  <c r="W563" i="1"/>
  <c r="BI563" i="1"/>
  <c r="BJ563" i="1"/>
  <c r="BC563" i="1" s="1"/>
  <c r="BL563" i="1"/>
  <c r="BM563" i="1"/>
  <c r="BN563" i="1"/>
  <c r="BO563" i="1"/>
  <c r="W564" i="1"/>
  <c r="BI564" i="1"/>
  <c r="BE564" i="1" s="1"/>
  <c r="BJ564" i="1"/>
  <c r="BC564" i="1" s="1"/>
  <c r="BL564" i="1"/>
  <c r="BM564" i="1"/>
  <c r="BN564" i="1"/>
  <c r="BO564" i="1"/>
  <c r="W565" i="1"/>
  <c r="BI565" i="1"/>
  <c r="BD565" i="1" s="1"/>
  <c r="BJ565" i="1"/>
  <c r="BC565" i="1" s="1"/>
  <c r="BL565" i="1"/>
  <c r="BM565" i="1"/>
  <c r="BN565" i="1"/>
  <c r="BO565" i="1"/>
  <c r="W566" i="1"/>
  <c r="BI566" i="1"/>
  <c r="BE566" i="1" s="1"/>
  <c r="BJ566" i="1"/>
  <c r="BC566" i="1" s="1"/>
  <c r="BL566" i="1"/>
  <c r="BM566" i="1"/>
  <c r="BN566" i="1"/>
  <c r="BO566" i="1"/>
  <c r="W567" i="1"/>
  <c r="BI567" i="1"/>
  <c r="BD567" i="1" s="1"/>
  <c r="BJ567" i="1"/>
  <c r="BC567" i="1" s="1"/>
  <c r="BL567" i="1"/>
  <c r="BM567" i="1"/>
  <c r="BN567" i="1"/>
  <c r="BO567" i="1"/>
  <c r="W568" i="1"/>
  <c r="BI568" i="1"/>
  <c r="BD568" i="1" s="1"/>
  <c r="BJ568" i="1"/>
  <c r="BC568" i="1" s="1"/>
  <c r="BL568" i="1"/>
  <c r="BM568" i="1"/>
  <c r="BN568" i="1"/>
  <c r="BO568" i="1"/>
  <c r="W569" i="1"/>
  <c r="BI569" i="1"/>
  <c r="BD569" i="1" s="1"/>
  <c r="BJ569" i="1"/>
  <c r="BC569" i="1" s="1"/>
  <c r="BL569" i="1"/>
  <c r="BM569" i="1"/>
  <c r="BN569" i="1"/>
  <c r="BO569" i="1"/>
  <c r="W570" i="1"/>
  <c r="BI570" i="1"/>
  <c r="BD570" i="1" s="1"/>
  <c r="BJ570" i="1"/>
  <c r="BC570" i="1" s="1"/>
  <c r="BL570" i="1"/>
  <c r="BM570" i="1"/>
  <c r="BN570" i="1"/>
  <c r="BO570" i="1"/>
  <c r="W571" i="1"/>
  <c r="BI571" i="1"/>
  <c r="BE571" i="1" s="1"/>
  <c r="BJ571" i="1"/>
  <c r="BC571" i="1" s="1"/>
  <c r="BL571" i="1"/>
  <c r="BM571" i="1"/>
  <c r="BN571" i="1"/>
  <c r="BO571" i="1"/>
  <c r="W572" i="1"/>
  <c r="BI572" i="1"/>
  <c r="BD572" i="1" s="1"/>
  <c r="BJ572" i="1"/>
  <c r="BC572" i="1" s="1"/>
  <c r="BL572" i="1"/>
  <c r="BM572" i="1"/>
  <c r="BN572" i="1"/>
  <c r="BO572" i="1"/>
  <c r="W573" i="1"/>
  <c r="BI573" i="1"/>
  <c r="BJ573" i="1"/>
  <c r="BC573" i="1" s="1"/>
  <c r="BL573" i="1"/>
  <c r="BM573" i="1"/>
  <c r="BN573" i="1"/>
  <c r="BO573" i="1"/>
  <c r="W574" i="1"/>
  <c r="BI574" i="1"/>
  <c r="BD574" i="1" s="1"/>
  <c r="BJ574" i="1"/>
  <c r="BC574" i="1" s="1"/>
  <c r="BL574" i="1"/>
  <c r="BM574" i="1"/>
  <c r="BN574" i="1"/>
  <c r="BO574" i="1"/>
  <c r="W575" i="1"/>
  <c r="BI575" i="1"/>
  <c r="BD575" i="1" s="1"/>
  <c r="BJ575" i="1"/>
  <c r="BC575" i="1" s="1"/>
  <c r="BL575" i="1"/>
  <c r="BM575" i="1"/>
  <c r="BN575" i="1"/>
  <c r="BO575" i="1"/>
  <c r="W576" i="1"/>
  <c r="BI576" i="1"/>
  <c r="BD576" i="1" s="1"/>
  <c r="BJ576" i="1"/>
  <c r="BC576" i="1" s="1"/>
  <c r="BL576" i="1"/>
  <c r="BM576" i="1"/>
  <c r="BN576" i="1"/>
  <c r="BO576" i="1"/>
  <c r="W577" i="1"/>
  <c r="BI577" i="1"/>
  <c r="BD577" i="1" s="1"/>
  <c r="BJ577" i="1"/>
  <c r="BC577" i="1" s="1"/>
  <c r="BL577" i="1"/>
  <c r="BM577" i="1"/>
  <c r="BN577" i="1"/>
  <c r="BO577" i="1"/>
  <c r="W578" i="1"/>
  <c r="BI578" i="1"/>
  <c r="BD578" i="1" s="1"/>
  <c r="BJ578" i="1"/>
  <c r="BC578" i="1" s="1"/>
  <c r="BL578" i="1"/>
  <c r="BM578" i="1"/>
  <c r="BN578" i="1"/>
  <c r="BO578" i="1"/>
  <c r="W579" i="1"/>
  <c r="BI579" i="1"/>
  <c r="BE579" i="1" s="1"/>
  <c r="BJ579" i="1"/>
  <c r="BC579" i="1" s="1"/>
  <c r="BL579" i="1"/>
  <c r="BM579" i="1"/>
  <c r="BN579" i="1"/>
  <c r="BO579" i="1"/>
  <c r="W580" i="1"/>
  <c r="BI580" i="1"/>
  <c r="BE580" i="1" s="1"/>
  <c r="BJ580" i="1"/>
  <c r="BC580" i="1" s="1"/>
  <c r="BL580" i="1"/>
  <c r="BM580" i="1"/>
  <c r="BN580" i="1"/>
  <c r="BO580" i="1"/>
  <c r="W581" i="1"/>
  <c r="BI581" i="1"/>
  <c r="BJ581" i="1"/>
  <c r="BC581" i="1" s="1"/>
  <c r="BL581" i="1"/>
  <c r="BM581" i="1"/>
  <c r="BN581" i="1"/>
  <c r="BO581" i="1"/>
  <c r="W582" i="1"/>
  <c r="BI582" i="1"/>
  <c r="BD582" i="1" s="1"/>
  <c r="BJ582" i="1"/>
  <c r="BC582" i="1" s="1"/>
  <c r="BL582" i="1"/>
  <c r="BM582" i="1"/>
  <c r="BN582" i="1"/>
  <c r="BO582" i="1"/>
  <c r="W583" i="1"/>
  <c r="BI583" i="1"/>
  <c r="BD583" i="1" s="1"/>
  <c r="BJ583" i="1"/>
  <c r="BC583" i="1" s="1"/>
  <c r="BL583" i="1"/>
  <c r="BM583" i="1"/>
  <c r="BN583" i="1"/>
  <c r="BO583" i="1"/>
  <c r="W584" i="1"/>
  <c r="BI584" i="1"/>
  <c r="BD584" i="1" s="1"/>
  <c r="BJ584" i="1"/>
  <c r="BC584" i="1" s="1"/>
  <c r="BL584" i="1"/>
  <c r="BM584" i="1"/>
  <c r="BN584" i="1"/>
  <c r="BO584" i="1"/>
  <c r="W585" i="1"/>
  <c r="BI585" i="1"/>
  <c r="BE585" i="1" s="1"/>
  <c r="BJ585" i="1"/>
  <c r="BC585" i="1" s="1"/>
  <c r="BL585" i="1"/>
  <c r="BM585" i="1"/>
  <c r="BN585" i="1"/>
  <c r="BO585" i="1"/>
  <c r="W586" i="1"/>
  <c r="BI586" i="1"/>
  <c r="BD586" i="1" s="1"/>
  <c r="BJ586" i="1"/>
  <c r="BC586" i="1" s="1"/>
  <c r="BL586" i="1"/>
  <c r="BM586" i="1"/>
  <c r="BN586" i="1"/>
  <c r="BO586" i="1"/>
  <c r="W587" i="1"/>
  <c r="BI587" i="1"/>
  <c r="BE587" i="1" s="1"/>
  <c r="BJ587" i="1"/>
  <c r="BC587" i="1" s="1"/>
  <c r="BL587" i="1"/>
  <c r="BM587" i="1"/>
  <c r="BN587" i="1"/>
  <c r="BO587" i="1"/>
  <c r="W588" i="1"/>
  <c r="BD588" i="1"/>
  <c r="BI588" i="1"/>
  <c r="BE588" i="1" s="1"/>
  <c r="BJ588" i="1"/>
  <c r="BC588" i="1" s="1"/>
  <c r="BL588" i="1"/>
  <c r="BM588" i="1"/>
  <c r="BN588" i="1"/>
  <c r="BO588" i="1"/>
  <c r="W589" i="1"/>
  <c r="BI589" i="1"/>
  <c r="BJ589" i="1"/>
  <c r="BC589" i="1" s="1"/>
  <c r="BL589" i="1"/>
  <c r="BM589" i="1"/>
  <c r="BN589" i="1"/>
  <c r="BO589" i="1"/>
  <c r="W590" i="1"/>
  <c r="BI590" i="1"/>
  <c r="BD590" i="1" s="1"/>
  <c r="BJ590" i="1"/>
  <c r="BC590" i="1" s="1"/>
  <c r="BL590" i="1"/>
  <c r="BM590" i="1"/>
  <c r="BN590" i="1"/>
  <c r="BO590" i="1"/>
  <c r="W591" i="1"/>
  <c r="BI591" i="1"/>
  <c r="BD591" i="1" s="1"/>
  <c r="BJ591" i="1"/>
  <c r="BC591" i="1" s="1"/>
  <c r="BL591" i="1"/>
  <c r="BM591" i="1"/>
  <c r="BN591" i="1"/>
  <c r="BO591" i="1"/>
  <c r="W592" i="1"/>
  <c r="BI592" i="1"/>
  <c r="BD592" i="1" s="1"/>
  <c r="BJ592" i="1"/>
  <c r="BC592" i="1" s="1"/>
  <c r="BL592" i="1"/>
  <c r="BM592" i="1"/>
  <c r="BN592" i="1"/>
  <c r="BO592" i="1"/>
  <c r="W593" i="1"/>
  <c r="BI593" i="1"/>
  <c r="BE593" i="1" s="1"/>
  <c r="BJ593" i="1"/>
  <c r="BC593" i="1" s="1"/>
  <c r="BL593" i="1"/>
  <c r="BM593" i="1"/>
  <c r="BN593" i="1"/>
  <c r="BO593" i="1"/>
  <c r="W594" i="1"/>
  <c r="BI594" i="1"/>
  <c r="BD594" i="1" s="1"/>
  <c r="BJ594" i="1"/>
  <c r="BC594" i="1" s="1"/>
  <c r="BL594" i="1"/>
  <c r="BM594" i="1"/>
  <c r="BN594" i="1"/>
  <c r="BO594" i="1"/>
  <c r="W595" i="1"/>
  <c r="BI595" i="1"/>
  <c r="BE595" i="1" s="1"/>
  <c r="BJ595" i="1"/>
  <c r="BC595" i="1" s="1"/>
  <c r="BL595" i="1"/>
  <c r="BM595" i="1"/>
  <c r="BN595" i="1"/>
  <c r="BO595" i="1"/>
  <c r="W596" i="1"/>
  <c r="BI596" i="1"/>
  <c r="BE596" i="1" s="1"/>
  <c r="BJ596" i="1"/>
  <c r="BC596" i="1" s="1"/>
  <c r="BL596" i="1"/>
  <c r="BM596" i="1"/>
  <c r="BN596" i="1"/>
  <c r="BO596" i="1"/>
  <c r="W597" i="1"/>
  <c r="BI597" i="1"/>
  <c r="BJ597" i="1"/>
  <c r="BC597" i="1" s="1"/>
  <c r="BL597" i="1"/>
  <c r="BM597" i="1"/>
  <c r="BN597" i="1"/>
  <c r="BO597" i="1"/>
  <c r="W598" i="1"/>
  <c r="BI598" i="1"/>
  <c r="BD598" i="1" s="1"/>
  <c r="BJ598" i="1"/>
  <c r="BC598" i="1" s="1"/>
  <c r="BL598" i="1"/>
  <c r="BM598" i="1"/>
  <c r="BN598" i="1"/>
  <c r="BO598" i="1"/>
  <c r="W599" i="1"/>
  <c r="BI599" i="1"/>
  <c r="BE599" i="1" s="1"/>
  <c r="BJ599" i="1"/>
  <c r="BC599" i="1" s="1"/>
  <c r="BL599" i="1"/>
  <c r="BM599" i="1"/>
  <c r="BN599" i="1"/>
  <c r="BO599" i="1"/>
  <c r="W600" i="1"/>
  <c r="BI600" i="1"/>
  <c r="BD600" i="1" s="1"/>
  <c r="BJ600" i="1"/>
  <c r="BC600" i="1" s="1"/>
  <c r="BL600" i="1"/>
  <c r="BM600" i="1"/>
  <c r="BN600" i="1"/>
  <c r="BO600" i="1"/>
  <c r="W601" i="1"/>
  <c r="BI601" i="1"/>
  <c r="BD601" i="1" s="1"/>
  <c r="BJ601" i="1"/>
  <c r="BC601" i="1" s="1"/>
  <c r="BL601" i="1"/>
  <c r="BM601" i="1"/>
  <c r="BN601" i="1"/>
  <c r="BO601" i="1"/>
  <c r="W602" i="1"/>
  <c r="BI602" i="1"/>
  <c r="BD602" i="1" s="1"/>
  <c r="BJ602" i="1"/>
  <c r="BC602" i="1" s="1"/>
  <c r="BL602" i="1"/>
  <c r="BM602" i="1"/>
  <c r="BN602" i="1"/>
  <c r="BO602" i="1"/>
  <c r="W603" i="1"/>
  <c r="BI603" i="1"/>
  <c r="BE603" i="1" s="1"/>
  <c r="BJ603" i="1"/>
  <c r="BC603" i="1" s="1"/>
  <c r="BL603" i="1"/>
  <c r="BM603" i="1"/>
  <c r="BN603" i="1"/>
  <c r="BO603" i="1"/>
  <c r="W604" i="1"/>
  <c r="BI604" i="1"/>
  <c r="BD604" i="1" s="1"/>
  <c r="BJ604" i="1"/>
  <c r="BC604" i="1" s="1"/>
  <c r="BL604" i="1"/>
  <c r="BM604" i="1"/>
  <c r="BN604" i="1"/>
  <c r="BO604" i="1"/>
  <c r="W605" i="1"/>
  <c r="BI605" i="1"/>
  <c r="BJ605" i="1"/>
  <c r="BC605" i="1" s="1"/>
  <c r="BL605" i="1"/>
  <c r="BM605" i="1"/>
  <c r="BN605" i="1"/>
  <c r="BO605" i="1"/>
  <c r="W606" i="1"/>
  <c r="BI606" i="1"/>
  <c r="BE606" i="1" s="1"/>
  <c r="BJ606" i="1"/>
  <c r="BC606" i="1" s="1"/>
  <c r="BL606" i="1"/>
  <c r="BM606" i="1"/>
  <c r="BN606" i="1"/>
  <c r="BO606" i="1"/>
  <c r="W607" i="1"/>
  <c r="BI607" i="1"/>
  <c r="BD607" i="1" s="1"/>
  <c r="BJ607" i="1"/>
  <c r="BC607" i="1" s="1"/>
  <c r="BL607" i="1"/>
  <c r="BM607" i="1"/>
  <c r="BN607" i="1"/>
  <c r="BO607" i="1"/>
  <c r="W608" i="1"/>
  <c r="BI608" i="1"/>
  <c r="BD608" i="1" s="1"/>
  <c r="BJ608" i="1"/>
  <c r="BC608" i="1" s="1"/>
  <c r="BL608" i="1"/>
  <c r="BM608" i="1"/>
  <c r="BN608" i="1"/>
  <c r="BO608" i="1"/>
  <c r="W609" i="1"/>
  <c r="BI609" i="1"/>
  <c r="BD609" i="1" s="1"/>
  <c r="BJ609" i="1"/>
  <c r="BC609" i="1" s="1"/>
  <c r="BL609" i="1"/>
  <c r="BM609" i="1"/>
  <c r="BN609" i="1"/>
  <c r="BO609" i="1"/>
  <c r="W610" i="1"/>
  <c r="BI610" i="1"/>
  <c r="BD610" i="1" s="1"/>
  <c r="BJ610" i="1"/>
  <c r="BC610" i="1" s="1"/>
  <c r="BL610" i="1"/>
  <c r="BM610" i="1"/>
  <c r="BN610" i="1"/>
  <c r="BO610" i="1"/>
  <c r="W611" i="1"/>
  <c r="BI611" i="1"/>
  <c r="BE611" i="1" s="1"/>
  <c r="BJ611" i="1"/>
  <c r="BC611" i="1" s="1"/>
  <c r="BL611" i="1"/>
  <c r="BM611" i="1"/>
  <c r="BN611" i="1"/>
  <c r="BO611" i="1"/>
  <c r="W612" i="1"/>
  <c r="BI612" i="1"/>
  <c r="BD612" i="1" s="1"/>
  <c r="BJ612" i="1"/>
  <c r="BC612" i="1" s="1"/>
  <c r="BL612" i="1"/>
  <c r="BM612" i="1"/>
  <c r="BN612" i="1"/>
  <c r="BO612" i="1"/>
  <c r="W613" i="1"/>
  <c r="BI613" i="1"/>
  <c r="BJ613" i="1"/>
  <c r="BC613" i="1" s="1"/>
  <c r="BL613" i="1"/>
  <c r="BM613" i="1"/>
  <c r="BN613" i="1"/>
  <c r="BO613" i="1"/>
  <c r="W614" i="1"/>
  <c r="BI614" i="1"/>
  <c r="BD614" i="1" s="1"/>
  <c r="BJ614" i="1"/>
  <c r="BC614" i="1" s="1"/>
  <c r="BL614" i="1"/>
  <c r="BM614" i="1"/>
  <c r="BN614" i="1"/>
  <c r="BO614" i="1"/>
  <c r="W615" i="1"/>
  <c r="BI615" i="1"/>
  <c r="BE615" i="1" s="1"/>
  <c r="BJ615" i="1"/>
  <c r="BC615" i="1" s="1"/>
  <c r="BL615" i="1"/>
  <c r="BM615" i="1"/>
  <c r="BN615" i="1"/>
  <c r="BO615" i="1"/>
  <c r="W616" i="1"/>
  <c r="BI616" i="1"/>
  <c r="BD616" i="1" s="1"/>
  <c r="BJ616" i="1"/>
  <c r="BC616" i="1" s="1"/>
  <c r="BL616" i="1"/>
  <c r="BM616" i="1"/>
  <c r="BN616" i="1"/>
  <c r="BO616" i="1"/>
  <c r="W617" i="1"/>
  <c r="BI617" i="1"/>
  <c r="BD617" i="1" s="1"/>
  <c r="BJ617" i="1"/>
  <c r="BC617" i="1" s="1"/>
  <c r="BL617" i="1"/>
  <c r="BM617" i="1"/>
  <c r="BN617" i="1"/>
  <c r="BO617" i="1"/>
  <c r="W618" i="1"/>
  <c r="BI618" i="1"/>
  <c r="BD618" i="1" s="1"/>
  <c r="BJ618" i="1"/>
  <c r="BC618" i="1" s="1"/>
  <c r="BL618" i="1"/>
  <c r="BM618" i="1"/>
  <c r="BN618" i="1"/>
  <c r="BO618" i="1"/>
  <c r="W619" i="1"/>
  <c r="BI619" i="1"/>
  <c r="BE619" i="1" s="1"/>
  <c r="BJ619" i="1"/>
  <c r="BC619" i="1" s="1"/>
  <c r="BL619" i="1"/>
  <c r="BM619" i="1"/>
  <c r="BN619" i="1"/>
  <c r="BO619" i="1"/>
  <c r="W620" i="1"/>
  <c r="BI620" i="1"/>
  <c r="BD620" i="1" s="1"/>
  <c r="BJ620" i="1"/>
  <c r="BC620" i="1" s="1"/>
  <c r="BL620" i="1"/>
  <c r="BM620" i="1"/>
  <c r="BN620" i="1"/>
  <c r="BO620" i="1"/>
  <c r="W621" i="1"/>
  <c r="BI621" i="1"/>
  <c r="BJ621" i="1"/>
  <c r="BC621" i="1" s="1"/>
  <c r="BL621" i="1"/>
  <c r="BM621" i="1"/>
  <c r="BN621" i="1"/>
  <c r="BO621" i="1"/>
  <c r="W622" i="1"/>
  <c r="BI622" i="1"/>
  <c r="BE622" i="1" s="1"/>
  <c r="BJ622" i="1"/>
  <c r="BC622" i="1" s="1"/>
  <c r="BL622" i="1"/>
  <c r="BM622" i="1"/>
  <c r="BN622" i="1"/>
  <c r="BO622" i="1"/>
  <c r="W623" i="1"/>
  <c r="BI623" i="1"/>
  <c r="BE623" i="1" s="1"/>
  <c r="BJ623" i="1"/>
  <c r="BC623" i="1" s="1"/>
  <c r="BL623" i="1"/>
  <c r="BM623" i="1"/>
  <c r="BN623" i="1"/>
  <c r="BO623" i="1"/>
  <c r="W624" i="1"/>
  <c r="BI624" i="1"/>
  <c r="BD624" i="1" s="1"/>
  <c r="BJ624" i="1"/>
  <c r="BC624" i="1" s="1"/>
  <c r="BL624" i="1"/>
  <c r="BM624" i="1"/>
  <c r="BN624" i="1"/>
  <c r="BO624" i="1"/>
  <c r="W625" i="1"/>
  <c r="BI625" i="1"/>
  <c r="BJ625" i="1"/>
  <c r="BC625" i="1" s="1"/>
  <c r="BL625" i="1"/>
  <c r="BM625" i="1"/>
  <c r="BN625" i="1"/>
  <c r="BO625" i="1"/>
  <c r="W626" i="1"/>
  <c r="BI626" i="1"/>
  <c r="BD626" i="1" s="1"/>
  <c r="BJ626" i="1"/>
  <c r="BC626" i="1" s="1"/>
  <c r="BL626" i="1"/>
  <c r="BM626" i="1"/>
  <c r="BN626" i="1"/>
  <c r="BO626" i="1"/>
  <c r="W627" i="1"/>
  <c r="BI627" i="1"/>
  <c r="BE627" i="1" s="1"/>
  <c r="BJ627" i="1"/>
  <c r="BC627" i="1" s="1"/>
  <c r="BL627" i="1"/>
  <c r="BM627" i="1"/>
  <c r="BN627" i="1"/>
  <c r="BO627" i="1"/>
  <c r="W628" i="1"/>
  <c r="BI628" i="1"/>
  <c r="BD628" i="1" s="1"/>
  <c r="BJ628" i="1"/>
  <c r="BC628" i="1" s="1"/>
  <c r="BL628" i="1"/>
  <c r="BM628" i="1"/>
  <c r="BN628" i="1"/>
  <c r="BO628" i="1"/>
  <c r="W629" i="1"/>
  <c r="BI629" i="1"/>
  <c r="BJ629" i="1"/>
  <c r="BC629" i="1" s="1"/>
  <c r="BL629" i="1"/>
  <c r="BM629" i="1"/>
  <c r="BN629" i="1"/>
  <c r="BO629" i="1"/>
  <c r="W630" i="1"/>
  <c r="BI630" i="1"/>
  <c r="BD630" i="1" s="1"/>
  <c r="BJ630" i="1"/>
  <c r="BC630" i="1" s="1"/>
  <c r="BL630" i="1"/>
  <c r="BM630" i="1"/>
  <c r="BN630" i="1"/>
  <c r="BO630" i="1"/>
  <c r="W631" i="1"/>
  <c r="BI631" i="1"/>
  <c r="BE631" i="1" s="1"/>
  <c r="BJ631" i="1"/>
  <c r="BC631" i="1" s="1"/>
  <c r="BL631" i="1"/>
  <c r="BM631" i="1"/>
  <c r="BN631" i="1"/>
  <c r="BO631" i="1"/>
  <c r="W632" i="1"/>
  <c r="BI632" i="1"/>
  <c r="BD632" i="1" s="1"/>
  <c r="BJ632" i="1"/>
  <c r="BC632" i="1" s="1"/>
  <c r="BL632" i="1"/>
  <c r="BM632" i="1"/>
  <c r="BN632" i="1"/>
  <c r="BO632" i="1"/>
  <c r="W633" i="1"/>
  <c r="BI633" i="1"/>
  <c r="BD633" i="1" s="1"/>
  <c r="BJ633" i="1"/>
  <c r="BC633" i="1" s="1"/>
  <c r="BL633" i="1"/>
  <c r="BM633" i="1"/>
  <c r="BN633" i="1"/>
  <c r="BO633" i="1"/>
  <c r="W634" i="1"/>
  <c r="BI634" i="1"/>
  <c r="BD634" i="1" s="1"/>
  <c r="BJ634" i="1"/>
  <c r="BC634" i="1" s="1"/>
  <c r="BL634" i="1"/>
  <c r="BM634" i="1"/>
  <c r="BN634" i="1"/>
  <c r="BO634" i="1"/>
  <c r="W635" i="1"/>
  <c r="BI635" i="1"/>
  <c r="BE635" i="1" s="1"/>
  <c r="BJ635" i="1"/>
  <c r="BC635" i="1" s="1"/>
  <c r="BL635" i="1"/>
  <c r="BM635" i="1"/>
  <c r="BN635" i="1"/>
  <c r="BO635" i="1"/>
  <c r="W636" i="1"/>
  <c r="BI636" i="1"/>
  <c r="BD636" i="1" s="1"/>
  <c r="BJ636" i="1"/>
  <c r="BC636" i="1" s="1"/>
  <c r="BL636" i="1"/>
  <c r="BM636" i="1"/>
  <c r="BN636" i="1"/>
  <c r="BO636" i="1"/>
  <c r="W637" i="1"/>
  <c r="BI637" i="1"/>
  <c r="BJ637" i="1"/>
  <c r="BC637" i="1" s="1"/>
  <c r="BL637" i="1"/>
  <c r="BM637" i="1"/>
  <c r="BN637" i="1"/>
  <c r="BO637" i="1"/>
  <c r="W638" i="1"/>
  <c r="BI638" i="1"/>
  <c r="BD638" i="1" s="1"/>
  <c r="BJ638" i="1"/>
  <c r="BC638" i="1" s="1"/>
  <c r="BL638" i="1"/>
  <c r="BM638" i="1"/>
  <c r="BN638" i="1"/>
  <c r="BO638" i="1"/>
  <c r="W639" i="1"/>
  <c r="BI639" i="1"/>
  <c r="BD639" i="1" s="1"/>
  <c r="BJ639" i="1"/>
  <c r="BC639" i="1" s="1"/>
  <c r="BL639" i="1"/>
  <c r="BM639" i="1"/>
  <c r="BN639" i="1"/>
  <c r="BO639" i="1"/>
  <c r="W640" i="1"/>
  <c r="BI640" i="1"/>
  <c r="BJ640" i="1"/>
  <c r="BC640" i="1" s="1"/>
  <c r="BL640" i="1"/>
  <c r="BM640" i="1"/>
  <c r="BN640" i="1"/>
  <c r="BO640" i="1"/>
  <c r="W641" i="1"/>
  <c r="BI641" i="1"/>
  <c r="BE641" i="1" s="1"/>
  <c r="BJ641" i="1"/>
  <c r="BC641" i="1" s="1"/>
  <c r="BL641" i="1"/>
  <c r="BM641" i="1"/>
  <c r="BN641" i="1"/>
  <c r="BO641" i="1"/>
  <c r="W642" i="1"/>
  <c r="BI642" i="1"/>
  <c r="BD642" i="1" s="1"/>
  <c r="BJ642" i="1"/>
  <c r="BC642" i="1" s="1"/>
  <c r="BL642" i="1"/>
  <c r="BM642" i="1"/>
  <c r="BN642" i="1"/>
  <c r="BO642" i="1"/>
  <c r="W643" i="1"/>
  <c r="BI643" i="1"/>
  <c r="BJ643" i="1"/>
  <c r="BC643" i="1" s="1"/>
  <c r="BL643" i="1"/>
  <c r="BM643" i="1"/>
  <c r="BN643" i="1"/>
  <c r="BO643" i="1"/>
  <c r="W644" i="1"/>
  <c r="BI644" i="1"/>
  <c r="BD644" i="1" s="1"/>
  <c r="BJ644" i="1"/>
  <c r="BC644" i="1" s="1"/>
  <c r="BL644" i="1"/>
  <c r="BM644" i="1"/>
  <c r="BN644" i="1"/>
  <c r="BO644" i="1"/>
  <c r="W645" i="1"/>
  <c r="BI645" i="1"/>
  <c r="BJ645" i="1"/>
  <c r="BC645" i="1" s="1"/>
  <c r="BL645" i="1"/>
  <c r="BM645" i="1"/>
  <c r="BN645" i="1"/>
  <c r="BO645" i="1"/>
  <c r="W646" i="1"/>
  <c r="BI646" i="1"/>
  <c r="BJ646" i="1"/>
  <c r="BC646" i="1" s="1"/>
  <c r="BL646" i="1"/>
  <c r="BM646" i="1"/>
  <c r="BN646" i="1"/>
  <c r="BO646" i="1"/>
  <c r="W647" i="1"/>
  <c r="BI647" i="1"/>
  <c r="BD647" i="1" s="1"/>
  <c r="BJ647" i="1"/>
  <c r="BC647" i="1" s="1"/>
  <c r="BL647" i="1"/>
  <c r="BM647" i="1"/>
  <c r="BN647" i="1"/>
  <c r="BO647" i="1"/>
  <c r="W648" i="1"/>
  <c r="BI648" i="1"/>
  <c r="BJ648" i="1"/>
  <c r="BC648" i="1" s="1"/>
  <c r="BL648" i="1"/>
  <c r="BM648" i="1"/>
  <c r="BN648" i="1"/>
  <c r="BO648" i="1"/>
  <c r="W649" i="1"/>
  <c r="BI649" i="1"/>
  <c r="BJ649" i="1"/>
  <c r="BC649" i="1" s="1"/>
  <c r="BL649" i="1"/>
  <c r="BM649" i="1"/>
  <c r="BN649" i="1"/>
  <c r="BO649" i="1"/>
  <c r="W650" i="1"/>
  <c r="BI650" i="1"/>
  <c r="BJ650" i="1"/>
  <c r="BC650" i="1" s="1"/>
  <c r="BL650" i="1"/>
  <c r="BM650" i="1"/>
  <c r="BN650" i="1"/>
  <c r="BO650" i="1"/>
  <c r="W651" i="1"/>
  <c r="BI651" i="1"/>
  <c r="BJ651" i="1"/>
  <c r="BC651" i="1" s="1"/>
  <c r="BL651" i="1"/>
  <c r="BM651" i="1"/>
  <c r="BN651" i="1"/>
  <c r="BO651" i="1"/>
  <c r="W652" i="1"/>
  <c r="BI652" i="1"/>
  <c r="BD652" i="1" s="1"/>
  <c r="BJ652" i="1"/>
  <c r="BC652" i="1" s="1"/>
  <c r="BL652" i="1"/>
  <c r="BM652" i="1"/>
  <c r="BN652" i="1"/>
  <c r="BO652" i="1"/>
  <c r="W653" i="1"/>
  <c r="BI653" i="1"/>
  <c r="BJ653" i="1"/>
  <c r="BC653" i="1" s="1"/>
  <c r="BL653" i="1"/>
  <c r="BM653" i="1"/>
  <c r="BN653" i="1"/>
  <c r="BO653" i="1"/>
  <c r="W654" i="1"/>
  <c r="BI654" i="1"/>
  <c r="BD654" i="1" s="1"/>
  <c r="BJ654" i="1"/>
  <c r="BC654" i="1" s="1"/>
  <c r="BL654" i="1"/>
  <c r="BM654" i="1"/>
  <c r="BN654" i="1"/>
  <c r="BO654" i="1"/>
  <c r="W655" i="1"/>
  <c r="BI655" i="1"/>
  <c r="BE655" i="1" s="1"/>
  <c r="BJ655" i="1"/>
  <c r="BC655" i="1" s="1"/>
  <c r="BL655" i="1"/>
  <c r="BM655" i="1"/>
  <c r="BN655" i="1"/>
  <c r="BO655" i="1"/>
  <c r="W656" i="1"/>
  <c r="BI656" i="1"/>
  <c r="BJ656" i="1"/>
  <c r="BC656" i="1" s="1"/>
  <c r="BL656" i="1"/>
  <c r="BM656" i="1"/>
  <c r="BN656" i="1"/>
  <c r="BO656" i="1"/>
  <c r="W657" i="1"/>
  <c r="BI657" i="1"/>
  <c r="BJ657" i="1"/>
  <c r="BC657" i="1" s="1"/>
  <c r="BL657" i="1"/>
  <c r="BM657" i="1"/>
  <c r="BN657" i="1"/>
  <c r="BO657" i="1"/>
  <c r="W658" i="1"/>
  <c r="BI658" i="1"/>
  <c r="BJ658" i="1"/>
  <c r="BC658" i="1" s="1"/>
  <c r="BL658" i="1"/>
  <c r="BM658" i="1"/>
  <c r="BN658" i="1"/>
  <c r="BO658" i="1"/>
  <c r="W659" i="1"/>
  <c r="BI659" i="1"/>
  <c r="BJ659" i="1"/>
  <c r="BC659" i="1" s="1"/>
  <c r="BL659" i="1"/>
  <c r="BM659" i="1"/>
  <c r="BN659" i="1"/>
  <c r="BO659" i="1"/>
  <c r="W660" i="1"/>
  <c r="BI660" i="1"/>
  <c r="BJ660" i="1"/>
  <c r="BC660" i="1" s="1"/>
  <c r="BL660" i="1"/>
  <c r="BM660" i="1"/>
  <c r="BN660" i="1"/>
  <c r="BO660" i="1"/>
  <c r="W661" i="1"/>
  <c r="BI661" i="1"/>
  <c r="BJ661" i="1"/>
  <c r="BC661" i="1" s="1"/>
  <c r="BL661" i="1"/>
  <c r="BM661" i="1"/>
  <c r="BN661" i="1"/>
  <c r="BO661" i="1"/>
  <c r="W662" i="1"/>
  <c r="BI662" i="1"/>
  <c r="BD662" i="1" s="1"/>
  <c r="BJ662" i="1"/>
  <c r="BC662" i="1" s="1"/>
  <c r="BL662" i="1"/>
  <c r="BM662" i="1"/>
  <c r="BN662" i="1"/>
  <c r="BO662" i="1"/>
  <c r="W663" i="1"/>
  <c r="BI663" i="1"/>
  <c r="BE663" i="1" s="1"/>
  <c r="BJ663" i="1"/>
  <c r="BC663" i="1" s="1"/>
  <c r="BL663" i="1"/>
  <c r="BM663" i="1"/>
  <c r="BN663" i="1"/>
  <c r="BO663" i="1"/>
  <c r="W664" i="1"/>
  <c r="BI664" i="1"/>
  <c r="BJ664" i="1"/>
  <c r="BC664" i="1" s="1"/>
  <c r="BL664" i="1"/>
  <c r="BM664" i="1"/>
  <c r="BN664" i="1"/>
  <c r="BO664" i="1"/>
  <c r="W665" i="1"/>
  <c r="BI665" i="1"/>
  <c r="BJ665" i="1"/>
  <c r="BC665" i="1" s="1"/>
  <c r="BL665" i="1"/>
  <c r="BM665" i="1"/>
  <c r="BN665" i="1"/>
  <c r="BO665" i="1"/>
  <c r="W666" i="1"/>
  <c r="BI666" i="1"/>
  <c r="BJ666" i="1"/>
  <c r="BC666" i="1" s="1"/>
  <c r="BL666" i="1"/>
  <c r="BM666" i="1"/>
  <c r="BN666" i="1"/>
  <c r="BO666" i="1"/>
  <c r="W667" i="1"/>
  <c r="BI667" i="1"/>
  <c r="BJ667" i="1"/>
  <c r="BC667" i="1" s="1"/>
  <c r="BL667" i="1"/>
  <c r="BM667" i="1"/>
  <c r="BN667" i="1"/>
  <c r="BO667" i="1"/>
  <c r="W668" i="1"/>
  <c r="BI668" i="1"/>
  <c r="BE668" i="1" s="1"/>
  <c r="BJ668" i="1"/>
  <c r="BC668" i="1" s="1"/>
  <c r="BL668" i="1"/>
  <c r="BM668" i="1"/>
  <c r="BN668" i="1"/>
  <c r="BO668" i="1"/>
  <c r="W669" i="1"/>
  <c r="BI669" i="1"/>
  <c r="BJ669" i="1"/>
  <c r="BC669" i="1" s="1"/>
  <c r="BL669" i="1"/>
  <c r="BM669" i="1"/>
  <c r="BN669" i="1"/>
  <c r="BO669" i="1"/>
  <c r="W670" i="1"/>
  <c r="BI670" i="1"/>
  <c r="BD670" i="1" s="1"/>
  <c r="BJ670" i="1"/>
  <c r="BC670" i="1" s="1"/>
  <c r="BL670" i="1"/>
  <c r="BM670" i="1"/>
  <c r="BN670" i="1"/>
  <c r="BO670" i="1"/>
  <c r="W671" i="1"/>
  <c r="BI671" i="1"/>
  <c r="BD671" i="1" s="1"/>
  <c r="BJ671" i="1"/>
  <c r="BC671" i="1" s="1"/>
  <c r="BL671" i="1"/>
  <c r="BM671" i="1"/>
  <c r="BN671" i="1"/>
  <c r="BO671" i="1"/>
  <c r="W672" i="1"/>
  <c r="BI672" i="1"/>
  <c r="BJ672" i="1"/>
  <c r="BC672" i="1" s="1"/>
  <c r="BL672" i="1"/>
  <c r="BM672" i="1"/>
  <c r="BN672" i="1"/>
  <c r="BO672" i="1"/>
  <c r="W673" i="1"/>
  <c r="BI673" i="1"/>
  <c r="BD673" i="1" s="1"/>
  <c r="BJ673" i="1"/>
  <c r="BC673" i="1" s="1"/>
  <c r="BL673" i="1"/>
  <c r="BM673" i="1"/>
  <c r="BN673" i="1"/>
  <c r="BO673" i="1"/>
  <c r="W674" i="1"/>
  <c r="BI674" i="1"/>
  <c r="BJ674" i="1"/>
  <c r="BC674" i="1" s="1"/>
  <c r="BL674" i="1"/>
  <c r="BM674" i="1"/>
  <c r="BN674" i="1"/>
  <c r="BO674" i="1"/>
  <c r="W675" i="1"/>
  <c r="BI675" i="1"/>
  <c r="BJ675" i="1"/>
  <c r="BC675" i="1" s="1"/>
  <c r="BL675" i="1"/>
  <c r="BM675" i="1"/>
  <c r="BN675" i="1"/>
  <c r="BO675" i="1"/>
  <c r="W676" i="1"/>
  <c r="BI676" i="1"/>
  <c r="BE676" i="1" s="1"/>
  <c r="BJ676" i="1"/>
  <c r="BC676" i="1" s="1"/>
  <c r="BL676" i="1"/>
  <c r="BM676" i="1"/>
  <c r="BN676" i="1"/>
  <c r="BO676" i="1"/>
  <c r="W677" i="1"/>
  <c r="BI677" i="1"/>
  <c r="BJ677" i="1"/>
  <c r="BC677" i="1" s="1"/>
  <c r="BL677" i="1"/>
  <c r="BM677" i="1"/>
  <c r="BN677" i="1"/>
  <c r="BO677" i="1"/>
  <c r="W678" i="1"/>
  <c r="BI678" i="1"/>
  <c r="BJ678" i="1"/>
  <c r="BC678" i="1" s="1"/>
  <c r="BL678" i="1"/>
  <c r="BM678" i="1"/>
  <c r="BN678" i="1"/>
  <c r="BO678" i="1"/>
  <c r="W679" i="1"/>
  <c r="BI679" i="1"/>
  <c r="BD679" i="1" s="1"/>
  <c r="BJ679" i="1"/>
  <c r="BC679" i="1" s="1"/>
  <c r="BL679" i="1"/>
  <c r="BM679" i="1"/>
  <c r="BN679" i="1"/>
  <c r="BO679" i="1"/>
  <c r="W680" i="1"/>
  <c r="BI680" i="1"/>
  <c r="BJ680" i="1"/>
  <c r="BC680" i="1" s="1"/>
  <c r="BL680" i="1"/>
  <c r="BM680" i="1"/>
  <c r="BN680" i="1"/>
  <c r="BO680" i="1"/>
  <c r="W681" i="1"/>
  <c r="BI681" i="1"/>
  <c r="BJ681" i="1"/>
  <c r="BC681" i="1" s="1"/>
  <c r="BL681" i="1"/>
  <c r="BM681" i="1"/>
  <c r="BN681" i="1"/>
  <c r="BO681" i="1"/>
  <c r="W682" i="1"/>
  <c r="BI682" i="1"/>
  <c r="BJ682" i="1"/>
  <c r="BC682" i="1" s="1"/>
  <c r="BL682" i="1"/>
  <c r="BM682" i="1"/>
  <c r="BN682" i="1"/>
  <c r="BO682" i="1"/>
  <c r="W683" i="1"/>
  <c r="BI683" i="1"/>
  <c r="BE683" i="1" s="1"/>
  <c r="BJ683" i="1"/>
  <c r="BC683" i="1" s="1"/>
  <c r="BL683" i="1"/>
  <c r="BM683" i="1"/>
  <c r="BN683" i="1"/>
  <c r="BO683" i="1"/>
  <c r="W684" i="1"/>
  <c r="BI684" i="1"/>
  <c r="BD684" i="1" s="1"/>
  <c r="BJ684" i="1"/>
  <c r="BC684" i="1" s="1"/>
  <c r="BL684" i="1"/>
  <c r="BM684" i="1"/>
  <c r="BN684" i="1"/>
  <c r="BO684" i="1"/>
  <c r="W685" i="1"/>
  <c r="BI685" i="1"/>
  <c r="BE685" i="1" s="1"/>
  <c r="BJ685" i="1"/>
  <c r="BC685" i="1" s="1"/>
  <c r="BL685" i="1"/>
  <c r="BM685" i="1"/>
  <c r="BN685" i="1"/>
  <c r="BO685" i="1"/>
  <c r="W686" i="1"/>
  <c r="BI686" i="1"/>
  <c r="BE686" i="1" s="1"/>
  <c r="BJ686" i="1"/>
  <c r="BC686" i="1" s="1"/>
  <c r="BL686" i="1"/>
  <c r="BM686" i="1"/>
  <c r="BN686" i="1"/>
  <c r="BO686" i="1"/>
  <c r="W687" i="1"/>
  <c r="BI687" i="1"/>
  <c r="BE687" i="1" s="1"/>
  <c r="BJ687" i="1"/>
  <c r="BC687" i="1" s="1"/>
  <c r="BL687" i="1"/>
  <c r="BM687" i="1"/>
  <c r="BN687" i="1"/>
  <c r="BO687" i="1"/>
  <c r="W688" i="1"/>
  <c r="BI688" i="1"/>
  <c r="BD688" i="1" s="1"/>
  <c r="BJ688" i="1"/>
  <c r="BC688" i="1" s="1"/>
  <c r="BL688" i="1"/>
  <c r="BM688" i="1"/>
  <c r="BN688" i="1"/>
  <c r="BO688" i="1"/>
  <c r="W689" i="1"/>
  <c r="BI689" i="1"/>
  <c r="BD689" i="1" s="1"/>
  <c r="BJ689" i="1"/>
  <c r="BC689" i="1" s="1"/>
  <c r="BL689" i="1"/>
  <c r="BM689" i="1"/>
  <c r="BN689" i="1"/>
  <c r="BO689" i="1"/>
  <c r="W690" i="1"/>
  <c r="BI690" i="1"/>
  <c r="BJ690" i="1"/>
  <c r="BC690" i="1" s="1"/>
  <c r="BL690" i="1"/>
  <c r="BM690" i="1"/>
  <c r="BN690" i="1"/>
  <c r="BO690" i="1"/>
  <c r="W691" i="1"/>
  <c r="BI691" i="1"/>
  <c r="BE691" i="1" s="1"/>
  <c r="BJ691" i="1"/>
  <c r="BC691" i="1" s="1"/>
  <c r="BL691" i="1"/>
  <c r="BM691" i="1"/>
  <c r="BN691" i="1"/>
  <c r="BO691" i="1"/>
  <c r="W692" i="1"/>
  <c r="BI692" i="1"/>
  <c r="BD692" i="1" s="1"/>
  <c r="BJ692" i="1"/>
  <c r="BC692" i="1" s="1"/>
  <c r="BL692" i="1"/>
  <c r="BM692" i="1"/>
  <c r="BN692" i="1"/>
  <c r="BO692" i="1"/>
  <c r="W693" i="1"/>
  <c r="BI693" i="1"/>
  <c r="BE693" i="1" s="1"/>
  <c r="BJ693" i="1"/>
  <c r="BC693" i="1" s="1"/>
  <c r="BL693" i="1"/>
  <c r="BM693" i="1"/>
  <c r="BN693" i="1"/>
  <c r="BO693" i="1"/>
  <c r="W694" i="1"/>
  <c r="BI694" i="1"/>
  <c r="BE694" i="1" s="1"/>
  <c r="BJ694" i="1"/>
  <c r="BC694" i="1" s="1"/>
  <c r="BL694" i="1"/>
  <c r="BM694" i="1"/>
  <c r="BN694" i="1"/>
  <c r="BO694" i="1"/>
  <c r="W695" i="1"/>
  <c r="BI695" i="1"/>
  <c r="BJ695" i="1"/>
  <c r="BC695" i="1" s="1"/>
  <c r="BL695" i="1"/>
  <c r="BM695" i="1"/>
  <c r="BN695" i="1"/>
  <c r="BO695" i="1"/>
  <c r="W696" i="1"/>
  <c r="BI696" i="1"/>
  <c r="BD696" i="1" s="1"/>
  <c r="BJ696" i="1"/>
  <c r="BC696" i="1" s="1"/>
  <c r="BL696" i="1"/>
  <c r="BM696" i="1"/>
  <c r="BN696" i="1"/>
  <c r="BO696" i="1"/>
  <c r="W697" i="1"/>
  <c r="BI697" i="1"/>
  <c r="BE697" i="1" s="1"/>
  <c r="BJ697" i="1"/>
  <c r="BC697" i="1" s="1"/>
  <c r="BL697" i="1"/>
  <c r="BM697" i="1"/>
  <c r="BN697" i="1"/>
  <c r="BO697" i="1"/>
  <c r="W698" i="1"/>
  <c r="BI698" i="1"/>
  <c r="BD698" i="1" s="1"/>
  <c r="BJ698" i="1"/>
  <c r="BC698" i="1" s="1"/>
  <c r="BL698" i="1"/>
  <c r="BM698" i="1"/>
  <c r="BN698" i="1"/>
  <c r="BO698" i="1"/>
  <c r="W699" i="1"/>
  <c r="BI699" i="1"/>
  <c r="BE699" i="1" s="1"/>
  <c r="BJ699" i="1"/>
  <c r="BC699" i="1" s="1"/>
  <c r="BL699" i="1"/>
  <c r="BM699" i="1"/>
  <c r="BN699" i="1"/>
  <c r="BO699" i="1"/>
  <c r="W700" i="1"/>
  <c r="BI700" i="1"/>
  <c r="BD700" i="1" s="1"/>
  <c r="BJ700" i="1"/>
  <c r="BC700" i="1" s="1"/>
  <c r="BL700" i="1"/>
  <c r="BM700" i="1"/>
  <c r="BN700" i="1"/>
  <c r="BO700" i="1"/>
  <c r="W701" i="1"/>
  <c r="BI701" i="1"/>
  <c r="BE701" i="1" s="1"/>
  <c r="BJ701" i="1"/>
  <c r="BC701" i="1" s="1"/>
  <c r="BL701" i="1"/>
  <c r="BM701" i="1"/>
  <c r="BN701" i="1"/>
  <c r="BO701" i="1"/>
  <c r="W702" i="1"/>
  <c r="BI702" i="1"/>
  <c r="BD702" i="1" s="1"/>
  <c r="BJ702" i="1"/>
  <c r="BC702" i="1" s="1"/>
  <c r="BL702" i="1"/>
  <c r="BM702" i="1"/>
  <c r="BN702" i="1"/>
  <c r="BO702" i="1"/>
  <c r="W703" i="1"/>
  <c r="BI703" i="1"/>
  <c r="BE703" i="1" s="1"/>
  <c r="BJ703" i="1"/>
  <c r="BC703" i="1" s="1"/>
  <c r="BL703" i="1"/>
  <c r="BM703" i="1"/>
  <c r="BN703" i="1"/>
  <c r="BO703" i="1"/>
  <c r="W704" i="1"/>
  <c r="BI704" i="1"/>
  <c r="BJ704" i="1"/>
  <c r="BC704" i="1" s="1"/>
  <c r="BL704" i="1"/>
  <c r="BM704" i="1"/>
  <c r="BN704" i="1"/>
  <c r="BO704" i="1"/>
  <c r="W705" i="1"/>
  <c r="BI705" i="1"/>
  <c r="BD705" i="1" s="1"/>
  <c r="BJ705" i="1"/>
  <c r="BC705" i="1" s="1"/>
  <c r="BL705" i="1"/>
  <c r="BM705" i="1"/>
  <c r="BN705" i="1"/>
  <c r="BO705" i="1"/>
  <c r="W706" i="1"/>
  <c r="BI706" i="1"/>
  <c r="BJ706" i="1"/>
  <c r="BC706" i="1" s="1"/>
  <c r="BL706" i="1"/>
  <c r="BM706" i="1"/>
  <c r="BN706" i="1"/>
  <c r="BO706" i="1"/>
  <c r="W707" i="1"/>
  <c r="BI707" i="1"/>
  <c r="BE707" i="1" s="1"/>
  <c r="BJ707" i="1"/>
  <c r="BC707" i="1" s="1"/>
  <c r="BL707" i="1"/>
  <c r="BM707" i="1"/>
  <c r="BN707" i="1"/>
  <c r="BO707" i="1"/>
  <c r="W708" i="1"/>
  <c r="BI708" i="1"/>
  <c r="BD708" i="1" s="1"/>
  <c r="BJ708" i="1"/>
  <c r="BC708" i="1" s="1"/>
  <c r="BL708" i="1"/>
  <c r="BM708" i="1"/>
  <c r="BN708" i="1"/>
  <c r="BO708" i="1"/>
  <c r="W709" i="1"/>
  <c r="BI709" i="1"/>
  <c r="BJ709" i="1"/>
  <c r="BC709" i="1" s="1"/>
  <c r="BL709" i="1"/>
  <c r="BM709" i="1"/>
  <c r="BN709" i="1"/>
  <c r="BO709" i="1"/>
  <c r="W710" i="1"/>
  <c r="BI710" i="1"/>
  <c r="BD710" i="1" s="1"/>
  <c r="BJ710" i="1"/>
  <c r="BC710" i="1" s="1"/>
  <c r="BL710" i="1"/>
  <c r="BM710" i="1"/>
  <c r="BN710" i="1"/>
  <c r="BO710" i="1"/>
  <c r="W711" i="1"/>
  <c r="BI711" i="1"/>
  <c r="BD711" i="1" s="1"/>
  <c r="BJ711" i="1"/>
  <c r="BC711" i="1" s="1"/>
  <c r="BL711" i="1"/>
  <c r="BM711" i="1"/>
  <c r="BN711" i="1"/>
  <c r="BO711" i="1"/>
  <c r="W712" i="1"/>
  <c r="BI712" i="1"/>
  <c r="BD712" i="1" s="1"/>
  <c r="BJ712" i="1"/>
  <c r="BC712" i="1" s="1"/>
  <c r="BL712" i="1"/>
  <c r="BM712" i="1"/>
  <c r="BN712" i="1"/>
  <c r="BO712" i="1"/>
  <c r="W713" i="1"/>
  <c r="BI713" i="1"/>
  <c r="BD713" i="1" s="1"/>
  <c r="BJ713" i="1"/>
  <c r="BC713" i="1" s="1"/>
  <c r="BL713" i="1"/>
  <c r="BM713" i="1"/>
  <c r="BN713" i="1"/>
  <c r="BO713" i="1"/>
  <c r="W714" i="1"/>
  <c r="BI714" i="1"/>
  <c r="BD714" i="1" s="1"/>
  <c r="BJ714" i="1"/>
  <c r="BC714" i="1" s="1"/>
  <c r="BL714" i="1"/>
  <c r="BM714" i="1"/>
  <c r="BN714" i="1"/>
  <c r="BO714" i="1"/>
  <c r="W715" i="1"/>
  <c r="BI715" i="1"/>
  <c r="BE715" i="1" s="1"/>
  <c r="BJ715" i="1"/>
  <c r="BC715" i="1" s="1"/>
  <c r="BL715" i="1"/>
  <c r="BM715" i="1"/>
  <c r="BN715" i="1"/>
  <c r="BO715" i="1"/>
  <c r="W716" i="1"/>
  <c r="BI716" i="1"/>
  <c r="BE716" i="1" s="1"/>
  <c r="BJ716" i="1"/>
  <c r="BC716" i="1" s="1"/>
  <c r="BL716" i="1"/>
  <c r="BM716" i="1"/>
  <c r="BN716" i="1"/>
  <c r="BO716" i="1"/>
  <c r="W717" i="1"/>
  <c r="BI717" i="1"/>
  <c r="BE717" i="1" s="1"/>
  <c r="BJ717" i="1"/>
  <c r="BC717" i="1" s="1"/>
  <c r="BL717" i="1"/>
  <c r="BM717" i="1"/>
  <c r="BN717" i="1"/>
  <c r="BO717" i="1"/>
  <c r="W718" i="1"/>
  <c r="BI718" i="1"/>
  <c r="BE718" i="1" s="1"/>
  <c r="BJ718" i="1"/>
  <c r="BC718" i="1" s="1"/>
  <c r="BL718" i="1"/>
  <c r="BM718" i="1"/>
  <c r="BN718" i="1"/>
  <c r="BO718" i="1"/>
  <c r="W719" i="1"/>
  <c r="BI719" i="1"/>
  <c r="BJ719" i="1"/>
  <c r="BC719" i="1" s="1"/>
  <c r="BL719" i="1"/>
  <c r="BM719" i="1"/>
  <c r="BN719" i="1"/>
  <c r="BO719" i="1"/>
  <c r="W720" i="1"/>
  <c r="BI720" i="1"/>
  <c r="BJ720" i="1"/>
  <c r="BC720" i="1" s="1"/>
  <c r="BL720" i="1"/>
  <c r="BM720" i="1"/>
  <c r="BN720" i="1"/>
  <c r="BO720" i="1"/>
  <c r="W721" i="1"/>
  <c r="BI721" i="1"/>
  <c r="BD721" i="1" s="1"/>
  <c r="BJ721" i="1"/>
  <c r="BC721" i="1" s="1"/>
  <c r="BL721" i="1"/>
  <c r="BM721" i="1"/>
  <c r="BN721" i="1"/>
  <c r="BO721" i="1"/>
  <c r="W722" i="1"/>
  <c r="BI722" i="1"/>
  <c r="BJ722" i="1"/>
  <c r="BC722" i="1" s="1"/>
  <c r="BL722" i="1"/>
  <c r="BM722" i="1"/>
  <c r="BN722" i="1"/>
  <c r="BO722" i="1"/>
  <c r="W723" i="1"/>
  <c r="BI723" i="1"/>
  <c r="BE723" i="1" s="1"/>
  <c r="BJ723" i="1"/>
  <c r="BC723" i="1" s="1"/>
  <c r="BL723" i="1"/>
  <c r="BM723" i="1"/>
  <c r="BN723" i="1"/>
  <c r="BO723" i="1"/>
  <c r="W724" i="1"/>
  <c r="BI724" i="1"/>
  <c r="BD724" i="1" s="1"/>
  <c r="BJ724" i="1"/>
  <c r="BC724" i="1" s="1"/>
  <c r="BL724" i="1"/>
  <c r="BM724" i="1"/>
  <c r="BN724" i="1"/>
  <c r="BO724" i="1"/>
  <c r="W725" i="1"/>
  <c r="BI725" i="1"/>
  <c r="BJ725" i="1"/>
  <c r="BC725" i="1" s="1"/>
  <c r="BL725" i="1"/>
  <c r="BM725" i="1"/>
  <c r="BN725" i="1"/>
  <c r="BO725" i="1"/>
  <c r="W726" i="1"/>
  <c r="BI726" i="1"/>
  <c r="BD726" i="1" s="1"/>
  <c r="BJ726" i="1"/>
  <c r="BC726" i="1" s="1"/>
  <c r="BL726" i="1"/>
  <c r="BM726" i="1"/>
  <c r="BN726" i="1"/>
  <c r="BO726" i="1"/>
  <c r="W727" i="1"/>
  <c r="BI727" i="1"/>
  <c r="BE727" i="1" s="1"/>
  <c r="BJ727" i="1"/>
  <c r="BC727" i="1" s="1"/>
  <c r="BL727" i="1"/>
  <c r="BM727" i="1"/>
  <c r="BN727" i="1"/>
  <c r="BO727" i="1"/>
  <c r="W728" i="1"/>
  <c r="BI728" i="1"/>
  <c r="BJ728" i="1"/>
  <c r="BC728" i="1" s="1"/>
  <c r="BL728" i="1"/>
  <c r="BM728" i="1"/>
  <c r="BN728" i="1"/>
  <c r="BO728" i="1"/>
  <c r="W729" i="1"/>
  <c r="BI729" i="1"/>
  <c r="BE729" i="1" s="1"/>
  <c r="BJ729" i="1"/>
  <c r="BC729" i="1" s="1"/>
  <c r="BL729" i="1"/>
  <c r="BM729" i="1"/>
  <c r="BN729" i="1"/>
  <c r="BO729" i="1"/>
  <c r="W730" i="1"/>
  <c r="BI730" i="1"/>
  <c r="BD730" i="1" s="1"/>
  <c r="BJ730" i="1"/>
  <c r="BC730" i="1" s="1"/>
  <c r="BL730" i="1"/>
  <c r="BM730" i="1"/>
  <c r="BN730" i="1"/>
  <c r="BO730" i="1"/>
  <c r="W731" i="1"/>
  <c r="BI731" i="1"/>
  <c r="BE731" i="1" s="1"/>
  <c r="BJ731" i="1"/>
  <c r="BC731" i="1" s="1"/>
  <c r="BL731" i="1"/>
  <c r="BM731" i="1"/>
  <c r="BN731" i="1"/>
  <c r="BO731" i="1"/>
  <c r="W732" i="1"/>
  <c r="BI732" i="1"/>
  <c r="BE732" i="1" s="1"/>
  <c r="BJ732" i="1"/>
  <c r="BC732" i="1" s="1"/>
  <c r="BL732" i="1"/>
  <c r="BM732" i="1"/>
  <c r="BN732" i="1"/>
  <c r="BO732" i="1"/>
  <c r="W733" i="1"/>
  <c r="BI733" i="1"/>
  <c r="BE733" i="1" s="1"/>
  <c r="BJ733" i="1"/>
  <c r="BC733" i="1" s="1"/>
  <c r="BL733" i="1"/>
  <c r="BM733" i="1"/>
  <c r="BN733" i="1"/>
  <c r="BO733" i="1"/>
  <c r="W734" i="1"/>
  <c r="BI734" i="1"/>
  <c r="BE734" i="1" s="1"/>
  <c r="BJ734" i="1"/>
  <c r="BC734" i="1" s="1"/>
  <c r="BL734" i="1"/>
  <c r="BM734" i="1"/>
  <c r="BN734" i="1"/>
  <c r="BO734" i="1"/>
  <c r="W735" i="1"/>
  <c r="BI735" i="1"/>
  <c r="BD735" i="1" s="1"/>
  <c r="BJ735" i="1"/>
  <c r="BC735" i="1" s="1"/>
  <c r="BL735" i="1"/>
  <c r="BM735" i="1"/>
  <c r="BN735" i="1"/>
  <c r="BO735" i="1"/>
  <c r="W736" i="1"/>
  <c r="BI736" i="1"/>
  <c r="BJ736" i="1"/>
  <c r="BC736" i="1" s="1"/>
  <c r="BL736" i="1"/>
  <c r="BM736" i="1"/>
  <c r="BN736" i="1"/>
  <c r="BO736" i="1"/>
  <c r="W737" i="1"/>
  <c r="BI737" i="1"/>
  <c r="BJ737" i="1"/>
  <c r="BC737" i="1" s="1"/>
  <c r="BL737" i="1"/>
  <c r="BM737" i="1"/>
  <c r="BN737" i="1"/>
  <c r="BO737" i="1"/>
  <c r="W738" i="1"/>
  <c r="BI738" i="1"/>
  <c r="BJ738" i="1"/>
  <c r="BC738" i="1" s="1"/>
  <c r="BL738" i="1"/>
  <c r="BM738" i="1"/>
  <c r="BN738" i="1"/>
  <c r="BO738" i="1"/>
  <c r="W739" i="1"/>
  <c r="BI739" i="1"/>
  <c r="BE739" i="1" s="1"/>
  <c r="BJ739" i="1"/>
  <c r="BC739" i="1" s="1"/>
  <c r="BL739" i="1"/>
  <c r="BM739" i="1"/>
  <c r="BN739" i="1"/>
  <c r="BO739" i="1"/>
  <c r="W740" i="1"/>
  <c r="BI740" i="1"/>
  <c r="BD740" i="1" s="1"/>
  <c r="BJ740" i="1"/>
  <c r="BC740" i="1" s="1"/>
  <c r="BL740" i="1"/>
  <c r="BM740" i="1"/>
  <c r="BN740" i="1"/>
  <c r="BO740" i="1"/>
  <c r="W741" i="1"/>
  <c r="BI741" i="1"/>
  <c r="BE741" i="1" s="1"/>
  <c r="BJ741" i="1"/>
  <c r="BC741" i="1" s="1"/>
  <c r="BL741" i="1"/>
  <c r="BM741" i="1"/>
  <c r="BN741" i="1"/>
  <c r="BO741" i="1"/>
  <c r="W742" i="1"/>
  <c r="BI742" i="1"/>
  <c r="BD742" i="1" s="1"/>
  <c r="BJ742" i="1"/>
  <c r="BC742" i="1" s="1"/>
  <c r="BL742" i="1"/>
  <c r="BM742" i="1"/>
  <c r="BN742" i="1"/>
  <c r="BO742" i="1"/>
  <c r="W743" i="1"/>
  <c r="BI743" i="1"/>
  <c r="BD743" i="1" s="1"/>
  <c r="BJ743" i="1"/>
  <c r="BC743" i="1" s="1"/>
  <c r="BL743" i="1"/>
  <c r="BM743" i="1"/>
  <c r="BN743" i="1"/>
  <c r="BO743" i="1"/>
  <c r="W744" i="1"/>
  <c r="BI744" i="1"/>
  <c r="BD744" i="1" s="1"/>
  <c r="BJ744" i="1"/>
  <c r="BC744" i="1" s="1"/>
  <c r="BL744" i="1"/>
  <c r="BM744" i="1"/>
  <c r="BN744" i="1"/>
  <c r="BO744" i="1"/>
  <c r="W745" i="1"/>
  <c r="BI745" i="1"/>
  <c r="BD745" i="1" s="1"/>
  <c r="BJ745" i="1"/>
  <c r="BC745" i="1" s="1"/>
  <c r="BL745" i="1"/>
  <c r="BM745" i="1"/>
  <c r="BN745" i="1"/>
  <c r="BO745" i="1"/>
  <c r="W746" i="1"/>
  <c r="BI746" i="1"/>
  <c r="BD746" i="1" s="1"/>
  <c r="BJ746" i="1"/>
  <c r="BC746" i="1" s="1"/>
  <c r="BL746" i="1"/>
  <c r="BM746" i="1"/>
  <c r="BN746" i="1"/>
  <c r="BO746" i="1"/>
  <c r="W747" i="1"/>
  <c r="BI747" i="1"/>
  <c r="BJ747" i="1"/>
  <c r="BC747" i="1" s="1"/>
  <c r="BL747" i="1"/>
  <c r="BM747" i="1"/>
  <c r="BN747" i="1"/>
  <c r="BO747" i="1"/>
  <c r="W748" i="1"/>
  <c r="BI748" i="1"/>
  <c r="BJ748" i="1"/>
  <c r="BC748" i="1" s="1"/>
  <c r="BL748" i="1"/>
  <c r="BM748" i="1"/>
  <c r="BN748" i="1"/>
  <c r="BO748" i="1"/>
  <c r="W749" i="1"/>
  <c r="BI749" i="1"/>
  <c r="BE749" i="1" s="1"/>
  <c r="BJ749" i="1"/>
  <c r="BC749" i="1" s="1"/>
  <c r="BL749" i="1"/>
  <c r="BM749" i="1"/>
  <c r="BN749" i="1"/>
  <c r="BO749" i="1"/>
  <c r="W750" i="1"/>
  <c r="BI750" i="1"/>
  <c r="BJ750" i="1"/>
  <c r="BC750" i="1" s="1"/>
  <c r="BL750" i="1"/>
  <c r="BM750" i="1"/>
  <c r="BN750" i="1"/>
  <c r="BO750" i="1"/>
  <c r="W751" i="1"/>
  <c r="BI751" i="1"/>
  <c r="BE751" i="1" s="1"/>
  <c r="BJ751" i="1"/>
  <c r="BC751" i="1" s="1"/>
  <c r="BL751" i="1"/>
  <c r="BM751" i="1"/>
  <c r="BN751" i="1"/>
  <c r="BO751" i="1"/>
  <c r="W752" i="1"/>
  <c r="BI752" i="1"/>
  <c r="BD752" i="1" s="1"/>
  <c r="BJ752" i="1"/>
  <c r="BC752" i="1" s="1"/>
  <c r="BL752" i="1"/>
  <c r="BM752" i="1"/>
  <c r="BN752" i="1"/>
  <c r="BO752" i="1"/>
  <c r="W753" i="1"/>
  <c r="BI753" i="1"/>
  <c r="BJ753" i="1"/>
  <c r="BC753" i="1" s="1"/>
  <c r="BL753" i="1"/>
  <c r="BM753" i="1"/>
  <c r="BN753" i="1"/>
  <c r="BO753" i="1"/>
  <c r="W754" i="1"/>
  <c r="BI754" i="1"/>
  <c r="BD754" i="1" s="1"/>
  <c r="BJ754" i="1"/>
  <c r="BC754" i="1" s="1"/>
  <c r="BL754" i="1"/>
  <c r="BM754" i="1"/>
  <c r="BN754" i="1"/>
  <c r="BO754" i="1"/>
  <c r="W755" i="1"/>
  <c r="BI755" i="1"/>
  <c r="BD755" i="1" s="1"/>
  <c r="BJ755" i="1"/>
  <c r="BC755" i="1" s="1"/>
  <c r="BL755" i="1"/>
  <c r="BM755" i="1"/>
  <c r="BN755" i="1"/>
  <c r="BO755" i="1"/>
  <c r="W756" i="1"/>
  <c r="BI756" i="1"/>
  <c r="BD756" i="1" s="1"/>
  <c r="BJ756" i="1"/>
  <c r="BC756" i="1" s="1"/>
  <c r="BL756" i="1"/>
  <c r="BM756" i="1"/>
  <c r="BN756" i="1"/>
  <c r="BO756" i="1"/>
  <c r="W757" i="1"/>
  <c r="BI757" i="1"/>
  <c r="BD757" i="1" s="1"/>
  <c r="BJ757" i="1"/>
  <c r="BC757" i="1" s="1"/>
  <c r="BL757" i="1"/>
  <c r="BM757" i="1"/>
  <c r="BN757" i="1"/>
  <c r="BO757" i="1"/>
  <c r="W758" i="1"/>
  <c r="BI758" i="1"/>
  <c r="BJ758" i="1"/>
  <c r="BC758" i="1" s="1"/>
  <c r="BL758" i="1"/>
  <c r="BM758" i="1"/>
  <c r="BN758" i="1"/>
  <c r="BO758" i="1"/>
  <c r="W759" i="1"/>
  <c r="BI759" i="1"/>
  <c r="BD759" i="1" s="1"/>
  <c r="BJ759" i="1"/>
  <c r="BC759" i="1" s="1"/>
  <c r="BL759" i="1"/>
  <c r="BM759" i="1"/>
  <c r="BN759" i="1"/>
  <c r="BO759" i="1"/>
  <c r="W760" i="1"/>
  <c r="BI760" i="1"/>
  <c r="BD760" i="1" s="1"/>
  <c r="BJ760" i="1"/>
  <c r="BC760" i="1" s="1"/>
  <c r="BL760" i="1"/>
  <c r="BM760" i="1"/>
  <c r="BN760" i="1"/>
  <c r="BO760" i="1"/>
  <c r="W761" i="1"/>
  <c r="BI761" i="1"/>
  <c r="BJ761" i="1"/>
  <c r="BC761" i="1" s="1"/>
  <c r="BL761" i="1"/>
  <c r="BM761" i="1"/>
  <c r="BN761" i="1"/>
  <c r="BO761" i="1"/>
  <c r="W762" i="1"/>
  <c r="BI762" i="1"/>
  <c r="BD762" i="1" s="1"/>
  <c r="BJ762" i="1"/>
  <c r="BC762" i="1" s="1"/>
  <c r="BL762" i="1"/>
  <c r="BM762" i="1"/>
  <c r="BN762" i="1"/>
  <c r="BO762" i="1"/>
  <c r="W763" i="1"/>
  <c r="BI763" i="1"/>
  <c r="BD763" i="1" s="1"/>
  <c r="BJ763" i="1"/>
  <c r="BC763" i="1" s="1"/>
  <c r="BL763" i="1"/>
  <c r="BM763" i="1"/>
  <c r="BN763" i="1"/>
  <c r="BO763" i="1"/>
  <c r="W764" i="1"/>
  <c r="BI764" i="1"/>
  <c r="BJ764" i="1"/>
  <c r="BC764" i="1" s="1"/>
  <c r="BL764" i="1"/>
  <c r="BM764" i="1"/>
  <c r="BN764" i="1"/>
  <c r="BO764" i="1"/>
  <c r="W765" i="1"/>
  <c r="BI765" i="1"/>
  <c r="BD765" i="1" s="1"/>
  <c r="BJ765" i="1"/>
  <c r="BC765" i="1" s="1"/>
  <c r="BL765" i="1"/>
  <c r="BM765" i="1"/>
  <c r="BN765" i="1"/>
  <c r="BO765" i="1"/>
  <c r="W766" i="1"/>
  <c r="BI766" i="1"/>
  <c r="BJ766" i="1"/>
  <c r="BC766" i="1" s="1"/>
  <c r="BL766" i="1"/>
  <c r="BM766" i="1"/>
  <c r="BN766" i="1"/>
  <c r="BO766" i="1"/>
  <c r="W767" i="1"/>
  <c r="BI767" i="1"/>
  <c r="BE767" i="1" s="1"/>
  <c r="BJ767" i="1"/>
  <c r="BC767" i="1" s="1"/>
  <c r="BL767" i="1"/>
  <c r="BM767" i="1"/>
  <c r="BN767" i="1"/>
  <c r="BO767" i="1"/>
  <c r="W768" i="1"/>
  <c r="BI768" i="1"/>
  <c r="BJ768" i="1"/>
  <c r="BC768" i="1" s="1"/>
  <c r="BL768" i="1"/>
  <c r="BM768" i="1"/>
  <c r="BN768" i="1"/>
  <c r="BO768" i="1"/>
  <c r="W769" i="1"/>
  <c r="BI769" i="1"/>
  <c r="BJ769" i="1"/>
  <c r="BC769" i="1" s="1"/>
  <c r="BL769" i="1"/>
  <c r="BM769" i="1"/>
  <c r="BN769" i="1"/>
  <c r="BO769" i="1"/>
  <c r="W770" i="1"/>
  <c r="BI770" i="1"/>
  <c r="BE770" i="1" s="1"/>
  <c r="BJ770" i="1"/>
  <c r="BC770" i="1" s="1"/>
  <c r="BL770" i="1"/>
  <c r="BM770" i="1"/>
  <c r="BN770" i="1"/>
  <c r="BO770" i="1"/>
  <c r="W771" i="1"/>
  <c r="BI771" i="1"/>
  <c r="BD771" i="1" s="1"/>
  <c r="BJ771" i="1"/>
  <c r="BC771" i="1" s="1"/>
  <c r="BL771" i="1"/>
  <c r="BM771" i="1"/>
  <c r="BN771" i="1"/>
  <c r="BO771" i="1"/>
  <c r="W772" i="1"/>
  <c r="BI772" i="1"/>
  <c r="BJ772" i="1"/>
  <c r="BC772" i="1" s="1"/>
  <c r="BL772" i="1"/>
  <c r="BM772" i="1"/>
  <c r="BN772" i="1"/>
  <c r="BO772" i="1"/>
  <c r="W773" i="1"/>
  <c r="BI773" i="1"/>
  <c r="BJ773" i="1"/>
  <c r="BC773" i="1" s="1"/>
  <c r="BL773" i="1"/>
  <c r="BM773" i="1"/>
  <c r="BN773" i="1"/>
  <c r="BO773" i="1"/>
  <c r="W774" i="1"/>
  <c r="BI774" i="1"/>
  <c r="BE774" i="1" s="1"/>
  <c r="BJ774" i="1"/>
  <c r="BC774" i="1" s="1"/>
  <c r="BL774" i="1"/>
  <c r="BM774" i="1"/>
  <c r="BN774" i="1"/>
  <c r="BO774" i="1"/>
  <c r="W775" i="1"/>
  <c r="BI775" i="1"/>
  <c r="BE775" i="1" s="1"/>
  <c r="BJ775" i="1"/>
  <c r="BC775" i="1" s="1"/>
  <c r="BL775" i="1"/>
  <c r="BM775" i="1"/>
  <c r="BN775" i="1"/>
  <c r="BO775" i="1"/>
  <c r="W776" i="1"/>
  <c r="BI776" i="1"/>
  <c r="BJ776" i="1"/>
  <c r="BC776" i="1" s="1"/>
  <c r="BL776" i="1"/>
  <c r="BM776" i="1"/>
  <c r="BN776" i="1"/>
  <c r="BO776" i="1"/>
  <c r="W777" i="1"/>
  <c r="BI777" i="1"/>
  <c r="BJ777" i="1"/>
  <c r="BC777" i="1" s="1"/>
  <c r="BL777" i="1"/>
  <c r="BM777" i="1"/>
  <c r="BN777" i="1"/>
  <c r="BO777" i="1"/>
  <c r="W778" i="1"/>
  <c r="BI778" i="1"/>
  <c r="BE778" i="1" s="1"/>
  <c r="BJ778" i="1"/>
  <c r="BC778" i="1" s="1"/>
  <c r="BL778" i="1"/>
  <c r="BM778" i="1"/>
  <c r="BN778" i="1"/>
  <c r="BO778" i="1"/>
  <c r="W779" i="1"/>
  <c r="BI779" i="1"/>
  <c r="BD779" i="1" s="1"/>
  <c r="BJ779" i="1"/>
  <c r="BC779" i="1" s="1"/>
  <c r="BL779" i="1"/>
  <c r="BM779" i="1"/>
  <c r="BN779" i="1"/>
  <c r="BO779" i="1"/>
  <c r="W780" i="1"/>
  <c r="BI780" i="1"/>
  <c r="BJ780" i="1"/>
  <c r="BC780" i="1" s="1"/>
  <c r="BL780" i="1"/>
  <c r="BM780" i="1"/>
  <c r="BN780" i="1"/>
  <c r="BO780" i="1"/>
  <c r="W781" i="1"/>
  <c r="BI781" i="1"/>
  <c r="BD781" i="1" s="1"/>
  <c r="BJ781" i="1"/>
  <c r="BC781" i="1" s="1"/>
  <c r="BL781" i="1"/>
  <c r="BM781" i="1"/>
  <c r="BN781" i="1"/>
  <c r="BO781" i="1"/>
  <c r="W782" i="1"/>
  <c r="BI782" i="1"/>
  <c r="BE782" i="1" s="1"/>
  <c r="BJ782" i="1"/>
  <c r="BC782" i="1" s="1"/>
  <c r="BL782" i="1"/>
  <c r="BM782" i="1"/>
  <c r="BN782" i="1"/>
  <c r="BO782" i="1"/>
  <c r="W783" i="1"/>
  <c r="BI783" i="1"/>
  <c r="BD783" i="1" s="1"/>
  <c r="BJ783" i="1"/>
  <c r="BC783" i="1" s="1"/>
  <c r="BL783" i="1"/>
  <c r="BM783" i="1"/>
  <c r="BN783" i="1"/>
  <c r="BO783" i="1"/>
  <c r="W784" i="1"/>
  <c r="BI784" i="1"/>
  <c r="BD784" i="1" s="1"/>
  <c r="BJ784" i="1"/>
  <c r="BC784" i="1" s="1"/>
  <c r="BL784" i="1"/>
  <c r="BM784" i="1"/>
  <c r="BN784" i="1"/>
  <c r="BO784" i="1"/>
  <c r="W785" i="1"/>
  <c r="BI785" i="1"/>
  <c r="BD785" i="1" s="1"/>
  <c r="BJ785" i="1"/>
  <c r="BC785" i="1" s="1"/>
  <c r="BL785" i="1"/>
  <c r="BM785" i="1"/>
  <c r="BN785" i="1"/>
  <c r="BO785" i="1"/>
  <c r="W786" i="1"/>
  <c r="BI786" i="1"/>
  <c r="BE786" i="1" s="1"/>
  <c r="BJ786" i="1"/>
  <c r="BC786" i="1" s="1"/>
  <c r="BL786" i="1"/>
  <c r="BM786" i="1"/>
  <c r="BN786" i="1"/>
  <c r="BO786" i="1"/>
  <c r="W787" i="1"/>
  <c r="BI787" i="1"/>
  <c r="BD787" i="1" s="1"/>
  <c r="BJ787" i="1"/>
  <c r="BC787" i="1" s="1"/>
  <c r="BL787" i="1"/>
  <c r="BM787" i="1"/>
  <c r="BN787" i="1"/>
  <c r="BO787" i="1"/>
  <c r="W788" i="1"/>
  <c r="BI788" i="1"/>
  <c r="BJ788" i="1"/>
  <c r="BC788" i="1" s="1"/>
  <c r="BL788" i="1"/>
  <c r="BM788" i="1"/>
  <c r="BN788" i="1"/>
  <c r="BO788" i="1"/>
  <c r="W789" i="1"/>
  <c r="BI789" i="1"/>
  <c r="BD789" i="1" s="1"/>
  <c r="BJ789" i="1"/>
  <c r="BC789" i="1" s="1"/>
  <c r="BL789" i="1"/>
  <c r="BM789" i="1"/>
  <c r="BN789" i="1"/>
  <c r="BO789" i="1"/>
  <c r="W790" i="1"/>
  <c r="BI790" i="1"/>
  <c r="BE790" i="1" s="1"/>
  <c r="BJ790" i="1"/>
  <c r="BC790" i="1" s="1"/>
  <c r="BL790" i="1"/>
  <c r="BM790" i="1"/>
  <c r="BN790" i="1"/>
  <c r="BO790" i="1"/>
  <c r="W791" i="1"/>
  <c r="BI791" i="1"/>
  <c r="BE791" i="1" s="1"/>
  <c r="BJ791" i="1"/>
  <c r="BC791" i="1" s="1"/>
  <c r="BL791" i="1"/>
  <c r="BM791" i="1"/>
  <c r="BN791" i="1"/>
  <c r="BO791" i="1"/>
  <c r="W792" i="1"/>
  <c r="BI792" i="1"/>
  <c r="BD792" i="1" s="1"/>
  <c r="BJ792" i="1"/>
  <c r="BC792" i="1" s="1"/>
  <c r="BL792" i="1"/>
  <c r="BM792" i="1"/>
  <c r="BN792" i="1"/>
  <c r="BO792" i="1"/>
  <c r="W793" i="1"/>
  <c r="BI793" i="1"/>
  <c r="BE793" i="1" s="1"/>
  <c r="BJ793" i="1"/>
  <c r="BC793" i="1" s="1"/>
  <c r="BL793" i="1"/>
  <c r="BM793" i="1"/>
  <c r="BN793" i="1"/>
  <c r="BO793" i="1"/>
  <c r="W794" i="1"/>
  <c r="BI794" i="1"/>
  <c r="BE794" i="1" s="1"/>
  <c r="BJ794" i="1"/>
  <c r="BC794" i="1" s="1"/>
  <c r="BL794" i="1"/>
  <c r="BM794" i="1"/>
  <c r="BN794" i="1"/>
  <c r="BO794" i="1"/>
  <c r="W795" i="1"/>
  <c r="BI795" i="1"/>
  <c r="BD795" i="1" s="1"/>
  <c r="BJ795" i="1"/>
  <c r="BC795" i="1" s="1"/>
  <c r="BL795" i="1"/>
  <c r="BM795" i="1"/>
  <c r="BN795" i="1"/>
  <c r="BO795" i="1"/>
  <c r="W796" i="1"/>
  <c r="BI796" i="1"/>
  <c r="BD796" i="1" s="1"/>
  <c r="BJ796" i="1"/>
  <c r="BC796" i="1" s="1"/>
  <c r="BL796" i="1"/>
  <c r="BM796" i="1"/>
  <c r="BN796" i="1"/>
  <c r="BO796" i="1"/>
  <c r="W797" i="1"/>
  <c r="BI797" i="1"/>
  <c r="BE797" i="1" s="1"/>
  <c r="BJ797" i="1"/>
  <c r="BC797" i="1" s="1"/>
  <c r="BL797" i="1"/>
  <c r="BM797" i="1"/>
  <c r="BN797" i="1"/>
  <c r="BO797" i="1"/>
  <c r="W798" i="1"/>
  <c r="BI798" i="1"/>
  <c r="BE798" i="1" s="1"/>
  <c r="BJ798" i="1"/>
  <c r="BC798" i="1" s="1"/>
  <c r="BL798" i="1"/>
  <c r="BM798" i="1"/>
  <c r="BN798" i="1"/>
  <c r="BO798" i="1"/>
  <c r="W799" i="1"/>
  <c r="BI799" i="1"/>
  <c r="BE799" i="1" s="1"/>
  <c r="BJ799" i="1"/>
  <c r="BC799" i="1" s="1"/>
  <c r="BL799" i="1"/>
  <c r="BM799" i="1"/>
  <c r="BN799" i="1"/>
  <c r="BO799" i="1"/>
  <c r="W800" i="1"/>
  <c r="BI800" i="1"/>
  <c r="BD800" i="1" s="1"/>
  <c r="BJ800" i="1"/>
  <c r="BC800" i="1" s="1"/>
  <c r="BL800" i="1"/>
  <c r="BM800" i="1"/>
  <c r="BN800" i="1"/>
  <c r="BO800" i="1"/>
  <c r="W801" i="1"/>
  <c r="BI801" i="1"/>
  <c r="BD801" i="1" s="1"/>
  <c r="BJ801" i="1"/>
  <c r="BC801" i="1" s="1"/>
  <c r="BL801" i="1"/>
  <c r="BM801" i="1"/>
  <c r="BN801" i="1"/>
  <c r="BO801" i="1"/>
  <c r="W802" i="1"/>
  <c r="BI802" i="1"/>
  <c r="BD802" i="1" s="1"/>
  <c r="BJ802" i="1"/>
  <c r="BC802" i="1" s="1"/>
  <c r="BL802" i="1"/>
  <c r="BM802" i="1"/>
  <c r="BN802" i="1"/>
  <c r="BO802" i="1"/>
  <c r="W803" i="1"/>
  <c r="BI803" i="1"/>
  <c r="BD803" i="1" s="1"/>
  <c r="BJ803" i="1"/>
  <c r="BC803" i="1" s="1"/>
  <c r="BL803" i="1"/>
  <c r="BM803" i="1"/>
  <c r="BN803" i="1"/>
  <c r="BO803" i="1"/>
  <c r="W804" i="1"/>
  <c r="BI804" i="1"/>
  <c r="BD804" i="1" s="1"/>
  <c r="BJ804" i="1"/>
  <c r="BC804" i="1" s="1"/>
  <c r="BL804" i="1"/>
  <c r="BM804" i="1"/>
  <c r="BN804" i="1"/>
  <c r="BO804" i="1"/>
  <c r="W805" i="1"/>
  <c r="BI805" i="1"/>
  <c r="BD805" i="1" s="1"/>
  <c r="BJ805" i="1"/>
  <c r="BC805" i="1" s="1"/>
  <c r="BL805" i="1"/>
  <c r="BM805" i="1"/>
  <c r="BN805" i="1"/>
  <c r="BO805" i="1"/>
  <c r="W806" i="1"/>
  <c r="BI806" i="1"/>
  <c r="BE806" i="1" s="1"/>
  <c r="BJ806" i="1"/>
  <c r="BC806" i="1" s="1"/>
  <c r="BL806" i="1"/>
  <c r="BM806" i="1"/>
  <c r="BN806" i="1"/>
  <c r="BO806" i="1"/>
  <c r="W807" i="1"/>
  <c r="BI807" i="1"/>
  <c r="BD807" i="1" s="1"/>
  <c r="BJ807" i="1"/>
  <c r="BC807" i="1" s="1"/>
  <c r="BL807" i="1"/>
  <c r="BM807" i="1"/>
  <c r="BN807" i="1"/>
  <c r="BO807" i="1"/>
  <c r="W808" i="1"/>
  <c r="BI808" i="1"/>
  <c r="BD808" i="1" s="1"/>
  <c r="BJ808" i="1"/>
  <c r="BC808" i="1" s="1"/>
  <c r="BL808" i="1"/>
  <c r="BM808" i="1"/>
  <c r="BN808" i="1"/>
  <c r="BO808" i="1"/>
  <c r="W809" i="1"/>
  <c r="BI809" i="1"/>
  <c r="BD809" i="1" s="1"/>
  <c r="BJ809" i="1"/>
  <c r="BC809" i="1" s="1"/>
  <c r="BL809" i="1"/>
  <c r="BM809" i="1"/>
  <c r="BN809" i="1"/>
  <c r="BO809" i="1"/>
  <c r="W810" i="1"/>
  <c r="BI810" i="1"/>
  <c r="BE810" i="1" s="1"/>
  <c r="BJ810" i="1"/>
  <c r="BC810" i="1" s="1"/>
  <c r="BL810" i="1"/>
  <c r="BM810" i="1"/>
  <c r="BN810" i="1"/>
  <c r="BO810" i="1"/>
  <c r="W811" i="1"/>
  <c r="BI811" i="1"/>
  <c r="BD811" i="1" s="1"/>
  <c r="BJ811" i="1"/>
  <c r="BC811" i="1" s="1"/>
  <c r="BL811" i="1"/>
  <c r="BM811" i="1"/>
  <c r="BN811" i="1"/>
  <c r="BO811" i="1"/>
  <c r="W812" i="1"/>
  <c r="BI812" i="1"/>
  <c r="BD812" i="1" s="1"/>
  <c r="BJ812" i="1"/>
  <c r="BC812" i="1" s="1"/>
  <c r="BL812" i="1"/>
  <c r="BM812" i="1"/>
  <c r="BN812" i="1"/>
  <c r="BO812" i="1"/>
  <c r="W813" i="1"/>
  <c r="BI813" i="1"/>
  <c r="BE813" i="1" s="1"/>
  <c r="BJ813" i="1"/>
  <c r="BC813" i="1" s="1"/>
  <c r="BL813" i="1"/>
  <c r="BM813" i="1"/>
  <c r="BN813" i="1"/>
  <c r="BO813" i="1"/>
  <c r="W814" i="1"/>
  <c r="BI814" i="1"/>
  <c r="BE814" i="1" s="1"/>
  <c r="BJ814" i="1"/>
  <c r="BC814" i="1" s="1"/>
  <c r="BL814" i="1"/>
  <c r="BM814" i="1"/>
  <c r="BN814" i="1"/>
  <c r="BO814" i="1"/>
  <c r="W815" i="1"/>
  <c r="BI815" i="1"/>
  <c r="BE815" i="1" s="1"/>
  <c r="BJ815" i="1"/>
  <c r="BC815" i="1" s="1"/>
  <c r="BL815" i="1"/>
  <c r="BM815" i="1"/>
  <c r="BN815" i="1"/>
  <c r="BO815" i="1"/>
  <c r="W816" i="1"/>
  <c r="BI816" i="1"/>
  <c r="BD816" i="1" s="1"/>
  <c r="BJ816" i="1"/>
  <c r="BC816" i="1" s="1"/>
  <c r="BL816" i="1"/>
  <c r="BM816" i="1"/>
  <c r="BN816" i="1"/>
  <c r="BO816" i="1"/>
  <c r="W817" i="1"/>
  <c r="BI817" i="1"/>
  <c r="BD817" i="1" s="1"/>
  <c r="BJ817" i="1"/>
  <c r="BC817" i="1" s="1"/>
  <c r="BL817" i="1"/>
  <c r="BM817" i="1"/>
  <c r="BN817" i="1"/>
  <c r="BO817" i="1"/>
  <c r="W818" i="1"/>
  <c r="BI818" i="1"/>
  <c r="BE818" i="1" s="1"/>
  <c r="BJ818" i="1"/>
  <c r="BC818" i="1" s="1"/>
  <c r="BL818" i="1"/>
  <c r="BM818" i="1"/>
  <c r="BN818" i="1"/>
  <c r="BO818" i="1"/>
  <c r="W819" i="1"/>
  <c r="BI819" i="1"/>
  <c r="BJ819" i="1"/>
  <c r="BC819" i="1" s="1"/>
  <c r="BL819" i="1"/>
  <c r="BM819" i="1"/>
  <c r="BN819" i="1"/>
  <c r="BO819" i="1"/>
  <c r="W820" i="1"/>
  <c r="BI820" i="1"/>
  <c r="BE820" i="1" s="1"/>
  <c r="BJ820" i="1"/>
  <c r="BC820" i="1" s="1"/>
  <c r="BL820" i="1"/>
  <c r="BM820" i="1"/>
  <c r="BN820" i="1"/>
  <c r="BO820" i="1"/>
  <c r="W821" i="1"/>
  <c r="BI821" i="1"/>
  <c r="BD821" i="1" s="1"/>
  <c r="BJ821" i="1"/>
  <c r="BC821" i="1" s="1"/>
  <c r="BL821" i="1"/>
  <c r="BM821" i="1"/>
  <c r="BN821" i="1"/>
  <c r="BO821" i="1"/>
  <c r="W822" i="1"/>
  <c r="BI822" i="1"/>
  <c r="BE822" i="1" s="1"/>
  <c r="BJ822" i="1"/>
  <c r="BC822" i="1" s="1"/>
  <c r="BL822" i="1"/>
  <c r="BM822" i="1"/>
  <c r="BN822" i="1"/>
  <c r="BO822" i="1"/>
  <c r="W823" i="1"/>
  <c r="BI823" i="1"/>
  <c r="BE823" i="1" s="1"/>
  <c r="BJ823" i="1"/>
  <c r="BC823" i="1" s="1"/>
  <c r="BL823" i="1"/>
  <c r="BM823" i="1"/>
  <c r="BN823" i="1"/>
  <c r="BO823" i="1"/>
  <c r="W824" i="1"/>
  <c r="BI824" i="1"/>
  <c r="BD824" i="1" s="1"/>
  <c r="BJ824" i="1"/>
  <c r="BC824" i="1" s="1"/>
  <c r="BL824" i="1"/>
  <c r="BM824" i="1"/>
  <c r="BN824" i="1"/>
  <c r="BO824" i="1"/>
  <c r="W825" i="1"/>
  <c r="BI825" i="1"/>
  <c r="BE825" i="1" s="1"/>
  <c r="BJ825" i="1"/>
  <c r="BC825" i="1" s="1"/>
  <c r="BL825" i="1"/>
  <c r="BM825" i="1"/>
  <c r="BN825" i="1"/>
  <c r="BO825" i="1"/>
  <c r="W826" i="1"/>
  <c r="BI826" i="1"/>
  <c r="BD826" i="1" s="1"/>
  <c r="BJ826" i="1"/>
  <c r="BC826" i="1" s="1"/>
  <c r="BL826" i="1"/>
  <c r="BM826" i="1"/>
  <c r="BN826" i="1"/>
  <c r="BO826" i="1"/>
  <c r="W827" i="1"/>
  <c r="BI827" i="1"/>
  <c r="BJ827" i="1"/>
  <c r="BC827" i="1" s="1"/>
  <c r="BL827" i="1"/>
  <c r="BM827" i="1"/>
  <c r="BN827" i="1"/>
  <c r="BO827" i="1"/>
  <c r="W828" i="1"/>
  <c r="BI828" i="1"/>
  <c r="BE828" i="1" s="1"/>
  <c r="BJ828" i="1"/>
  <c r="BC828" i="1" s="1"/>
  <c r="BL828" i="1"/>
  <c r="BM828" i="1"/>
  <c r="BN828" i="1"/>
  <c r="BO828" i="1"/>
  <c r="W829" i="1"/>
  <c r="BI829" i="1"/>
  <c r="BD829" i="1" s="1"/>
  <c r="BJ829" i="1"/>
  <c r="BC829" i="1" s="1"/>
  <c r="BL829" i="1"/>
  <c r="BM829" i="1"/>
  <c r="BN829" i="1"/>
  <c r="BO829" i="1"/>
  <c r="W830" i="1"/>
  <c r="BI830" i="1"/>
  <c r="BE830" i="1" s="1"/>
  <c r="BJ830" i="1"/>
  <c r="BC830" i="1" s="1"/>
  <c r="BL830" i="1"/>
  <c r="BM830" i="1"/>
  <c r="BN830" i="1"/>
  <c r="BO830" i="1"/>
  <c r="W831" i="1"/>
  <c r="BI831" i="1"/>
  <c r="BD831" i="1" s="1"/>
  <c r="BJ831" i="1"/>
  <c r="BC831" i="1" s="1"/>
  <c r="BL831" i="1"/>
  <c r="BM831" i="1"/>
  <c r="BN831" i="1"/>
  <c r="BO831" i="1"/>
  <c r="W832" i="1"/>
  <c r="BI832" i="1"/>
  <c r="BD832" i="1" s="1"/>
  <c r="BJ832" i="1"/>
  <c r="BC832" i="1" s="1"/>
  <c r="BL832" i="1"/>
  <c r="BM832" i="1"/>
  <c r="BN832" i="1"/>
  <c r="BO832" i="1"/>
  <c r="W833" i="1"/>
  <c r="BI833" i="1"/>
  <c r="BD833" i="1" s="1"/>
  <c r="BJ833" i="1"/>
  <c r="BC833" i="1" s="1"/>
  <c r="BL833" i="1"/>
  <c r="BM833" i="1"/>
  <c r="BN833" i="1"/>
  <c r="BO833" i="1"/>
  <c r="W834" i="1"/>
  <c r="BI834" i="1"/>
  <c r="BD834" i="1" s="1"/>
  <c r="BJ834" i="1"/>
  <c r="BC834" i="1" s="1"/>
  <c r="BL834" i="1"/>
  <c r="BM834" i="1"/>
  <c r="BN834" i="1"/>
  <c r="BO834" i="1"/>
  <c r="W835" i="1"/>
  <c r="BI835" i="1"/>
  <c r="BJ835" i="1"/>
  <c r="BC835" i="1" s="1"/>
  <c r="BL835" i="1"/>
  <c r="BM835" i="1"/>
  <c r="BN835" i="1"/>
  <c r="BO835" i="1"/>
  <c r="W836" i="1"/>
  <c r="BI836" i="1"/>
  <c r="BD836" i="1" s="1"/>
  <c r="BJ836" i="1"/>
  <c r="BC836" i="1" s="1"/>
  <c r="BL836" i="1"/>
  <c r="BM836" i="1"/>
  <c r="BN836" i="1"/>
  <c r="BO836" i="1"/>
  <c r="W837" i="1"/>
  <c r="BI837" i="1"/>
  <c r="BD837" i="1" s="1"/>
  <c r="BJ837" i="1"/>
  <c r="BC837" i="1" s="1"/>
  <c r="BL837" i="1"/>
  <c r="BM837" i="1"/>
  <c r="BN837" i="1"/>
  <c r="BO837" i="1"/>
  <c r="W838" i="1"/>
  <c r="BI838" i="1"/>
  <c r="BE838" i="1" s="1"/>
  <c r="BJ838" i="1"/>
  <c r="BC838" i="1" s="1"/>
  <c r="BL838" i="1"/>
  <c r="BM838" i="1"/>
  <c r="BN838" i="1"/>
  <c r="BO838" i="1"/>
  <c r="W839" i="1"/>
  <c r="BI839" i="1"/>
  <c r="BE839" i="1" s="1"/>
  <c r="BJ839" i="1"/>
  <c r="BC839" i="1" s="1"/>
  <c r="BL839" i="1"/>
  <c r="BM839" i="1"/>
  <c r="BN839" i="1"/>
  <c r="BO839" i="1"/>
  <c r="W840" i="1"/>
  <c r="BI840" i="1"/>
  <c r="BD840" i="1" s="1"/>
  <c r="BJ840" i="1"/>
  <c r="BC840" i="1" s="1"/>
  <c r="BL840" i="1"/>
  <c r="BM840" i="1"/>
  <c r="BN840" i="1"/>
  <c r="BO840" i="1"/>
  <c r="W841" i="1"/>
  <c r="BI841" i="1"/>
  <c r="BE841" i="1" s="1"/>
  <c r="BJ841" i="1"/>
  <c r="BC841" i="1" s="1"/>
  <c r="BL841" i="1"/>
  <c r="BM841" i="1"/>
  <c r="BN841" i="1"/>
  <c r="BO841" i="1"/>
  <c r="W842" i="1"/>
  <c r="BI842" i="1"/>
  <c r="BE842" i="1" s="1"/>
  <c r="BJ842" i="1"/>
  <c r="BC842" i="1" s="1"/>
  <c r="BL842" i="1"/>
  <c r="BM842" i="1"/>
  <c r="BN842" i="1"/>
  <c r="BO842" i="1"/>
  <c r="W843" i="1"/>
  <c r="BI843" i="1"/>
  <c r="BJ843" i="1"/>
  <c r="BC843" i="1" s="1"/>
  <c r="BL843" i="1"/>
  <c r="BM843" i="1"/>
  <c r="BN843" i="1"/>
  <c r="BO843" i="1"/>
  <c r="W844" i="1"/>
  <c r="BI844" i="1"/>
  <c r="BJ844" i="1"/>
  <c r="BC844" i="1" s="1"/>
  <c r="BL844" i="1"/>
  <c r="BM844" i="1"/>
  <c r="BN844" i="1"/>
  <c r="BO844" i="1"/>
  <c r="W845" i="1"/>
  <c r="BI845" i="1"/>
  <c r="BD845" i="1" s="1"/>
  <c r="BJ845" i="1"/>
  <c r="BC845" i="1" s="1"/>
  <c r="BL845" i="1"/>
  <c r="BM845" i="1"/>
  <c r="BN845" i="1"/>
  <c r="BO845" i="1"/>
  <c r="W846" i="1"/>
  <c r="BI846" i="1"/>
  <c r="BE846" i="1" s="1"/>
  <c r="BJ846" i="1"/>
  <c r="BC846" i="1" s="1"/>
  <c r="BL846" i="1"/>
  <c r="BM846" i="1"/>
  <c r="BN846" i="1"/>
  <c r="BO846" i="1"/>
  <c r="W847" i="1"/>
  <c r="BI847" i="1"/>
  <c r="BD847" i="1" s="1"/>
  <c r="BJ847" i="1"/>
  <c r="BC847" i="1" s="1"/>
  <c r="BL847" i="1"/>
  <c r="BM847" i="1"/>
  <c r="BN847" i="1"/>
  <c r="BO847" i="1"/>
  <c r="W848" i="1"/>
  <c r="BI848" i="1"/>
  <c r="BD848" i="1" s="1"/>
  <c r="BJ848" i="1"/>
  <c r="BC848" i="1" s="1"/>
  <c r="BL848" i="1"/>
  <c r="BM848" i="1"/>
  <c r="BN848" i="1"/>
  <c r="BO848" i="1"/>
  <c r="W849" i="1"/>
  <c r="BI849" i="1"/>
  <c r="BD849" i="1" s="1"/>
  <c r="BJ849" i="1"/>
  <c r="BC849" i="1" s="1"/>
  <c r="BL849" i="1"/>
  <c r="BM849" i="1"/>
  <c r="BN849" i="1"/>
  <c r="BO849" i="1"/>
  <c r="W850" i="1"/>
  <c r="BI850" i="1"/>
  <c r="BD850" i="1" s="1"/>
  <c r="BJ850" i="1"/>
  <c r="BC850" i="1" s="1"/>
  <c r="BL850" i="1"/>
  <c r="BM850" i="1"/>
  <c r="BN850" i="1"/>
  <c r="BO850" i="1"/>
  <c r="W851" i="1"/>
  <c r="BI851" i="1"/>
  <c r="BJ851" i="1"/>
  <c r="BC851" i="1" s="1"/>
  <c r="BL851" i="1"/>
  <c r="BM851" i="1"/>
  <c r="BN851" i="1"/>
  <c r="BO851" i="1"/>
  <c r="W852" i="1"/>
  <c r="BI852" i="1"/>
  <c r="BD852" i="1" s="1"/>
  <c r="BJ852" i="1"/>
  <c r="BC852" i="1" s="1"/>
  <c r="BL852" i="1"/>
  <c r="BM852" i="1"/>
  <c r="BN852" i="1"/>
  <c r="BO852" i="1"/>
  <c r="W853" i="1"/>
  <c r="BI853" i="1"/>
  <c r="BD853" i="1" s="1"/>
  <c r="BJ853" i="1"/>
  <c r="BC853" i="1" s="1"/>
  <c r="BL853" i="1"/>
  <c r="BM853" i="1"/>
  <c r="BN853" i="1"/>
  <c r="BO853" i="1"/>
  <c r="W854" i="1"/>
  <c r="BI854" i="1"/>
  <c r="BE854" i="1" s="1"/>
  <c r="BJ854" i="1"/>
  <c r="BC854" i="1" s="1"/>
  <c r="BL854" i="1"/>
  <c r="BM854" i="1"/>
  <c r="BN854" i="1"/>
  <c r="BO854" i="1"/>
  <c r="W855" i="1"/>
  <c r="BI855" i="1"/>
  <c r="BD855" i="1" s="1"/>
  <c r="BJ855" i="1"/>
  <c r="BC855" i="1" s="1"/>
  <c r="BL855" i="1"/>
  <c r="BM855" i="1"/>
  <c r="BN855" i="1"/>
  <c r="BO855" i="1"/>
  <c r="W856" i="1"/>
  <c r="BI856" i="1"/>
  <c r="BJ856" i="1"/>
  <c r="BC856" i="1" s="1"/>
  <c r="BL856" i="1"/>
  <c r="BM856" i="1"/>
  <c r="BN856" i="1"/>
  <c r="BO856" i="1"/>
  <c r="W857" i="1"/>
  <c r="BI857" i="1"/>
  <c r="BE857" i="1" s="1"/>
  <c r="BJ857" i="1"/>
  <c r="BC857" i="1" s="1"/>
  <c r="BL857" i="1"/>
  <c r="BM857" i="1"/>
  <c r="BN857" i="1"/>
  <c r="BO857" i="1"/>
  <c r="W858" i="1"/>
  <c r="BI858" i="1"/>
  <c r="BD858" i="1" s="1"/>
  <c r="BJ858" i="1"/>
  <c r="BC858" i="1" s="1"/>
  <c r="BL858" i="1"/>
  <c r="BM858" i="1"/>
  <c r="BN858" i="1"/>
  <c r="BO858" i="1"/>
  <c r="W859" i="1"/>
  <c r="BI859" i="1"/>
  <c r="BJ859" i="1"/>
  <c r="BC859" i="1" s="1"/>
  <c r="BL859" i="1"/>
  <c r="BM859" i="1"/>
  <c r="BN859" i="1"/>
  <c r="BO859" i="1"/>
  <c r="W860" i="1"/>
  <c r="BI860" i="1"/>
  <c r="BE860" i="1" s="1"/>
  <c r="BJ860" i="1"/>
  <c r="BC860" i="1" s="1"/>
  <c r="BL860" i="1"/>
  <c r="BM860" i="1"/>
  <c r="BN860" i="1"/>
  <c r="BO860" i="1"/>
  <c r="W861" i="1"/>
  <c r="BI861" i="1"/>
  <c r="BD861" i="1" s="1"/>
  <c r="BJ861" i="1"/>
  <c r="BC861" i="1" s="1"/>
  <c r="BL861" i="1"/>
  <c r="BM861" i="1"/>
  <c r="BN861" i="1"/>
  <c r="BO861" i="1"/>
  <c r="W862" i="1"/>
  <c r="BI862" i="1"/>
  <c r="BD862" i="1" s="1"/>
  <c r="BJ862" i="1"/>
  <c r="BC862" i="1" s="1"/>
  <c r="BL862" i="1"/>
  <c r="BM862" i="1"/>
  <c r="BN862" i="1"/>
  <c r="BO862" i="1"/>
  <c r="W863" i="1"/>
  <c r="BI863" i="1"/>
  <c r="BD863" i="1" s="1"/>
  <c r="BJ863" i="1"/>
  <c r="BC863" i="1" s="1"/>
  <c r="BL863" i="1"/>
  <c r="BM863" i="1"/>
  <c r="BN863" i="1"/>
  <c r="BO863" i="1"/>
  <c r="W864" i="1"/>
  <c r="BI864" i="1"/>
  <c r="BD864" i="1" s="1"/>
  <c r="BJ864" i="1"/>
  <c r="BC864" i="1" s="1"/>
  <c r="BL864" i="1"/>
  <c r="BM864" i="1"/>
  <c r="BN864" i="1"/>
  <c r="BO864" i="1"/>
  <c r="W865" i="1"/>
  <c r="BI865" i="1"/>
  <c r="BD865" i="1" s="1"/>
  <c r="BJ865" i="1"/>
  <c r="BC865" i="1" s="1"/>
  <c r="BL865" i="1"/>
  <c r="BM865" i="1"/>
  <c r="BN865" i="1"/>
  <c r="BO865" i="1"/>
  <c r="W866" i="1"/>
  <c r="BI866" i="1"/>
  <c r="BJ866" i="1"/>
  <c r="BC866" i="1" s="1"/>
  <c r="BL866" i="1"/>
  <c r="BM866" i="1"/>
  <c r="BN866" i="1"/>
  <c r="BO866" i="1"/>
  <c r="W867" i="1"/>
  <c r="BI867" i="1"/>
  <c r="BE867" i="1" s="1"/>
  <c r="BJ867" i="1"/>
  <c r="BC867" i="1" s="1"/>
  <c r="BL867" i="1"/>
  <c r="BM867" i="1"/>
  <c r="BN867" i="1"/>
  <c r="BO867" i="1"/>
  <c r="W868" i="1"/>
  <c r="BI868" i="1"/>
  <c r="BJ868" i="1"/>
  <c r="BC868" i="1" s="1"/>
  <c r="BL868" i="1"/>
  <c r="BM868" i="1"/>
  <c r="BN868" i="1"/>
  <c r="BO868" i="1"/>
  <c r="W869" i="1"/>
  <c r="BI869" i="1"/>
  <c r="BE869" i="1" s="1"/>
  <c r="BJ869" i="1"/>
  <c r="BC869" i="1" s="1"/>
  <c r="BL869" i="1"/>
  <c r="BM869" i="1"/>
  <c r="BN869" i="1"/>
  <c r="BO869" i="1"/>
  <c r="W870" i="1"/>
  <c r="BI870" i="1"/>
  <c r="BJ870" i="1"/>
  <c r="BC870" i="1" s="1"/>
  <c r="BL870" i="1"/>
  <c r="BM870" i="1"/>
  <c r="BN870" i="1"/>
  <c r="BO870" i="1"/>
  <c r="W871" i="1"/>
  <c r="BI871" i="1"/>
  <c r="BD871" i="1" s="1"/>
  <c r="BJ871" i="1"/>
  <c r="BC871" i="1" s="1"/>
  <c r="BL871" i="1"/>
  <c r="BM871" i="1"/>
  <c r="BN871" i="1"/>
  <c r="BO871" i="1"/>
  <c r="W872" i="1"/>
  <c r="BI872" i="1"/>
  <c r="BD872" i="1" s="1"/>
  <c r="BJ872" i="1"/>
  <c r="BC872" i="1" s="1"/>
  <c r="BL872" i="1"/>
  <c r="BM872" i="1"/>
  <c r="BN872" i="1"/>
  <c r="BO872" i="1"/>
  <c r="W873" i="1"/>
  <c r="BI873" i="1"/>
  <c r="BD873" i="1" s="1"/>
  <c r="BJ873" i="1"/>
  <c r="BC873" i="1" s="1"/>
  <c r="BL873" i="1"/>
  <c r="BM873" i="1"/>
  <c r="BN873" i="1"/>
  <c r="BO873" i="1"/>
  <c r="W874" i="1"/>
  <c r="BI874" i="1"/>
  <c r="BD874" i="1" s="1"/>
  <c r="BJ874" i="1"/>
  <c r="BC874" i="1" s="1"/>
  <c r="BL874" i="1"/>
  <c r="BM874" i="1"/>
  <c r="BN874" i="1"/>
  <c r="BO874" i="1"/>
  <c r="W875" i="1"/>
  <c r="BI875" i="1"/>
  <c r="BE875" i="1" s="1"/>
  <c r="BJ875" i="1"/>
  <c r="BC875" i="1" s="1"/>
  <c r="BL875" i="1"/>
  <c r="BM875" i="1"/>
  <c r="BN875" i="1"/>
  <c r="BO875" i="1"/>
  <c r="W876" i="1"/>
  <c r="BI876" i="1"/>
  <c r="BD876" i="1" s="1"/>
  <c r="BJ876" i="1"/>
  <c r="BC876" i="1" s="1"/>
  <c r="BL876" i="1"/>
  <c r="BM876" i="1"/>
  <c r="BN876" i="1"/>
  <c r="BO876" i="1"/>
  <c r="W877" i="1"/>
  <c r="BI877" i="1"/>
  <c r="BD877" i="1" s="1"/>
  <c r="BJ877" i="1"/>
  <c r="BC877" i="1" s="1"/>
  <c r="BL877" i="1"/>
  <c r="BM877" i="1"/>
  <c r="BN877" i="1"/>
  <c r="BO877" i="1"/>
  <c r="W878" i="1"/>
  <c r="BI878" i="1"/>
  <c r="BD878" i="1" s="1"/>
  <c r="BJ878" i="1"/>
  <c r="BC878" i="1" s="1"/>
  <c r="BL878" i="1"/>
  <c r="BM878" i="1"/>
  <c r="BN878" i="1"/>
  <c r="BO878" i="1"/>
  <c r="W879" i="1"/>
  <c r="BI879" i="1"/>
  <c r="BE879" i="1" s="1"/>
  <c r="BJ879" i="1"/>
  <c r="BC879" i="1" s="1"/>
  <c r="BL879" i="1"/>
  <c r="BM879" i="1"/>
  <c r="BN879" i="1"/>
  <c r="BO879" i="1"/>
  <c r="W880" i="1"/>
  <c r="BI880" i="1"/>
  <c r="BD880" i="1" s="1"/>
  <c r="BJ880" i="1"/>
  <c r="BC880" i="1" s="1"/>
  <c r="BL880" i="1"/>
  <c r="BM880" i="1"/>
  <c r="BN880" i="1"/>
  <c r="BO880" i="1"/>
  <c r="W881" i="1"/>
  <c r="BI881" i="1"/>
  <c r="BE881" i="1" s="1"/>
  <c r="BJ881" i="1"/>
  <c r="BC881" i="1" s="1"/>
  <c r="BL881" i="1"/>
  <c r="BM881" i="1"/>
  <c r="BN881" i="1"/>
  <c r="BO881" i="1"/>
  <c r="W882" i="1"/>
  <c r="BI882" i="1"/>
  <c r="BD882" i="1" s="1"/>
  <c r="BJ882" i="1"/>
  <c r="BC882" i="1" s="1"/>
  <c r="BL882" i="1"/>
  <c r="BM882" i="1"/>
  <c r="BN882" i="1"/>
  <c r="BO882" i="1"/>
  <c r="W883" i="1"/>
  <c r="BI883" i="1"/>
  <c r="BJ883" i="1"/>
  <c r="BC883" i="1" s="1"/>
  <c r="BL883" i="1"/>
  <c r="BM883" i="1"/>
  <c r="BN883" i="1"/>
  <c r="BO883" i="1"/>
  <c r="W884" i="1"/>
  <c r="BI884" i="1"/>
  <c r="BE884" i="1" s="1"/>
  <c r="BJ884" i="1"/>
  <c r="BC884" i="1" s="1"/>
  <c r="BL884" i="1"/>
  <c r="BM884" i="1"/>
  <c r="BN884" i="1"/>
  <c r="BO884" i="1"/>
  <c r="W885" i="1"/>
  <c r="BI885" i="1"/>
  <c r="BJ885" i="1"/>
  <c r="BC885" i="1" s="1"/>
  <c r="BL885" i="1"/>
  <c r="BM885" i="1"/>
  <c r="BN885" i="1"/>
  <c r="BO885" i="1"/>
  <c r="W886" i="1"/>
  <c r="BI886" i="1"/>
  <c r="BE886" i="1" s="1"/>
  <c r="BJ886" i="1"/>
  <c r="BC886" i="1" s="1"/>
  <c r="BL886" i="1"/>
  <c r="BM886" i="1"/>
  <c r="BN886" i="1"/>
  <c r="BO886" i="1"/>
  <c r="W887" i="1"/>
  <c r="BI887" i="1"/>
  <c r="BD887" i="1" s="1"/>
  <c r="BJ887" i="1"/>
  <c r="BC887" i="1" s="1"/>
  <c r="BL887" i="1"/>
  <c r="BM887" i="1"/>
  <c r="BN887" i="1"/>
  <c r="BO887" i="1"/>
  <c r="W888" i="1"/>
  <c r="BI888" i="1"/>
  <c r="BD888" i="1" s="1"/>
  <c r="BJ888" i="1"/>
  <c r="BC888" i="1" s="1"/>
  <c r="BL888" i="1"/>
  <c r="BM888" i="1"/>
  <c r="BN888" i="1"/>
  <c r="BO888" i="1"/>
  <c r="W889" i="1"/>
  <c r="BI889" i="1"/>
  <c r="BE889" i="1" s="1"/>
  <c r="BJ889" i="1"/>
  <c r="BC889" i="1" s="1"/>
  <c r="BL889" i="1"/>
  <c r="BM889" i="1"/>
  <c r="BN889" i="1"/>
  <c r="BO889" i="1"/>
  <c r="W890" i="1"/>
  <c r="BI890" i="1"/>
  <c r="BD890" i="1" s="1"/>
  <c r="BJ890" i="1"/>
  <c r="BC890" i="1" s="1"/>
  <c r="BL890" i="1"/>
  <c r="BM890" i="1"/>
  <c r="BN890" i="1"/>
  <c r="BO890" i="1"/>
  <c r="W891" i="1"/>
  <c r="BI891" i="1"/>
  <c r="BE891" i="1" s="1"/>
  <c r="BJ891" i="1"/>
  <c r="BC891" i="1" s="1"/>
  <c r="BL891" i="1"/>
  <c r="BM891" i="1"/>
  <c r="BN891" i="1"/>
  <c r="BO891" i="1"/>
  <c r="W892" i="1"/>
  <c r="BI892" i="1"/>
  <c r="BD892" i="1" s="1"/>
  <c r="BJ892" i="1"/>
  <c r="BC892" i="1" s="1"/>
  <c r="BL892" i="1"/>
  <c r="BM892" i="1"/>
  <c r="BN892" i="1"/>
  <c r="BO892" i="1"/>
  <c r="W893" i="1"/>
  <c r="BI893" i="1"/>
  <c r="BD893" i="1" s="1"/>
  <c r="BJ893" i="1"/>
  <c r="BC893" i="1" s="1"/>
  <c r="BL893" i="1"/>
  <c r="BM893" i="1"/>
  <c r="BN893" i="1"/>
  <c r="BO893" i="1"/>
  <c r="W894" i="1"/>
  <c r="BI894" i="1"/>
  <c r="BD894" i="1" s="1"/>
  <c r="BJ894" i="1"/>
  <c r="BC894" i="1" s="1"/>
  <c r="BL894" i="1"/>
  <c r="BM894" i="1"/>
  <c r="BN894" i="1"/>
  <c r="BO894" i="1"/>
  <c r="W895" i="1"/>
  <c r="BI895" i="1"/>
  <c r="BE895" i="1" s="1"/>
  <c r="BJ895" i="1"/>
  <c r="BC895" i="1" s="1"/>
  <c r="BL895" i="1"/>
  <c r="BM895" i="1"/>
  <c r="BN895" i="1"/>
  <c r="BO895" i="1"/>
  <c r="W896" i="1"/>
  <c r="BI896" i="1"/>
  <c r="BD896" i="1" s="1"/>
  <c r="BJ896" i="1"/>
  <c r="BC896" i="1" s="1"/>
  <c r="BL896" i="1"/>
  <c r="BM896" i="1"/>
  <c r="BN896" i="1"/>
  <c r="BO896" i="1"/>
  <c r="W897" i="1"/>
  <c r="BI897" i="1"/>
  <c r="BD897" i="1" s="1"/>
  <c r="BJ897" i="1"/>
  <c r="BC897" i="1" s="1"/>
  <c r="BL897" i="1"/>
  <c r="BM897" i="1"/>
  <c r="BN897" i="1"/>
  <c r="BO897" i="1"/>
  <c r="W898" i="1"/>
  <c r="BI898" i="1"/>
  <c r="BE898" i="1" s="1"/>
  <c r="BJ898" i="1"/>
  <c r="BC898" i="1" s="1"/>
  <c r="BL898" i="1"/>
  <c r="BM898" i="1"/>
  <c r="BN898" i="1"/>
  <c r="BO898" i="1"/>
  <c r="W899" i="1"/>
  <c r="BI899" i="1"/>
  <c r="BE899" i="1" s="1"/>
  <c r="BJ899" i="1"/>
  <c r="BC899" i="1" s="1"/>
  <c r="BL899" i="1"/>
  <c r="BM899" i="1"/>
  <c r="BN899" i="1"/>
  <c r="BO899" i="1"/>
  <c r="W900" i="1"/>
  <c r="BI900" i="1"/>
  <c r="BJ900" i="1"/>
  <c r="BC900" i="1" s="1"/>
  <c r="BL900" i="1"/>
  <c r="BM900" i="1"/>
  <c r="BN900" i="1"/>
  <c r="BO900" i="1"/>
  <c r="W901" i="1"/>
  <c r="BI901" i="1"/>
  <c r="BD901" i="1" s="1"/>
  <c r="BJ901" i="1"/>
  <c r="BC901" i="1" s="1"/>
  <c r="BL901" i="1"/>
  <c r="BM901" i="1"/>
  <c r="BN901" i="1"/>
  <c r="BO901" i="1"/>
  <c r="W902" i="1"/>
  <c r="BI902" i="1"/>
  <c r="BJ902" i="1"/>
  <c r="BC902" i="1" s="1"/>
  <c r="BL902" i="1"/>
  <c r="BM902" i="1"/>
  <c r="BN902" i="1"/>
  <c r="BO902" i="1"/>
  <c r="W903" i="1"/>
  <c r="BI903" i="1"/>
  <c r="BE903" i="1" s="1"/>
  <c r="BJ903" i="1"/>
  <c r="BC903" i="1" s="1"/>
  <c r="BL903" i="1"/>
  <c r="BM903" i="1"/>
  <c r="BN903" i="1"/>
  <c r="BO903" i="1"/>
  <c r="W904" i="1"/>
  <c r="BI904" i="1"/>
  <c r="BD904" i="1" s="1"/>
  <c r="BJ904" i="1"/>
  <c r="BC904" i="1" s="1"/>
  <c r="BL904" i="1"/>
  <c r="BM904" i="1"/>
  <c r="BN904" i="1"/>
  <c r="BO904" i="1"/>
  <c r="W905" i="1"/>
  <c r="BI905" i="1"/>
  <c r="BD905" i="1" s="1"/>
  <c r="BJ905" i="1"/>
  <c r="BC905" i="1" s="1"/>
  <c r="BL905" i="1"/>
  <c r="BM905" i="1"/>
  <c r="BN905" i="1"/>
  <c r="BO905" i="1"/>
  <c r="W906" i="1"/>
  <c r="BI906" i="1"/>
  <c r="BD906" i="1" s="1"/>
  <c r="BJ906" i="1"/>
  <c r="BC906" i="1" s="1"/>
  <c r="BL906" i="1"/>
  <c r="BM906" i="1"/>
  <c r="BN906" i="1"/>
  <c r="BO906" i="1"/>
  <c r="W907" i="1"/>
  <c r="BI907" i="1"/>
  <c r="BE907" i="1" s="1"/>
  <c r="BJ907" i="1"/>
  <c r="BC907" i="1" s="1"/>
  <c r="BL907" i="1"/>
  <c r="BM907" i="1"/>
  <c r="BN907" i="1"/>
  <c r="BO907" i="1"/>
  <c r="W908" i="1"/>
  <c r="BI908" i="1"/>
  <c r="BD908" i="1" s="1"/>
  <c r="BJ908" i="1"/>
  <c r="BC908" i="1" s="1"/>
  <c r="BL908" i="1"/>
  <c r="BM908" i="1"/>
  <c r="BN908" i="1"/>
  <c r="BO908" i="1"/>
  <c r="W909" i="1"/>
  <c r="BI909" i="1"/>
  <c r="BD909" i="1" s="1"/>
  <c r="BJ909" i="1"/>
  <c r="BC909" i="1" s="1"/>
  <c r="BL909" i="1"/>
  <c r="BM909" i="1"/>
  <c r="BN909" i="1"/>
  <c r="BO909" i="1"/>
  <c r="W910" i="1"/>
  <c r="BI910" i="1"/>
  <c r="BD910" i="1" s="1"/>
  <c r="BJ910" i="1"/>
  <c r="BC910" i="1" s="1"/>
  <c r="BL910" i="1"/>
  <c r="BM910" i="1"/>
  <c r="BN910" i="1"/>
  <c r="BO910" i="1"/>
  <c r="W911" i="1"/>
  <c r="BI911" i="1"/>
  <c r="BD911" i="1" s="1"/>
  <c r="BJ911" i="1"/>
  <c r="BC911" i="1" s="1"/>
  <c r="BL911" i="1"/>
  <c r="BM911" i="1"/>
  <c r="BN911" i="1"/>
  <c r="BO911" i="1"/>
  <c r="W912" i="1"/>
  <c r="BI912" i="1"/>
  <c r="BD912" i="1" s="1"/>
  <c r="BJ912" i="1"/>
  <c r="BC912" i="1" s="1"/>
  <c r="BL912" i="1"/>
  <c r="BM912" i="1"/>
  <c r="BN912" i="1"/>
  <c r="BO912" i="1"/>
  <c r="W913" i="1"/>
  <c r="BI913" i="1"/>
  <c r="BE913" i="1" s="1"/>
  <c r="BJ913" i="1"/>
  <c r="BC913" i="1" s="1"/>
  <c r="BL913" i="1"/>
  <c r="BM913" i="1"/>
  <c r="BN913" i="1"/>
  <c r="BO913" i="1"/>
  <c r="W914" i="1"/>
  <c r="BI914" i="1"/>
  <c r="BE914" i="1" s="1"/>
  <c r="BJ914" i="1"/>
  <c r="BC914" i="1" s="1"/>
  <c r="BL914" i="1"/>
  <c r="BM914" i="1"/>
  <c r="BN914" i="1"/>
  <c r="BO914" i="1"/>
  <c r="W915" i="1"/>
  <c r="BI915" i="1"/>
  <c r="BD915" i="1" s="1"/>
  <c r="BJ915" i="1"/>
  <c r="BC915" i="1" s="1"/>
  <c r="BL915" i="1"/>
  <c r="BM915" i="1"/>
  <c r="BN915" i="1"/>
  <c r="BO915" i="1"/>
  <c r="W916" i="1"/>
  <c r="BI916" i="1"/>
  <c r="BD916" i="1" s="1"/>
  <c r="BJ916" i="1"/>
  <c r="BC916" i="1" s="1"/>
  <c r="BL916" i="1"/>
  <c r="BM916" i="1"/>
  <c r="BN916" i="1"/>
  <c r="BO916" i="1"/>
  <c r="W917" i="1"/>
  <c r="BI917" i="1"/>
  <c r="BD917" i="1" s="1"/>
  <c r="BJ917" i="1"/>
  <c r="BC917" i="1" s="1"/>
  <c r="BL917" i="1"/>
  <c r="BM917" i="1"/>
  <c r="BN917" i="1"/>
  <c r="BO917" i="1"/>
  <c r="W918" i="1"/>
  <c r="BI918" i="1"/>
  <c r="BD918" i="1" s="1"/>
  <c r="BJ918" i="1"/>
  <c r="BC918" i="1" s="1"/>
  <c r="BL918" i="1"/>
  <c r="BM918" i="1"/>
  <c r="BN918" i="1"/>
  <c r="BO918" i="1"/>
  <c r="W919" i="1"/>
  <c r="BI919" i="1"/>
  <c r="BD919" i="1" s="1"/>
  <c r="BJ919" i="1"/>
  <c r="BC919" i="1" s="1"/>
  <c r="BL919" i="1"/>
  <c r="BM919" i="1"/>
  <c r="BN919" i="1"/>
  <c r="BO919" i="1"/>
  <c r="W920" i="1"/>
  <c r="BI920" i="1"/>
  <c r="BD920" i="1" s="1"/>
  <c r="BJ920" i="1"/>
  <c r="BC920" i="1" s="1"/>
  <c r="BL920" i="1"/>
  <c r="BM920" i="1"/>
  <c r="BN920" i="1"/>
  <c r="BO920" i="1"/>
  <c r="W921" i="1"/>
  <c r="BI921" i="1"/>
  <c r="BE921" i="1" s="1"/>
  <c r="BJ921" i="1"/>
  <c r="BC921" i="1" s="1"/>
  <c r="BL921" i="1"/>
  <c r="BM921" i="1"/>
  <c r="BN921" i="1"/>
  <c r="BO921" i="1"/>
  <c r="W922" i="1"/>
  <c r="BI922" i="1"/>
  <c r="BE922" i="1" s="1"/>
  <c r="BJ922" i="1"/>
  <c r="BC922" i="1" s="1"/>
  <c r="BL922" i="1"/>
  <c r="BM922" i="1"/>
  <c r="BN922" i="1"/>
  <c r="BO922" i="1"/>
  <c r="W923" i="1"/>
  <c r="BI923" i="1"/>
  <c r="BD923" i="1" s="1"/>
  <c r="BJ923" i="1"/>
  <c r="BC923" i="1" s="1"/>
  <c r="BL923" i="1"/>
  <c r="BM923" i="1"/>
  <c r="BN923" i="1"/>
  <c r="BO923" i="1"/>
  <c r="W924" i="1"/>
  <c r="BI924" i="1"/>
  <c r="BD924" i="1" s="1"/>
  <c r="BJ924" i="1"/>
  <c r="BC924" i="1" s="1"/>
  <c r="BL924" i="1"/>
  <c r="BM924" i="1"/>
  <c r="BN924" i="1"/>
  <c r="BO924" i="1"/>
  <c r="W925" i="1"/>
  <c r="BI925" i="1"/>
  <c r="BE925" i="1" s="1"/>
  <c r="BJ925" i="1"/>
  <c r="BC925" i="1" s="1"/>
  <c r="BL925" i="1"/>
  <c r="BM925" i="1"/>
  <c r="BN925" i="1"/>
  <c r="BO925" i="1"/>
  <c r="W926" i="1"/>
  <c r="BI926" i="1"/>
  <c r="BE926" i="1" s="1"/>
  <c r="BJ926" i="1"/>
  <c r="BC926" i="1" s="1"/>
  <c r="BL926" i="1"/>
  <c r="BM926" i="1"/>
  <c r="BN926" i="1"/>
  <c r="BO926" i="1"/>
  <c r="W927" i="1"/>
  <c r="BI927" i="1"/>
  <c r="BD927" i="1" s="1"/>
  <c r="BJ927" i="1"/>
  <c r="BC927" i="1" s="1"/>
  <c r="BL927" i="1"/>
  <c r="BM927" i="1"/>
  <c r="BN927" i="1"/>
  <c r="BO927" i="1"/>
  <c r="W928" i="1"/>
  <c r="BI928" i="1"/>
  <c r="BD928" i="1" s="1"/>
  <c r="BJ928" i="1"/>
  <c r="BC928" i="1" s="1"/>
  <c r="BL928" i="1"/>
  <c r="BM928" i="1"/>
  <c r="BN928" i="1"/>
  <c r="BO928" i="1"/>
  <c r="W929" i="1"/>
  <c r="BI929" i="1"/>
  <c r="BE929" i="1" s="1"/>
  <c r="BJ929" i="1"/>
  <c r="BC929" i="1" s="1"/>
  <c r="BL929" i="1"/>
  <c r="BM929" i="1"/>
  <c r="BN929" i="1"/>
  <c r="BO929" i="1"/>
  <c r="W930" i="1"/>
  <c r="BI930" i="1"/>
  <c r="BE930" i="1" s="1"/>
  <c r="BJ930" i="1"/>
  <c r="BC930" i="1" s="1"/>
  <c r="BL930" i="1"/>
  <c r="BM930" i="1"/>
  <c r="BN930" i="1"/>
  <c r="BO930" i="1"/>
  <c r="W931" i="1"/>
  <c r="BI931" i="1"/>
  <c r="BD931" i="1" s="1"/>
  <c r="BJ931" i="1"/>
  <c r="BC931" i="1" s="1"/>
  <c r="BL931" i="1"/>
  <c r="BM931" i="1"/>
  <c r="BN931" i="1"/>
  <c r="BO931" i="1"/>
  <c r="W932" i="1"/>
  <c r="BI932" i="1"/>
  <c r="BD932" i="1" s="1"/>
  <c r="BJ932" i="1"/>
  <c r="BC932" i="1" s="1"/>
  <c r="BL932" i="1"/>
  <c r="BM932" i="1"/>
  <c r="BN932" i="1"/>
  <c r="BO932" i="1"/>
  <c r="W933" i="1"/>
  <c r="BI933" i="1"/>
  <c r="BD933" i="1" s="1"/>
  <c r="BJ933" i="1"/>
  <c r="BC933" i="1" s="1"/>
  <c r="BL933" i="1"/>
  <c r="BM933" i="1"/>
  <c r="BN933" i="1"/>
  <c r="BO933" i="1"/>
  <c r="W934" i="1"/>
  <c r="BI934" i="1"/>
  <c r="BE934" i="1" s="1"/>
  <c r="BJ934" i="1"/>
  <c r="BC934" i="1" s="1"/>
  <c r="BL934" i="1"/>
  <c r="BM934" i="1"/>
  <c r="BN934" i="1"/>
  <c r="BO934" i="1"/>
  <c r="W935" i="1"/>
  <c r="BI935" i="1"/>
  <c r="BD935" i="1" s="1"/>
  <c r="BJ935" i="1"/>
  <c r="BC935" i="1" s="1"/>
  <c r="BL935" i="1"/>
  <c r="BM935" i="1"/>
  <c r="BN935" i="1"/>
  <c r="BO935" i="1"/>
  <c r="W936" i="1"/>
  <c r="BI936" i="1"/>
  <c r="BD936" i="1" s="1"/>
  <c r="BJ936" i="1"/>
  <c r="BC936" i="1" s="1"/>
  <c r="BL936" i="1"/>
  <c r="BM936" i="1"/>
  <c r="BN936" i="1"/>
  <c r="BO936" i="1"/>
  <c r="W937" i="1"/>
  <c r="BI937" i="1"/>
  <c r="BE937" i="1" s="1"/>
  <c r="BJ937" i="1"/>
  <c r="BC937" i="1" s="1"/>
  <c r="BL937" i="1"/>
  <c r="BM937" i="1"/>
  <c r="BN937" i="1"/>
  <c r="BO937" i="1"/>
  <c r="W938" i="1"/>
  <c r="BI938" i="1"/>
  <c r="BE938" i="1" s="1"/>
  <c r="BJ938" i="1"/>
  <c r="BC938" i="1" s="1"/>
  <c r="BL938" i="1"/>
  <c r="BM938" i="1"/>
  <c r="BN938" i="1"/>
  <c r="BO938" i="1"/>
  <c r="W939" i="1"/>
  <c r="BI939" i="1"/>
  <c r="BD939" i="1" s="1"/>
  <c r="BJ939" i="1"/>
  <c r="BC939" i="1" s="1"/>
  <c r="BL939" i="1"/>
  <c r="BM939" i="1"/>
  <c r="BN939" i="1"/>
  <c r="BO939" i="1"/>
  <c r="W940" i="1"/>
  <c r="BI940" i="1"/>
  <c r="BD940" i="1" s="1"/>
  <c r="BJ940" i="1"/>
  <c r="BC940" i="1" s="1"/>
  <c r="BL940" i="1"/>
  <c r="BM940" i="1"/>
  <c r="BN940" i="1"/>
  <c r="BO940" i="1"/>
  <c r="W941" i="1"/>
  <c r="BI941" i="1"/>
  <c r="BE941" i="1" s="1"/>
  <c r="BJ941" i="1"/>
  <c r="BC941" i="1" s="1"/>
  <c r="BL941" i="1"/>
  <c r="BM941" i="1"/>
  <c r="BN941" i="1"/>
  <c r="BO941" i="1"/>
  <c r="W942" i="1"/>
  <c r="BI942" i="1"/>
  <c r="BD942" i="1" s="1"/>
  <c r="BJ942" i="1"/>
  <c r="BC942" i="1" s="1"/>
  <c r="BL942" i="1"/>
  <c r="BM942" i="1"/>
  <c r="BN942" i="1"/>
  <c r="BO942" i="1"/>
  <c r="W943" i="1"/>
  <c r="BI943" i="1"/>
  <c r="BD943" i="1" s="1"/>
  <c r="BJ943" i="1"/>
  <c r="BC943" i="1" s="1"/>
  <c r="BL943" i="1"/>
  <c r="BM943" i="1"/>
  <c r="BN943" i="1"/>
  <c r="BO943" i="1"/>
  <c r="W944" i="1"/>
  <c r="BI944" i="1"/>
  <c r="BD944" i="1" s="1"/>
  <c r="BJ944" i="1"/>
  <c r="BC944" i="1" s="1"/>
  <c r="BL944" i="1"/>
  <c r="BM944" i="1"/>
  <c r="BN944" i="1"/>
  <c r="BO944" i="1"/>
  <c r="W945" i="1"/>
  <c r="BI945" i="1"/>
  <c r="BE945" i="1" s="1"/>
  <c r="BJ945" i="1"/>
  <c r="BC945" i="1" s="1"/>
  <c r="BL945" i="1"/>
  <c r="BM945" i="1"/>
  <c r="BN945" i="1"/>
  <c r="BO945" i="1"/>
  <c r="W946" i="1"/>
  <c r="BI946" i="1"/>
  <c r="BE946" i="1" s="1"/>
  <c r="BJ946" i="1"/>
  <c r="BC946" i="1" s="1"/>
  <c r="BL946" i="1"/>
  <c r="BM946" i="1"/>
  <c r="BN946" i="1"/>
  <c r="BO946" i="1"/>
  <c r="W947" i="1"/>
  <c r="BI947" i="1"/>
  <c r="BD947" i="1" s="1"/>
  <c r="BJ947" i="1"/>
  <c r="BC947" i="1" s="1"/>
  <c r="BL947" i="1"/>
  <c r="BM947" i="1"/>
  <c r="BN947" i="1"/>
  <c r="BO947" i="1"/>
  <c r="W948" i="1"/>
  <c r="BI948" i="1"/>
  <c r="BD948" i="1" s="1"/>
  <c r="BJ948" i="1"/>
  <c r="BC948" i="1" s="1"/>
  <c r="BL948" i="1"/>
  <c r="BM948" i="1"/>
  <c r="BN948" i="1"/>
  <c r="BO948" i="1"/>
  <c r="W949" i="1"/>
  <c r="BI949" i="1"/>
  <c r="BD949" i="1" s="1"/>
  <c r="BJ949" i="1"/>
  <c r="BC949" i="1" s="1"/>
  <c r="BL949" i="1"/>
  <c r="BM949" i="1"/>
  <c r="BN949" i="1"/>
  <c r="BO949" i="1"/>
  <c r="W950" i="1"/>
  <c r="BI950" i="1"/>
  <c r="BD950" i="1" s="1"/>
  <c r="BJ950" i="1"/>
  <c r="BC950" i="1" s="1"/>
  <c r="BL950" i="1"/>
  <c r="BM950" i="1"/>
  <c r="BN950" i="1"/>
  <c r="BO950" i="1"/>
  <c r="W951" i="1"/>
  <c r="BI951" i="1"/>
  <c r="BD951" i="1" s="1"/>
  <c r="BJ951" i="1"/>
  <c r="BC951" i="1" s="1"/>
  <c r="BL951" i="1"/>
  <c r="BM951" i="1"/>
  <c r="BN951" i="1"/>
  <c r="BO951" i="1"/>
  <c r="W952" i="1"/>
  <c r="BI952" i="1"/>
  <c r="BD952" i="1" s="1"/>
  <c r="BJ952" i="1"/>
  <c r="BC952" i="1" s="1"/>
  <c r="BL952" i="1"/>
  <c r="BM952" i="1"/>
  <c r="BN952" i="1"/>
  <c r="BO952" i="1"/>
  <c r="W953" i="1"/>
  <c r="BI953" i="1"/>
  <c r="BE953" i="1" s="1"/>
  <c r="BJ953" i="1"/>
  <c r="BC953" i="1" s="1"/>
  <c r="BL953" i="1"/>
  <c r="BM953" i="1"/>
  <c r="BN953" i="1"/>
  <c r="BO953" i="1"/>
  <c r="W954" i="1"/>
  <c r="BI954" i="1"/>
  <c r="BE954" i="1" s="1"/>
  <c r="BJ954" i="1"/>
  <c r="BC954" i="1" s="1"/>
  <c r="BL954" i="1"/>
  <c r="BM954" i="1"/>
  <c r="BN954" i="1"/>
  <c r="BO954" i="1"/>
  <c r="W955" i="1"/>
  <c r="BI955" i="1"/>
  <c r="BD955" i="1" s="1"/>
  <c r="BJ955" i="1"/>
  <c r="BC955" i="1" s="1"/>
  <c r="BL955" i="1"/>
  <c r="BM955" i="1"/>
  <c r="BN955" i="1"/>
  <c r="BO955" i="1"/>
  <c r="W956" i="1"/>
  <c r="BI956" i="1"/>
  <c r="BJ956" i="1"/>
  <c r="BC956" i="1" s="1"/>
  <c r="BL956" i="1"/>
  <c r="BM956" i="1"/>
  <c r="BN956" i="1"/>
  <c r="BO956" i="1"/>
  <c r="W957" i="1"/>
  <c r="BI957" i="1"/>
  <c r="BE957" i="1" s="1"/>
  <c r="BJ957" i="1"/>
  <c r="BC957" i="1" s="1"/>
  <c r="BL957" i="1"/>
  <c r="BM957" i="1"/>
  <c r="BN957" i="1"/>
  <c r="BO957" i="1"/>
  <c r="W958" i="1"/>
  <c r="BI958" i="1"/>
  <c r="BE958" i="1" s="1"/>
  <c r="BJ958" i="1"/>
  <c r="BC958" i="1" s="1"/>
  <c r="BL958" i="1"/>
  <c r="BM958" i="1"/>
  <c r="BN958" i="1"/>
  <c r="BO958" i="1"/>
  <c r="W959" i="1"/>
  <c r="BI959" i="1"/>
  <c r="BJ959" i="1"/>
  <c r="BC959" i="1" s="1"/>
  <c r="BL959" i="1"/>
  <c r="BM959" i="1"/>
  <c r="BN959" i="1"/>
  <c r="BO959" i="1"/>
  <c r="W960" i="1"/>
  <c r="BI960" i="1"/>
  <c r="BE960" i="1" s="1"/>
  <c r="BJ960" i="1"/>
  <c r="BC960" i="1" s="1"/>
  <c r="BL960" i="1"/>
  <c r="BM960" i="1"/>
  <c r="BN960" i="1"/>
  <c r="BO960" i="1"/>
  <c r="W961" i="1"/>
  <c r="BI961" i="1"/>
  <c r="BE961" i="1" s="1"/>
  <c r="BJ961" i="1"/>
  <c r="BC961" i="1" s="1"/>
  <c r="BL961" i="1"/>
  <c r="BM961" i="1"/>
  <c r="BN961" i="1"/>
  <c r="BO961" i="1"/>
  <c r="W962" i="1"/>
  <c r="BI962" i="1"/>
  <c r="BE962" i="1" s="1"/>
  <c r="BJ962" i="1"/>
  <c r="BC962" i="1" s="1"/>
  <c r="BL962" i="1"/>
  <c r="BM962" i="1"/>
  <c r="BN962" i="1"/>
  <c r="BO962" i="1"/>
  <c r="W963" i="1"/>
  <c r="BI963" i="1"/>
  <c r="BD963" i="1" s="1"/>
  <c r="BJ963" i="1"/>
  <c r="BC963" i="1" s="1"/>
  <c r="BL963" i="1"/>
  <c r="BM963" i="1"/>
  <c r="BN963" i="1"/>
  <c r="BO963" i="1"/>
  <c r="W964" i="1"/>
  <c r="BI964" i="1"/>
  <c r="BD964" i="1" s="1"/>
  <c r="BJ964" i="1"/>
  <c r="BC964" i="1" s="1"/>
  <c r="BL964" i="1"/>
  <c r="BM964" i="1"/>
  <c r="BN964" i="1"/>
  <c r="BO964" i="1"/>
  <c r="W965" i="1"/>
  <c r="BI965" i="1"/>
  <c r="BD965" i="1" s="1"/>
  <c r="BJ965" i="1"/>
  <c r="BC965" i="1" s="1"/>
  <c r="BL965" i="1"/>
  <c r="BM965" i="1"/>
  <c r="BN965" i="1"/>
  <c r="BO965" i="1"/>
  <c r="W966" i="1"/>
  <c r="BI966" i="1"/>
  <c r="BD966" i="1" s="1"/>
  <c r="BJ966" i="1"/>
  <c r="BC966" i="1" s="1"/>
  <c r="BL966" i="1"/>
  <c r="BM966" i="1"/>
  <c r="BN966" i="1"/>
  <c r="BO966" i="1"/>
  <c r="W967" i="1"/>
  <c r="BI967" i="1"/>
  <c r="BJ967" i="1"/>
  <c r="BC967" i="1" s="1"/>
  <c r="BL967" i="1"/>
  <c r="BM967" i="1"/>
  <c r="BN967" i="1"/>
  <c r="BO967" i="1"/>
  <c r="W968" i="1"/>
  <c r="BI968" i="1"/>
  <c r="BJ968" i="1"/>
  <c r="BC968" i="1" s="1"/>
  <c r="BL968" i="1"/>
  <c r="BM968" i="1"/>
  <c r="BN968" i="1"/>
  <c r="BO968" i="1"/>
  <c r="W969" i="1"/>
  <c r="BI969" i="1"/>
  <c r="BE969" i="1" s="1"/>
  <c r="BJ969" i="1"/>
  <c r="BC969" i="1" s="1"/>
  <c r="BL969" i="1"/>
  <c r="BM969" i="1"/>
  <c r="BN969" i="1"/>
  <c r="BO969" i="1"/>
  <c r="W970" i="1"/>
  <c r="BI970" i="1"/>
  <c r="BE970" i="1" s="1"/>
  <c r="BJ970" i="1"/>
  <c r="BC970" i="1" s="1"/>
  <c r="BL970" i="1"/>
  <c r="BM970" i="1"/>
  <c r="BN970" i="1"/>
  <c r="BO970" i="1"/>
  <c r="W971" i="1"/>
  <c r="BI971" i="1"/>
  <c r="BJ971" i="1"/>
  <c r="BC971" i="1" s="1"/>
  <c r="BL971" i="1"/>
  <c r="BM971" i="1"/>
  <c r="BN971" i="1"/>
  <c r="BO971" i="1"/>
  <c r="W972" i="1"/>
  <c r="BI972" i="1"/>
  <c r="BD972" i="1" s="1"/>
  <c r="BJ972" i="1"/>
  <c r="BC972" i="1" s="1"/>
  <c r="BL972" i="1"/>
  <c r="BM972" i="1"/>
  <c r="BN972" i="1"/>
  <c r="BO972" i="1"/>
  <c r="W973" i="1"/>
  <c r="BI973" i="1"/>
  <c r="BD973" i="1" s="1"/>
  <c r="BJ973" i="1"/>
  <c r="BC973" i="1" s="1"/>
  <c r="BL973" i="1"/>
  <c r="BM973" i="1"/>
  <c r="BN973" i="1"/>
  <c r="BO973" i="1"/>
  <c r="W974" i="1"/>
  <c r="BI974" i="1"/>
  <c r="BD974" i="1" s="1"/>
  <c r="BJ974" i="1"/>
  <c r="BC974" i="1" s="1"/>
  <c r="BL974" i="1"/>
  <c r="BM974" i="1"/>
  <c r="BN974" i="1"/>
  <c r="BO974" i="1"/>
  <c r="W975" i="1"/>
  <c r="BI975" i="1"/>
  <c r="BD975" i="1" s="1"/>
  <c r="BJ975" i="1"/>
  <c r="BC975" i="1" s="1"/>
  <c r="BL975" i="1"/>
  <c r="BM975" i="1"/>
  <c r="BN975" i="1"/>
  <c r="BO975" i="1"/>
  <c r="W976" i="1"/>
  <c r="BI976" i="1"/>
  <c r="BE976" i="1" s="1"/>
  <c r="BJ976" i="1"/>
  <c r="BC976" i="1" s="1"/>
  <c r="BL976" i="1"/>
  <c r="BM976" i="1"/>
  <c r="BN976" i="1"/>
  <c r="BO976" i="1"/>
  <c r="W977" i="1"/>
  <c r="BI977" i="1"/>
  <c r="BE977" i="1" s="1"/>
  <c r="BJ977" i="1"/>
  <c r="BC977" i="1" s="1"/>
  <c r="BL977" i="1"/>
  <c r="BM977" i="1"/>
  <c r="BN977" i="1"/>
  <c r="BO977" i="1"/>
  <c r="W978" i="1"/>
  <c r="BI978" i="1"/>
  <c r="BE978" i="1" s="1"/>
  <c r="BJ978" i="1"/>
  <c r="BC978" i="1" s="1"/>
  <c r="BL978" i="1"/>
  <c r="BM978" i="1"/>
  <c r="BN978" i="1"/>
  <c r="BO978" i="1"/>
  <c r="W979" i="1"/>
  <c r="BI979" i="1"/>
  <c r="BD979" i="1" s="1"/>
  <c r="BJ979" i="1"/>
  <c r="BC979" i="1" s="1"/>
  <c r="BL979" i="1"/>
  <c r="BM979" i="1"/>
  <c r="BN979" i="1"/>
  <c r="BO979" i="1"/>
  <c r="W980" i="1"/>
  <c r="BI980" i="1"/>
  <c r="BD980" i="1" s="1"/>
  <c r="BJ980" i="1"/>
  <c r="BC980" i="1" s="1"/>
  <c r="BL980" i="1"/>
  <c r="BM980" i="1"/>
  <c r="BN980" i="1"/>
  <c r="BO980" i="1"/>
  <c r="W981" i="1"/>
  <c r="BI981" i="1"/>
  <c r="BD981" i="1" s="1"/>
  <c r="BJ981" i="1"/>
  <c r="BC981" i="1" s="1"/>
  <c r="BL981" i="1"/>
  <c r="BM981" i="1"/>
  <c r="BN981" i="1"/>
  <c r="BO981" i="1"/>
  <c r="W982" i="1"/>
  <c r="BI982" i="1"/>
  <c r="BE982" i="1" s="1"/>
  <c r="BJ982" i="1"/>
  <c r="BC982" i="1" s="1"/>
  <c r="BL982" i="1"/>
  <c r="BM982" i="1"/>
  <c r="BN982" i="1"/>
  <c r="BO982" i="1"/>
  <c r="W983" i="1"/>
  <c r="BI983" i="1"/>
  <c r="BD983" i="1" s="1"/>
  <c r="BJ983" i="1"/>
  <c r="BC983" i="1" s="1"/>
  <c r="BL983" i="1"/>
  <c r="BM983" i="1"/>
  <c r="BN983" i="1"/>
  <c r="BO983" i="1"/>
  <c r="W984" i="1"/>
  <c r="BI984" i="1"/>
  <c r="BD984" i="1" s="1"/>
  <c r="BJ984" i="1"/>
  <c r="BC984" i="1" s="1"/>
  <c r="BL984" i="1"/>
  <c r="BM984" i="1"/>
  <c r="BN984" i="1"/>
  <c r="BO984" i="1"/>
  <c r="W985" i="1"/>
  <c r="BI985" i="1"/>
  <c r="BE985" i="1" s="1"/>
  <c r="BJ985" i="1"/>
  <c r="BC985" i="1" s="1"/>
  <c r="BL985" i="1"/>
  <c r="BM985" i="1"/>
  <c r="BN985" i="1"/>
  <c r="BO985" i="1"/>
  <c r="W986" i="1"/>
  <c r="BI986" i="1"/>
  <c r="BE986" i="1" s="1"/>
  <c r="BJ986" i="1"/>
  <c r="BC986" i="1" s="1"/>
  <c r="BL986" i="1"/>
  <c r="BM986" i="1"/>
  <c r="BN986" i="1"/>
  <c r="BO986" i="1"/>
  <c r="W987" i="1"/>
  <c r="BI987" i="1"/>
  <c r="BE987" i="1" s="1"/>
  <c r="BJ987" i="1"/>
  <c r="BC987" i="1" s="1"/>
  <c r="BL987" i="1"/>
  <c r="BM987" i="1"/>
  <c r="BN987" i="1"/>
  <c r="BO987" i="1"/>
  <c r="W988" i="1"/>
  <c r="BI988" i="1"/>
  <c r="BD988" i="1" s="1"/>
  <c r="BJ988" i="1"/>
  <c r="BC988" i="1" s="1"/>
  <c r="BL988" i="1"/>
  <c r="BM988" i="1"/>
  <c r="BN988" i="1"/>
  <c r="BO988" i="1"/>
  <c r="W989" i="1"/>
  <c r="BI989" i="1"/>
  <c r="BD989" i="1" s="1"/>
  <c r="BJ989" i="1"/>
  <c r="BC989" i="1" s="1"/>
  <c r="BL989" i="1"/>
  <c r="BM989" i="1"/>
  <c r="BN989" i="1"/>
  <c r="BO989" i="1"/>
  <c r="W990" i="1"/>
  <c r="BI990" i="1"/>
  <c r="BD990" i="1" s="1"/>
  <c r="BJ990" i="1"/>
  <c r="BC990" i="1" s="1"/>
  <c r="BL990" i="1"/>
  <c r="BM990" i="1"/>
  <c r="BN990" i="1"/>
  <c r="BO990" i="1"/>
  <c r="W991" i="1"/>
  <c r="BI991" i="1"/>
  <c r="BD991" i="1" s="1"/>
  <c r="BJ991" i="1"/>
  <c r="BC991" i="1" s="1"/>
  <c r="BL991" i="1"/>
  <c r="BM991" i="1"/>
  <c r="BN991" i="1"/>
  <c r="BO991" i="1"/>
  <c r="W992" i="1"/>
  <c r="BI992" i="1"/>
  <c r="BD992" i="1" s="1"/>
  <c r="BJ992" i="1"/>
  <c r="BC992" i="1" s="1"/>
  <c r="BL992" i="1"/>
  <c r="BM992" i="1"/>
  <c r="BN992" i="1"/>
  <c r="BO992" i="1"/>
  <c r="W993" i="1"/>
  <c r="BI993" i="1"/>
  <c r="BE993" i="1" s="1"/>
  <c r="BJ993" i="1"/>
  <c r="BC993" i="1" s="1"/>
  <c r="BL993" i="1"/>
  <c r="BM993" i="1"/>
  <c r="BN993" i="1"/>
  <c r="BO993" i="1"/>
  <c r="W994" i="1"/>
  <c r="BI994" i="1"/>
  <c r="BE994" i="1" s="1"/>
  <c r="BJ994" i="1"/>
  <c r="BC994" i="1" s="1"/>
  <c r="BL994" i="1"/>
  <c r="BM994" i="1"/>
  <c r="BN994" i="1"/>
  <c r="BO994" i="1"/>
  <c r="W995" i="1"/>
  <c r="BI995" i="1"/>
  <c r="BE995" i="1" s="1"/>
  <c r="BJ995" i="1"/>
  <c r="BC995" i="1" s="1"/>
  <c r="BL995" i="1"/>
  <c r="BM995" i="1"/>
  <c r="BN995" i="1"/>
  <c r="BO995" i="1"/>
  <c r="W996" i="1"/>
  <c r="BI996" i="1"/>
  <c r="BD996" i="1" s="1"/>
  <c r="BJ996" i="1"/>
  <c r="BC996" i="1" s="1"/>
  <c r="BL996" i="1"/>
  <c r="BM996" i="1"/>
  <c r="BN996" i="1"/>
  <c r="BO996" i="1"/>
  <c r="W997" i="1"/>
  <c r="BI997" i="1"/>
  <c r="BE997" i="1" s="1"/>
  <c r="BJ997" i="1"/>
  <c r="BC997" i="1" s="1"/>
  <c r="BL997" i="1"/>
  <c r="BM997" i="1"/>
  <c r="BN997" i="1"/>
  <c r="BO997" i="1"/>
  <c r="W998" i="1"/>
  <c r="BI998" i="1"/>
  <c r="BE998" i="1" s="1"/>
  <c r="BJ998" i="1"/>
  <c r="BC998" i="1" s="1"/>
  <c r="BL998" i="1"/>
  <c r="BM998" i="1"/>
  <c r="BN998" i="1"/>
  <c r="BO998" i="1"/>
  <c r="BO17" i="1"/>
  <c r="BN17" i="1"/>
  <c r="BM17" i="1"/>
  <c r="BL17" i="1"/>
  <c r="BJ17" i="1"/>
  <c r="BC17" i="1" s="1"/>
  <c r="BI17" i="1"/>
  <c r="BE17" i="1" s="1"/>
  <c r="W17" i="1"/>
  <c r="B17" i="1"/>
  <c r="C17" i="1" s="1"/>
  <c r="A17" i="1"/>
  <c r="B15" i="1"/>
  <c r="D15" i="1" s="1"/>
  <c r="A15" i="1"/>
  <c r="B14" i="1"/>
  <c r="A14" i="1"/>
  <c r="B13" i="1"/>
  <c r="D13" i="1" s="1"/>
  <c r="A13" i="1"/>
  <c r="BG141" i="1" l="1"/>
  <c r="BF141" i="1" s="1"/>
  <c r="BD278" i="1"/>
  <c r="BE277" i="1"/>
  <c r="BD224" i="1"/>
  <c r="BD376" i="1"/>
  <c r="BG376" i="1" s="1"/>
  <c r="BG94" i="1"/>
  <c r="BD903" i="1"/>
  <c r="BD898" i="1"/>
  <c r="BG231" i="1"/>
  <c r="BD158" i="1"/>
  <c r="BE157" i="1"/>
  <c r="BD148" i="1"/>
  <c r="BD727" i="1"/>
  <c r="BG727" i="1" s="1"/>
  <c r="BD686" i="1"/>
  <c r="BD685" i="1"/>
  <c r="BD676" i="1"/>
  <c r="BG928" i="1"/>
  <c r="BH928" i="1" s="1"/>
  <c r="BE636" i="1"/>
  <c r="BD562" i="1"/>
  <c r="BE557" i="1"/>
  <c r="BD926" i="1"/>
  <c r="BD884" i="1"/>
  <c r="BD697" i="1"/>
  <c r="BE696" i="1"/>
  <c r="BE652" i="1"/>
  <c r="BE630" i="1"/>
  <c r="BD502" i="1"/>
  <c r="BD336" i="1"/>
  <c r="BD307" i="1"/>
  <c r="BG307" i="1" s="1"/>
  <c r="BE302" i="1"/>
  <c r="BE301" i="1"/>
  <c r="BE41" i="1"/>
  <c r="BD17" i="1"/>
  <c r="BD99" i="1"/>
  <c r="BD78" i="1"/>
  <c r="BE77" i="1"/>
  <c r="BG253" i="1"/>
  <c r="BG712" i="1"/>
  <c r="BG326" i="1"/>
  <c r="BG310" i="1"/>
  <c r="BF310" i="1" s="1"/>
  <c r="BG932" i="1"/>
  <c r="BG832" i="1"/>
  <c r="BG628" i="1"/>
  <c r="BG604" i="1"/>
  <c r="BG394" i="1"/>
  <c r="BG803" i="1"/>
  <c r="BG688" i="1"/>
  <c r="BF688" i="1" s="1"/>
  <c r="BG559" i="1"/>
  <c r="BG553" i="1"/>
  <c r="BG374" i="1"/>
  <c r="BG358" i="1"/>
  <c r="BF358" i="1" s="1"/>
  <c r="BG263" i="1"/>
  <c r="BG40" i="1"/>
  <c r="BG24" i="1"/>
  <c r="BE963" i="1"/>
  <c r="BD962" i="1"/>
  <c r="BE952" i="1"/>
  <c r="BD749" i="1"/>
  <c r="BD623" i="1"/>
  <c r="BE572" i="1"/>
  <c r="BD447" i="1"/>
  <c r="BD430" i="1"/>
  <c r="BE339" i="1"/>
  <c r="BD338" i="1"/>
  <c r="BD258" i="1"/>
  <c r="BE257" i="1"/>
  <c r="BD232" i="1"/>
  <c r="BG220" i="1"/>
  <c r="BD215" i="1"/>
  <c r="BG215" i="1" s="1"/>
  <c r="BE212" i="1"/>
  <c r="BD107" i="1"/>
  <c r="BE52" i="1"/>
  <c r="BD29" i="1"/>
  <c r="BE28" i="1"/>
  <c r="BD958" i="1"/>
  <c r="BD869" i="1"/>
  <c r="BD794" i="1"/>
  <c r="BG794" i="1" s="1"/>
  <c r="BG745" i="1"/>
  <c r="BD668" i="1"/>
  <c r="BE574" i="1"/>
  <c r="BD496" i="1"/>
  <c r="BD453" i="1"/>
  <c r="BG450" i="1"/>
  <c r="BD349" i="1"/>
  <c r="BG255" i="1"/>
  <c r="BG247" i="1"/>
  <c r="BF247" i="1" s="1"/>
  <c r="BD222" i="1"/>
  <c r="BD200" i="1"/>
  <c r="BE199" i="1"/>
  <c r="BE194" i="1"/>
  <c r="BG186" i="1"/>
  <c r="BH186" i="1" s="1"/>
  <c r="BG170" i="1"/>
  <c r="BD31" i="1"/>
  <c r="BG31" i="1" s="1"/>
  <c r="BG963" i="1"/>
  <c r="BH963" i="1" s="1"/>
  <c r="BG577" i="1"/>
  <c r="BG111" i="1"/>
  <c r="BG29" i="1"/>
  <c r="BG671" i="1"/>
  <c r="BF671" i="1" s="1"/>
  <c r="BG489" i="1"/>
  <c r="BG389" i="1"/>
  <c r="BG381" i="1"/>
  <c r="BD225" i="1"/>
  <c r="BE220" i="1"/>
  <c r="BG203" i="1"/>
  <c r="BG202" i="1"/>
  <c r="BG179" i="1"/>
  <c r="BF179" i="1" s="1"/>
  <c r="BG149" i="1"/>
  <c r="BG119" i="1"/>
  <c r="BE117" i="1"/>
  <c r="BG87" i="1"/>
  <c r="BF87" i="1" s="1"/>
  <c r="BD75" i="1"/>
  <c r="BG68" i="1"/>
  <c r="BD56" i="1"/>
  <c r="BG56" i="1" s="1"/>
  <c r="BE55" i="1"/>
  <c r="BE53" i="1"/>
  <c r="BG44" i="1"/>
  <c r="BD39" i="1"/>
  <c r="BG39" i="1" s="1"/>
  <c r="BG32" i="1"/>
  <c r="BG92" i="1"/>
  <c r="BG84" i="1"/>
  <c r="BG80" i="1"/>
  <c r="BG72" i="1"/>
  <c r="BD998" i="1"/>
  <c r="BD993" i="1"/>
  <c r="BE950" i="1"/>
  <c r="BD895" i="1"/>
  <c r="BE644" i="1"/>
  <c r="BE638" i="1"/>
  <c r="BD615" i="1"/>
  <c r="BG615" i="1" s="1"/>
  <c r="BE609" i="1"/>
  <c r="BD596" i="1"/>
  <c r="BD580" i="1"/>
  <c r="BG520" i="1"/>
  <c r="BH520" i="1" s="1"/>
  <c r="BE481" i="1"/>
  <c r="BD262" i="1"/>
  <c r="BG218" i="1"/>
  <c r="BE204" i="1"/>
  <c r="BE203" i="1"/>
  <c r="BE202" i="1"/>
  <c r="BE201" i="1"/>
  <c r="BD191" i="1"/>
  <c r="BG191" i="1" s="1"/>
  <c r="BD190" i="1"/>
  <c r="BD189" i="1"/>
  <c r="BE44" i="1"/>
  <c r="BD43" i="1"/>
  <c r="BG991" i="1"/>
  <c r="BG974" i="1"/>
  <c r="BG965" i="1"/>
  <c r="BF965" i="1" s="1"/>
  <c r="BD867" i="1"/>
  <c r="BG867" i="1" s="1"/>
  <c r="BG864" i="1"/>
  <c r="BG804" i="1"/>
  <c r="BG796" i="1"/>
  <c r="BH796" i="1" s="1"/>
  <c r="BG746" i="1"/>
  <c r="BG742" i="1"/>
  <c r="BG713" i="1"/>
  <c r="BE628" i="1"/>
  <c r="BE617" i="1"/>
  <c r="BG592" i="1"/>
  <c r="BG588" i="1"/>
  <c r="BG583" i="1"/>
  <c r="BD525" i="1"/>
  <c r="BE522" i="1"/>
  <c r="BG484" i="1"/>
  <c r="BF484" i="1" s="1"/>
  <c r="BG475" i="1"/>
  <c r="BG452" i="1"/>
  <c r="BG418" i="1"/>
  <c r="BF418" i="1" s="1"/>
  <c r="BG367" i="1"/>
  <c r="BD357" i="1"/>
  <c r="BD356" i="1"/>
  <c r="BG356" i="1" s="1"/>
  <c r="BG200" i="1"/>
  <c r="BD140" i="1"/>
  <c r="BE139" i="1"/>
  <c r="BD138" i="1"/>
  <c r="BE128" i="1"/>
  <c r="BD123" i="1"/>
  <c r="BD122" i="1"/>
  <c r="BG117" i="1"/>
  <c r="BD73" i="1"/>
  <c r="BE72" i="1"/>
  <c r="BD71" i="1"/>
  <c r="BE70" i="1"/>
  <c r="BE25" i="1"/>
  <c r="BD19" i="1"/>
  <c r="BG912" i="1"/>
  <c r="BH912" i="1" s="1"/>
  <c r="BE678" i="1"/>
  <c r="BD678" i="1"/>
  <c r="BD941" i="1"/>
  <c r="BG17" i="1"/>
  <c r="BG996" i="1"/>
  <c r="BG990" i="1"/>
  <c r="BD960" i="1"/>
  <c r="BG955" i="1"/>
  <c r="BG942" i="1"/>
  <c r="BE928" i="1"/>
  <c r="BG918" i="1"/>
  <c r="BE904" i="1"/>
  <c r="BG874" i="1"/>
  <c r="BE834" i="1"/>
  <c r="BE760" i="1"/>
  <c r="BE759" i="1"/>
  <c r="BE757" i="1"/>
  <c r="BE754" i="1"/>
  <c r="BD732" i="1"/>
  <c r="BE730" i="1"/>
  <c r="BD799" i="1"/>
  <c r="BD798" i="1"/>
  <c r="BD767" i="1"/>
  <c r="BE765" i="1"/>
  <c r="BG730" i="1"/>
  <c r="BE659" i="1"/>
  <c r="BD659" i="1"/>
  <c r="BD646" i="1"/>
  <c r="BE646" i="1"/>
  <c r="BG983" i="1"/>
  <c r="BG979" i="1"/>
  <c r="BG975" i="1"/>
  <c r="BH975" i="1" s="1"/>
  <c r="BG966" i="1"/>
  <c r="BF966" i="1" s="1"/>
  <c r="BE942" i="1"/>
  <c r="BE939" i="1"/>
  <c r="BD938" i="1"/>
  <c r="BG938" i="1" s="1"/>
  <c r="BG920" i="1"/>
  <c r="BE912" i="1"/>
  <c r="BG904" i="1"/>
  <c r="BF904" i="1" s="1"/>
  <c r="BG896" i="1"/>
  <c r="BG880" i="1"/>
  <c r="BH880" i="1" s="1"/>
  <c r="BG848" i="1"/>
  <c r="BD791" i="1"/>
  <c r="BD790" i="1"/>
  <c r="BG790" i="1" s="1"/>
  <c r="BG779" i="1"/>
  <c r="BH779" i="1" s="1"/>
  <c r="BE735" i="1"/>
  <c r="BD660" i="1"/>
  <c r="BE660" i="1"/>
  <c r="BE651" i="1"/>
  <c r="BD651" i="1"/>
  <c r="BE625" i="1"/>
  <c r="BD625" i="1"/>
  <c r="BG625" i="1" s="1"/>
  <c r="BE36" i="1"/>
  <c r="BD23" i="1"/>
  <c r="BG23" i="1" s="1"/>
  <c r="BF23" i="1" s="1"/>
  <c r="BG668" i="1"/>
  <c r="BG596" i="1"/>
  <c r="BH596" i="1" s="1"/>
  <c r="BD564" i="1"/>
  <c r="BD528" i="1"/>
  <c r="BD509" i="1"/>
  <c r="BD504" i="1"/>
  <c r="BG504" i="1" s="1"/>
  <c r="BD473" i="1"/>
  <c r="BE472" i="1"/>
  <c r="BD467" i="1"/>
  <c r="BE465" i="1"/>
  <c r="BD439" i="1"/>
  <c r="BE438" i="1"/>
  <c r="BE411" i="1"/>
  <c r="BE409" i="1"/>
  <c r="BE403" i="1"/>
  <c r="BG354" i="1"/>
  <c r="BD248" i="1"/>
  <c r="BE247" i="1"/>
  <c r="BE207" i="1"/>
  <c r="BE185" i="1"/>
  <c r="BE183" i="1"/>
  <c r="BE177" i="1"/>
  <c r="BE175" i="1"/>
  <c r="BE170" i="1"/>
  <c r="BG168" i="1"/>
  <c r="BG123" i="1"/>
  <c r="BE112" i="1"/>
  <c r="BE103" i="1"/>
  <c r="BE102" i="1"/>
  <c r="BE100" i="1"/>
  <c r="BE96" i="1"/>
  <c r="BE93" i="1"/>
  <c r="BD89" i="1"/>
  <c r="BE88" i="1"/>
  <c r="BE86" i="1"/>
  <c r="BE83" i="1"/>
  <c r="BE81" i="1"/>
  <c r="BG71" i="1"/>
  <c r="BF71" i="1" s="1"/>
  <c r="BD65" i="1"/>
  <c r="BE64" i="1"/>
  <c r="BE62" i="1"/>
  <c r="BD60" i="1"/>
  <c r="BE59" i="1"/>
  <c r="BG55" i="1"/>
  <c r="BF55" i="1" s="1"/>
  <c r="BE48" i="1"/>
  <c r="BD46" i="1"/>
  <c r="BE45" i="1"/>
  <c r="BG698" i="1"/>
  <c r="BD694" i="1"/>
  <c r="BD693" i="1"/>
  <c r="BD691" i="1"/>
  <c r="BG652" i="1"/>
  <c r="BH652" i="1" s="1"/>
  <c r="BG644" i="1"/>
  <c r="BG636" i="1"/>
  <c r="BH636" i="1" s="1"/>
  <c r="BG617" i="1"/>
  <c r="BG567" i="1"/>
  <c r="BD544" i="1"/>
  <c r="BG537" i="1"/>
  <c r="BE535" i="1"/>
  <c r="BD530" i="1"/>
  <c r="BG522" i="1"/>
  <c r="BH522" i="1" s="1"/>
  <c r="BD494" i="1"/>
  <c r="BG494" i="1" s="1"/>
  <c r="BE457" i="1"/>
  <c r="BE450" i="1"/>
  <c r="BG403" i="1"/>
  <c r="BG323" i="1"/>
  <c r="BG312" i="1"/>
  <c r="BH312" i="1" s="1"/>
  <c r="BG269" i="1"/>
  <c r="BG265" i="1"/>
  <c r="BH265" i="1" s="1"/>
  <c r="BE263" i="1"/>
  <c r="BD260" i="1"/>
  <c r="BD259" i="1"/>
  <c r="BG259" i="1" s="1"/>
  <c r="BD254" i="1"/>
  <c r="BG254" i="1" s="1"/>
  <c r="BE246" i="1"/>
  <c r="BE241" i="1"/>
  <c r="BE240" i="1"/>
  <c r="BG226" i="1"/>
  <c r="BG212" i="1"/>
  <c r="BF212" i="1" s="1"/>
  <c r="BG192" i="1"/>
  <c r="BD173" i="1"/>
  <c r="BE169" i="1"/>
  <c r="BG157" i="1"/>
  <c r="BE153" i="1"/>
  <c r="BE141" i="1"/>
  <c r="BE95" i="1"/>
  <c r="BE92" i="1"/>
  <c r="BD91" i="1"/>
  <c r="BG91" i="1" s="1"/>
  <c r="BH91" i="1" s="1"/>
  <c r="BE85" i="1"/>
  <c r="BE80" i="1"/>
  <c r="BD79" i="1"/>
  <c r="BG79" i="1" s="1"/>
  <c r="BG36" i="1"/>
  <c r="BG660" i="1"/>
  <c r="BG612" i="1"/>
  <c r="BG598" i="1"/>
  <c r="BG472" i="1"/>
  <c r="BE435" i="1"/>
  <c r="BG432" i="1"/>
  <c r="BE427" i="1"/>
  <c r="BD414" i="1"/>
  <c r="BG411" i="1"/>
  <c r="BG409" i="1"/>
  <c r="BF409" i="1" s="1"/>
  <c r="BG406" i="1"/>
  <c r="BE358" i="1"/>
  <c r="BE354" i="1"/>
  <c r="BG309" i="1"/>
  <c r="BG304" i="1"/>
  <c r="BH304" i="1" s="1"/>
  <c r="BG289" i="1"/>
  <c r="BG248" i="1"/>
  <c r="BG163" i="1"/>
  <c r="BG112" i="1"/>
  <c r="BF112" i="1" s="1"/>
  <c r="BG88" i="1"/>
  <c r="BG65" i="1"/>
  <c r="BG64" i="1"/>
  <c r="BG48" i="1"/>
  <c r="BG46" i="1"/>
  <c r="BF46" i="1" s="1"/>
  <c r="BG19" i="1"/>
  <c r="BH19" i="1" s="1"/>
  <c r="BG989" i="1"/>
  <c r="BD970" i="1"/>
  <c r="BG970" i="1" s="1"/>
  <c r="BG960" i="1"/>
  <c r="BE947" i="1"/>
  <c r="BD946" i="1"/>
  <c r="BE944" i="1"/>
  <c r="BE923" i="1"/>
  <c r="BD922" i="1"/>
  <c r="BG993" i="1"/>
  <c r="BE975" i="1"/>
  <c r="BG926" i="1"/>
  <c r="BD925" i="1"/>
  <c r="BE918" i="1"/>
  <c r="BE917" i="1"/>
  <c r="BE901" i="1"/>
  <c r="BD881" i="1"/>
  <c r="BD879" i="1"/>
  <c r="BE878" i="1"/>
  <c r="BE876" i="1"/>
  <c r="BE874" i="1"/>
  <c r="BE852" i="1"/>
  <c r="BE850" i="1"/>
  <c r="BE848" i="1"/>
  <c r="BE847" i="1"/>
  <c r="BG845" i="1"/>
  <c r="BD839" i="1"/>
  <c r="BD823" i="1"/>
  <c r="BG823" i="1" s="1"/>
  <c r="BD820" i="1"/>
  <c r="BD815" i="1"/>
  <c r="BD813" i="1"/>
  <c r="BE812" i="1"/>
  <c r="BD810" i="1"/>
  <c r="BE808" i="1"/>
  <c r="BE807" i="1"/>
  <c r="BD797" i="1"/>
  <c r="BG797" i="1" s="1"/>
  <c r="BD778" i="1"/>
  <c r="BD770" i="1"/>
  <c r="BG757" i="1"/>
  <c r="BH757" i="1" s="1"/>
  <c r="BE743" i="1"/>
  <c r="BG735" i="1"/>
  <c r="BD718" i="1"/>
  <c r="BD716" i="1"/>
  <c r="BG716" i="1" s="1"/>
  <c r="BG714" i="1"/>
  <c r="BE713" i="1"/>
  <c r="BE712" i="1"/>
  <c r="BE711" i="1"/>
  <c r="BD703" i="1"/>
  <c r="BG703" i="1" s="1"/>
  <c r="BE702" i="1"/>
  <c r="BE700" i="1"/>
  <c r="BE698" i="1"/>
  <c r="BE679" i="1"/>
  <c r="BD631" i="1"/>
  <c r="BD622" i="1"/>
  <c r="BE577" i="1"/>
  <c r="BE567" i="1"/>
  <c r="BD566" i="1"/>
  <c r="BG566" i="1" s="1"/>
  <c r="BD548" i="1"/>
  <c r="BE546" i="1"/>
  <c r="BE541" i="1"/>
  <c r="BD538" i="1"/>
  <c r="BE520" i="1"/>
  <c r="BG447" i="1"/>
  <c r="BE445" i="1"/>
  <c r="BD445" i="1"/>
  <c r="BD417" i="1"/>
  <c r="BG417" i="1" s="1"/>
  <c r="BE417" i="1"/>
  <c r="BE386" i="1"/>
  <c r="BD386" i="1"/>
  <c r="BD368" i="1"/>
  <c r="BE368" i="1"/>
  <c r="BE949" i="1"/>
  <c r="BD937" i="1"/>
  <c r="BG937" i="1" s="1"/>
  <c r="BF937" i="1" s="1"/>
  <c r="BE911" i="1"/>
  <c r="BE906" i="1"/>
  <c r="BE989" i="1"/>
  <c r="BD978" i="1"/>
  <c r="BG978" i="1" s="1"/>
  <c r="BD977" i="1"/>
  <c r="BG977" i="1" s="1"/>
  <c r="BE972" i="1"/>
  <c r="BE966" i="1"/>
  <c r="BG950" i="1"/>
  <c r="BG981" i="1"/>
  <c r="BG935" i="1"/>
  <c r="BE933" i="1"/>
  <c r="BG922" i="1"/>
  <c r="BE915" i="1"/>
  <c r="BD914" i="1"/>
  <c r="BG914" i="1" s="1"/>
  <c r="BE896" i="1"/>
  <c r="BG887" i="1"/>
  <c r="BG872" i="1"/>
  <c r="BF872" i="1" s="1"/>
  <c r="BE864" i="1"/>
  <c r="BE863" i="1"/>
  <c r="BD854" i="1"/>
  <c r="BD846" i="1"/>
  <c r="BG846" i="1" s="1"/>
  <c r="BE845" i="1"/>
  <c r="BD822" i="1"/>
  <c r="BG816" i="1"/>
  <c r="BG801" i="1"/>
  <c r="BF801" i="1" s="1"/>
  <c r="BD774" i="1"/>
  <c r="BG756" i="1"/>
  <c r="BD751" i="1"/>
  <c r="BE745" i="1"/>
  <c r="BE721" i="1"/>
  <c r="BG718" i="1"/>
  <c r="BE705" i="1"/>
  <c r="BG689" i="1"/>
  <c r="BF689" i="1" s="1"/>
  <c r="BD687" i="1"/>
  <c r="BG687" i="1" s="1"/>
  <c r="BG673" i="1"/>
  <c r="BD627" i="1"/>
  <c r="BG627" i="1" s="1"/>
  <c r="BG620" i="1"/>
  <c r="BH620" i="1" s="1"/>
  <c r="BD603" i="1"/>
  <c r="BG603" i="1" s="1"/>
  <c r="BD595" i="1"/>
  <c r="BG590" i="1"/>
  <c r="BG551" i="1"/>
  <c r="BE519" i="1"/>
  <c r="BE483" i="1"/>
  <c r="BD483" i="1"/>
  <c r="BG483" i="1" s="1"/>
  <c r="BE459" i="1"/>
  <c r="BE441" i="1"/>
  <c r="BD422" i="1"/>
  <c r="BE422" i="1"/>
  <c r="BE401" i="1"/>
  <c r="BG850" i="1"/>
  <c r="BG778" i="1"/>
  <c r="BF778" i="1" s="1"/>
  <c r="BG700" i="1"/>
  <c r="BG679" i="1"/>
  <c r="BH679" i="1" s="1"/>
  <c r="BD490" i="1"/>
  <c r="BG490" i="1" s="1"/>
  <c r="BE490" i="1"/>
  <c r="BE461" i="1"/>
  <c r="BD461" i="1"/>
  <c r="BE443" i="1"/>
  <c r="BD443" i="1"/>
  <c r="BG443" i="1" s="1"/>
  <c r="BE423" i="1"/>
  <c r="BD423" i="1"/>
  <c r="BG423" i="1" s="1"/>
  <c r="BD419" i="1"/>
  <c r="BE419" i="1"/>
  <c r="BD969" i="1"/>
  <c r="BD889" i="1"/>
  <c r="BG889" i="1" s="1"/>
  <c r="BG888" i="1"/>
  <c r="BE887" i="1"/>
  <c r="BD886" i="1"/>
  <c r="BE872" i="1"/>
  <c r="BE871" i="1"/>
  <c r="BG861" i="1"/>
  <c r="BD841" i="1"/>
  <c r="BG840" i="1"/>
  <c r="BE836" i="1"/>
  <c r="BD825" i="1"/>
  <c r="BG824" i="1"/>
  <c r="BD818" i="1"/>
  <c r="BG818" i="1" s="1"/>
  <c r="BE816" i="1"/>
  <c r="BG799" i="1"/>
  <c r="BG798" i="1"/>
  <c r="BF798" i="1" s="1"/>
  <c r="BD793" i="1"/>
  <c r="BG793" i="1" s="1"/>
  <c r="BD786" i="1"/>
  <c r="BE762" i="1"/>
  <c r="BD741" i="1"/>
  <c r="BD739" i="1"/>
  <c r="BD734" i="1"/>
  <c r="BG732" i="1"/>
  <c r="BE714" i="1"/>
  <c r="BG691" i="1"/>
  <c r="BG686" i="1"/>
  <c r="BD611" i="1"/>
  <c r="BG611" i="1" s="1"/>
  <c r="BG601" i="1"/>
  <c r="BE590" i="1"/>
  <c r="BG580" i="1"/>
  <c r="BG528" i="1"/>
  <c r="BG519" i="1"/>
  <c r="BG502" i="1"/>
  <c r="BD498" i="1"/>
  <c r="BG498" i="1" s="1"/>
  <c r="BD492" i="1"/>
  <c r="BG492" i="1" s="1"/>
  <c r="BE492" i="1"/>
  <c r="BD480" i="1"/>
  <c r="BE480" i="1"/>
  <c r="BG459" i="1"/>
  <c r="BG458" i="1"/>
  <c r="BF458" i="1" s="1"/>
  <c r="BD444" i="1"/>
  <c r="BE444" i="1"/>
  <c r="BD424" i="1"/>
  <c r="BG424" i="1" s="1"/>
  <c r="BE424" i="1"/>
  <c r="BG395" i="1"/>
  <c r="BD393" i="1"/>
  <c r="BE393" i="1"/>
  <c r="BG328" i="1"/>
  <c r="BG315" i="1"/>
  <c r="BG296" i="1"/>
  <c r="BH296" i="1" s="1"/>
  <c r="BG294" i="1"/>
  <c r="BG264" i="1"/>
  <c r="BH264" i="1" s="1"/>
  <c r="BD162" i="1"/>
  <c r="BE162" i="1"/>
  <c r="BD365" i="1"/>
  <c r="BG365" i="1" s="1"/>
  <c r="BE344" i="1"/>
  <c r="BE333" i="1"/>
  <c r="BD325" i="1"/>
  <c r="BE320" i="1"/>
  <c r="BE312" i="1"/>
  <c r="BE304" i="1"/>
  <c r="BG301" i="1"/>
  <c r="BE288" i="1"/>
  <c r="BD276" i="1"/>
  <c r="BE275" i="1"/>
  <c r="BE270" i="1"/>
  <c r="BD266" i="1"/>
  <c r="BG266" i="1" s="1"/>
  <c r="BE265" i="1"/>
  <c r="BE256" i="1"/>
  <c r="BE239" i="1"/>
  <c r="BG232" i="1"/>
  <c r="BF232" i="1" s="1"/>
  <c r="BE231" i="1"/>
  <c r="BD229" i="1"/>
  <c r="BG229" i="1" s="1"/>
  <c r="BE227" i="1"/>
  <c r="BE219" i="1"/>
  <c r="BE217" i="1"/>
  <c r="BE211" i="1"/>
  <c r="BE210" i="1"/>
  <c r="BG201" i="1"/>
  <c r="BD198" i="1"/>
  <c r="BD196" i="1"/>
  <c r="BG194" i="1"/>
  <c r="BE193" i="1"/>
  <c r="BG190" i="1"/>
  <c r="BG185" i="1"/>
  <c r="BG175" i="1"/>
  <c r="BH175" i="1" s="1"/>
  <c r="BE168" i="1"/>
  <c r="BE167" i="1"/>
  <c r="BE155" i="1"/>
  <c r="BD150" i="1"/>
  <c r="BG150" i="1" s="1"/>
  <c r="BE150" i="1"/>
  <c r="BE145" i="1"/>
  <c r="BD145" i="1"/>
  <c r="BG145" i="1" s="1"/>
  <c r="BG476" i="1"/>
  <c r="BG448" i="1"/>
  <c r="BG430" i="1"/>
  <c r="BG410" i="1"/>
  <c r="BD388" i="1"/>
  <c r="BG388" i="1" s="1"/>
  <c r="BD380" i="1"/>
  <c r="BD352" i="1"/>
  <c r="BG352" i="1" s="1"/>
  <c r="BG349" i="1"/>
  <c r="BG330" i="1"/>
  <c r="BE328" i="1"/>
  <c r="BE315" i="1"/>
  <c r="BE310" i="1"/>
  <c r="BE309" i="1"/>
  <c r="BD298" i="1"/>
  <c r="BE296" i="1"/>
  <c r="BE294" i="1"/>
  <c r="BD290" i="1"/>
  <c r="BG290" i="1" s="1"/>
  <c r="BD282" i="1"/>
  <c r="BE280" i="1"/>
  <c r="BE269" i="1"/>
  <c r="BD268" i="1"/>
  <c r="BG268" i="1" s="1"/>
  <c r="BE264" i="1"/>
  <c r="BG261" i="1"/>
  <c r="BE255" i="1"/>
  <c r="BE226" i="1"/>
  <c r="BG219" i="1"/>
  <c r="BD216" i="1"/>
  <c r="BD205" i="1"/>
  <c r="BE192" i="1"/>
  <c r="BE186" i="1"/>
  <c r="BD178" i="1"/>
  <c r="BG178" i="1" s="1"/>
  <c r="BE178" i="1"/>
  <c r="BD151" i="1"/>
  <c r="BG151" i="1" s="1"/>
  <c r="BE151" i="1"/>
  <c r="BE147" i="1"/>
  <c r="BE146" i="1"/>
  <c r="BD146" i="1"/>
  <c r="BG146" i="1" s="1"/>
  <c r="BD142" i="1"/>
  <c r="BE142" i="1"/>
  <c r="BG54" i="1"/>
  <c r="BF54" i="1" s="1"/>
  <c r="BG414" i="1"/>
  <c r="BG350" i="1"/>
  <c r="BG333" i="1"/>
  <c r="BH333" i="1" s="1"/>
  <c r="BG320" i="1"/>
  <c r="BH320" i="1" s="1"/>
  <c r="BG318" i="1"/>
  <c r="BF318" i="1" s="1"/>
  <c r="BG285" i="1"/>
  <c r="BG275" i="1"/>
  <c r="BG239" i="1"/>
  <c r="BG217" i="1"/>
  <c r="BF217" i="1" s="1"/>
  <c r="BG211" i="1"/>
  <c r="BG210" i="1"/>
  <c r="BG193" i="1"/>
  <c r="BF193" i="1" s="1"/>
  <c r="BE181" i="1"/>
  <c r="BD181" i="1"/>
  <c r="BE165" i="1"/>
  <c r="BD165" i="1"/>
  <c r="BG165" i="1" s="1"/>
  <c r="BG162" i="1"/>
  <c r="BD161" i="1"/>
  <c r="BG161" i="1" s="1"/>
  <c r="BE161" i="1"/>
  <c r="BD143" i="1"/>
  <c r="BG143" i="1" s="1"/>
  <c r="BE143" i="1"/>
  <c r="BG148" i="1"/>
  <c r="BG147" i="1"/>
  <c r="BE136" i="1"/>
  <c r="BE134" i="1"/>
  <c r="BD132" i="1"/>
  <c r="BG132" i="1" s="1"/>
  <c r="BD131" i="1"/>
  <c r="BG131" i="1" s="1"/>
  <c r="BH131" i="1" s="1"/>
  <c r="BE127" i="1"/>
  <c r="BE126" i="1"/>
  <c r="BG122" i="1"/>
  <c r="BE121" i="1"/>
  <c r="BE120" i="1"/>
  <c r="BD116" i="1"/>
  <c r="BG116" i="1" s="1"/>
  <c r="BE115" i="1"/>
  <c r="BE111" i="1"/>
  <c r="BE105" i="1"/>
  <c r="BG102" i="1"/>
  <c r="BE97" i="1"/>
  <c r="BG96" i="1"/>
  <c r="BE94" i="1"/>
  <c r="BG93" i="1"/>
  <c r="BE87" i="1"/>
  <c r="BE84" i="1"/>
  <c r="BE76" i="1"/>
  <c r="BE69" i="1"/>
  <c r="BE63" i="1"/>
  <c r="BE61" i="1"/>
  <c r="BE57" i="1"/>
  <c r="BE54" i="1"/>
  <c r="BG53" i="1"/>
  <c r="BE51" i="1"/>
  <c r="BE49" i="1"/>
  <c r="BE47" i="1"/>
  <c r="BG45" i="1"/>
  <c r="BE40" i="1"/>
  <c r="BE38" i="1"/>
  <c r="BE35" i="1"/>
  <c r="BE33" i="1"/>
  <c r="BD21" i="1"/>
  <c r="BG21" i="1" s="1"/>
  <c r="BH21" i="1" s="1"/>
  <c r="BE20" i="1"/>
  <c r="BG176" i="1"/>
  <c r="BG169" i="1"/>
  <c r="BF169" i="1" s="1"/>
  <c r="BD160" i="1"/>
  <c r="BG160" i="1" s="1"/>
  <c r="BG155" i="1"/>
  <c r="BE149" i="1"/>
  <c r="BG139" i="1"/>
  <c r="BG128" i="1"/>
  <c r="BE125" i="1"/>
  <c r="BE119" i="1"/>
  <c r="BE118" i="1"/>
  <c r="BE113" i="1"/>
  <c r="BE110" i="1"/>
  <c r="BE108" i="1"/>
  <c r="BE104" i="1"/>
  <c r="BG103" i="1"/>
  <c r="BF103" i="1" s="1"/>
  <c r="BE101" i="1"/>
  <c r="BG85" i="1"/>
  <c r="BG77" i="1"/>
  <c r="BG52" i="1"/>
  <c r="BG41" i="1"/>
  <c r="BH41" i="1" s="1"/>
  <c r="BE37" i="1"/>
  <c r="BE32" i="1"/>
  <c r="BE30" i="1"/>
  <c r="BE27" i="1"/>
  <c r="BG136" i="1"/>
  <c r="BG134" i="1"/>
  <c r="BF134" i="1" s="1"/>
  <c r="BG129" i="1"/>
  <c r="BH129" i="1" s="1"/>
  <c r="BG127" i="1"/>
  <c r="BG126" i="1"/>
  <c r="BF126" i="1" s="1"/>
  <c r="BG120" i="1"/>
  <c r="BF120" i="1" s="1"/>
  <c r="BG115" i="1"/>
  <c r="BG105" i="1"/>
  <c r="BF105" i="1" s="1"/>
  <c r="BG69" i="1"/>
  <c r="BG61" i="1"/>
  <c r="BG47" i="1"/>
  <c r="BG35" i="1"/>
  <c r="BG33" i="1"/>
  <c r="BH33" i="1" s="1"/>
  <c r="BE24" i="1"/>
  <c r="BE22" i="1"/>
  <c r="BG22" i="1" s="1"/>
  <c r="BF22" i="1" s="1"/>
  <c r="BG20" i="1"/>
  <c r="BF20" i="1" s="1"/>
  <c r="BG113" i="1"/>
  <c r="BF113" i="1" s="1"/>
  <c r="BG37" i="1"/>
  <c r="BG25" i="1"/>
  <c r="BF25" i="1" s="1"/>
  <c r="F15" i="1"/>
  <c r="BG62" i="1"/>
  <c r="BF62" i="1" s="1"/>
  <c r="BG711" i="1"/>
  <c r="BF711" i="1" s="1"/>
  <c r="BG543" i="1"/>
  <c r="BG184" i="1"/>
  <c r="BG869" i="1"/>
  <c r="BG858" i="1"/>
  <c r="BG366" i="1"/>
  <c r="BF366" i="1" s="1"/>
  <c r="BG594" i="1"/>
  <c r="BF594" i="1" s="1"/>
  <c r="BG125" i="1"/>
  <c r="BG693" i="1"/>
  <c r="BG685" i="1"/>
  <c r="BF685" i="1" s="1"/>
  <c r="BH65" i="1"/>
  <c r="BF65" i="1"/>
  <c r="BF848" i="1"/>
  <c r="BH848" i="1"/>
  <c r="BF713" i="1"/>
  <c r="BH713" i="1"/>
  <c r="BG422" i="1"/>
  <c r="BG30" i="1"/>
  <c r="BF30" i="1" s="1"/>
  <c r="BG533" i="1"/>
  <c r="BG173" i="1"/>
  <c r="BG70" i="1"/>
  <c r="BF70" i="1" s="1"/>
  <c r="BG38" i="1"/>
  <c r="BF38" i="1" s="1"/>
  <c r="BG784" i="1"/>
  <c r="BF784" i="1" s="1"/>
  <c r="BG572" i="1"/>
  <c r="BF572" i="1" s="1"/>
  <c r="BG379" i="1"/>
  <c r="BF379" i="1" s="1"/>
  <c r="BG209" i="1"/>
  <c r="BG78" i="1"/>
  <c r="BF78" i="1" s="1"/>
  <c r="BG51" i="1"/>
  <c r="BF636" i="1"/>
  <c r="BG536" i="1"/>
  <c r="BF536" i="1" s="1"/>
  <c r="BH484" i="1"/>
  <c r="BG480" i="1"/>
  <c r="BG223" i="1"/>
  <c r="BG153" i="1"/>
  <c r="BG100" i="1"/>
  <c r="BG86" i="1"/>
  <c r="BF86" i="1" s="1"/>
  <c r="BG60" i="1"/>
  <c r="BG28" i="1"/>
  <c r="BG878" i="1"/>
  <c r="BF878" i="1" s="1"/>
  <c r="BG108" i="1"/>
  <c r="BG807" i="1"/>
  <c r="BG676" i="1"/>
  <c r="BH676" i="1" s="1"/>
  <c r="BG626" i="1"/>
  <c r="BF626" i="1" s="1"/>
  <c r="BG199" i="1"/>
  <c r="BG189" i="1"/>
  <c r="BG99" i="1"/>
  <c r="BH99" i="1" s="1"/>
  <c r="BH71" i="1"/>
  <c r="BG893" i="1"/>
  <c r="BG216" i="1"/>
  <c r="BG901" i="1"/>
  <c r="BH901" i="1" s="1"/>
  <c r="BG752" i="1"/>
  <c r="BG390" i="1"/>
  <c r="BG302" i="1"/>
  <c r="BF302" i="1" s="1"/>
  <c r="BG299" i="1"/>
  <c r="BH299" i="1" s="1"/>
  <c r="BG107" i="1"/>
  <c r="BH87" i="1"/>
  <c r="BF131" i="1"/>
  <c r="BG871" i="1"/>
  <c r="BF871" i="1" s="1"/>
  <c r="BF832" i="1"/>
  <c r="BH832" i="1"/>
  <c r="BH991" i="1"/>
  <c r="BF991" i="1"/>
  <c r="BF887" i="1"/>
  <c r="BH887" i="1"/>
  <c r="BH784" i="1"/>
  <c r="BH974" i="1"/>
  <c r="BF974" i="1"/>
  <c r="BF993" i="1"/>
  <c r="BH993" i="1"/>
  <c r="BF989" i="1"/>
  <c r="BH989" i="1"/>
  <c r="BH920" i="1"/>
  <c r="BF920" i="1"/>
  <c r="BG973" i="1"/>
  <c r="BF973" i="1" s="1"/>
  <c r="BG969" i="1"/>
  <c r="BF969" i="1" s="1"/>
  <c r="BG947" i="1"/>
  <c r="BG882" i="1"/>
  <c r="BG876" i="1"/>
  <c r="BH876" i="1" s="1"/>
  <c r="BG863" i="1"/>
  <c r="BG855" i="1"/>
  <c r="BG847" i="1"/>
  <c r="BG822" i="1"/>
  <c r="BF822" i="1" s="1"/>
  <c r="BG815" i="1"/>
  <c r="BF815" i="1" s="1"/>
  <c r="BG791" i="1"/>
  <c r="BF679" i="1"/>
  <c r="BH660" i="1"/>
  <c r="BF660" i="1"/>
  <c r="BD657" i="1"/>
  <c r="BE657" i="1"/>
  <c r="C14" i="1"/>
  <c r="BG948" i="1"/>
  <c r="BH948" i="1" s="1"/>
  <c r="BH937" i="1"/>
  <c r="BG923" i="1"/>
  <c r="BG911" i="1"/>
  <c r="BF911" i="1" s="1"/>
  <c r="BG903" i="1"/>
  <c r="BG895" i="1"/>
  <c r="BH895" i="1" s="1"/>
  <c r="BE894" i="1"/>
  <c r="BE893" i="1"/>
  <c r="BE892" i="1"/>
  <c r="BD891" i="1"/>
  <c r="BG890" i="1"/>
  <c r="BG877" i="1"/>
  <c r="BF877" i="1" s="1"/>
  <c r="BE865" i="1"/>
  <c r="BD842" i="1"/>
  <c r="BG842" i="1" s="1"/>
  <c r="BF842" i="1" s="1"/>
  <c r="BG836" i="1"/>
  <c r="BG812" i="1"/>
  <c r="BG811" i="1"/>
  <c r="BH811" i="1" s="1"/>
  <c r="BG795" i="1"/>
  <c r="BF795" i="1" s="1"/>
  <c r="BG760" i="1"/>
  <c r="BG741" i="1"/>
  <c r="BD719" i="1"/>
  <c r="BE719" i="1"/>
  <c r="BE689" i="1"/>
  <c r="BG639" i="1"/>
  <c r="BG998" i="1"/>
  <c r="BH998" i="1" s="1"/>
  <c r="BD987" i="1"/>
  <c r="BG987" i="1" s="1"/>
  <c r="BH987" i="1" s="1"/>
  <c r="BG924" i="1"/>
  <c r="BG910" i="1"/>
  <c r="BF910" i="1" s="1"/>
  <c r="BG908" i="1"/>
  <c r="BG862" i="1"/>
  <c r="BF862" i="1" s="1"/>
  <c r="BE844" i="1"/>
  <c r="BD844" i="1"/>
  <c r="BG844" i="1" s="1"/>
  <c r="BG837" i="1"/>
  <c r="BD768" i="1"/>
  <c r="BG768" i="1" s="1"/>
  <c r="BH768" i="1" s="1"/>
  <c r="BE768" i="1"/>
  <c r="BG763" i="1"/>
  <c r="BD737" i="1"/>
  <c r="BE737" i="1"/>
  <c r="BG684" i="1"/>
  <c r="BE681" i="1"/>
  <c r="BD681" i="1"/>
  <c r="BG681" i="1" s="1"/>
  <c r="BD665" i="1"/>
  <c r="BE665" i="1"/>
  <c r="BH604" i="1"/>
  <c r="BF604" i="1"/>
  <c r="BH572" i="1"/>
  <c r="BD985" i="1"/>
  <c r="BG985" i="1" s="1"/>
  <c r="BG946" i="1"/>
  <c r="BF946" i="1" s="1"/>
  <c r="BG802" i="1"/>
  <c r="BE773" i="1"/>
  <c r="BD773" i="1"/>
  <c r="BH745" i="1"/>
  <c r="BF745" i="1"/>
  <c r="BD728" i="1"/>
  <c r="BE728" i="1"/>
  <c r="BE667" i="1"/>
  <c r="BD667" i="1"/>
  <c r="BG647" i="1"/>
  <c r="BF647" i="1" s="1"/>
  <c r="BG992" i="1"/>
  <c r="BH992" i="1" s="1"/>
  <c r="BD997" i="1"/>
  <c r="BG997" i="1" s="1"/>
  <c r="BD982" i="1"/>
  <c r="BG982" i="1" s="1"/>
  <c r="BE996" i="1"/>
  <c r="BD994" i="1"/>
  <c r="BG994" i="1" s="1"/>
  <c r="BE990" i="1"/>
  <c r="BE981" i="1"/>
  <c r="BE974" i="1"/>
  <c r="BE965" i="1"/>
  <c r="BG964" i="1"/>
  <c r="BD957" i="1"/>
  <c r="BE955" i="1"/>
  <c r="BD954" i="1"/>
  <c r="BG954" i="1" s="1"/>
  <c r="BD945" i="1"/>
  <c r="BG945" i="1" s="1"/>
  <c r="BG943" i="1"/>
  <c r="BD934" i="1"/>
  <c r="BG934" i="1" s="1"/>
  <c r="BG931" i="1"/>
  <c r="BG919" i="1"/>
  <c r="BH919" i="1" s="1"/>
  <c r="BE910" i="1"/>
  <c r="BG906" i="1"/>
  <c r="BH906" i="1" s="1"/>
  <c r="BD899" i="1"/>
  <c r="BG899" i="1" s="1"/>
  <c r="BE873" i="1"/>
  <c r="BE862" i="1"/>
  <c r="BE861" i="1"/>
  <c r="BD860" i="1"/>
  <c r="BG860" i="1" s="1"/>
  <c r="BE858" i="1"/>
  <c r="BG839" i="1"/>
  <c r="BD838" i="1"/>
  <c r="BG838" i="1" s="1"/>
  <c r="BG831" i="1"/>
  <c r="BF831" i="1" s="1"/>
  <c r="BG810" i="1"/>
  <c r="BF810" i="1" s="1"/>
  <c r="BE785" i="1"/>
  <c r="BG783" i="1"/>
  <c r="BH783" i="1" s="1"/>
  <c r="BD776" i="1"/>
  <c r="BG776" i="1" s="1"/>
  <c r="BE776" i="1"/>
  <c r="BD775" i="1"/>
  <c r="BG775" i="1" s="1"/>
  <c r="BG774" i="1"/>
  <c r="BF774" i="1" s="1"/>
  <c r="BF757" i="1"/>
  <c r="BD729" i="1"/>
  <c r="BG729" i="1" s="1"/>
  <c r="BE725" i="1"/>
  <c r="BD725" i="1"/>
  <c r="BG725" i="1" s="1"/>
  <c r="BH628" i="1"/>
  <c r="BF628" i="1"/>
  <c r="BH612" i="1"/>
  <c r="BF612" i="1"/>
  <c r="BH580" i="1"/>
  <c r="BF580" i="1"/>
  <c r="BE991" i="1"/>
  <c r="BE936" i="1"/>
  <c r="BE920" i="1"/>
  <c r="BE908" i="1"/>
  <c r="BG898" i="1"/>
  <c r="BF898" i="1" s="1"/>
  <c r="BG884" i="1"/>
  <c r="BH884" i="1" s="1"/>
  <c r="BG852" i="1"/>
  <c r="BG834" i="1"/>
  <c r="BF834" i="1" s="1"/>
  <c r="BE805" i="1"/>
  <c r="BE804" i="1"/>
  <c r="BE802" i="1"/>
  <c r="BD777" i="1"/>
  <c r="BG777" i="1" s="1"/>
  <c r="BE777" i="1"/>
  <c r="BG755" i="1"/>
  <c r="BF755" i="1" s="1"/>
  <c r="BE747" i="1"/>
  <c r="BD747" i="1"/>
  <c r="BE726" i="1"/>
  <c r="BE673" i="1"/>
  <c r="BE643" i="1"/>
  <c r="BD643" i="1"/>
  <c r="BG643" i="1" s="1"/>
  <c r="BG552" i="1"/>
  <c r="BE980" i="1"/>
  <c r="BE973" i="1"/>
  <c r="BG962" i="1"/>
  <c r="BD953" i="1"/>
  <c r="BG953" i="1" s="1"/>
  <c r="BG951" i="1"/>
  <c r="BH951" i="1" s="1"/>
  <c r="BG939" i="1"/>
  <c r="BH939" i="1" s="1"/>
  <c r="BE931" i="1"/>
  <c r="BD930" i="1"/>
  <c r="BG930" i="1" s="1"/>
  <c r="BG915" i="1"/>
  <c r="BH915" i="1" s="1"/>
  <c r="BE905" i="1"/>
  <c r="BE897" i="1"/>
  <c r="BE882" i="1"/>
  <c r="BG881" i="1"/>
  <c r="BF881" i="1" s="1"/>
  <c r="BG879" i="1"/>
  <c r="BD857" i="1"/>
  <c r="BE855" i="1"/>
  <c r="BG854" i="1"/>
  <c r="BF854" i="1" s="1"/>
  <c r="BE832" i="1"/>
  <c r="BE831" i="1"/>
  <c r="BG829" i="1"/>
  <c r="BG826" i="1"/>
  <c r="BH826" i="1" s="1"/>
  <c r="BE801" i="1"/>
  <c r="BE784" i="1"/>
  <c r="BE783" i="1"/>
  <c r="BE709" i="1"/>
  <c r="BD709" i="1"/>
  <c r="BG709" i="1" s="1"/>
  <c r="BD649" i="1"/>
  <c r="BG649" i="1" s="1"/>
  <c r="BE649" i="1"/>
  <c r="BH644" i="1"/>
  <c r="BF644" i="1"/>
  <c r="BG614" i="1"/>
  <c r="BF614" i="1" s="1"/>
  <c r="BG958" i="1"/>
  <c r="BE964" i="1"/>
  <c r="BG940" i="1"/>
  <c r="BF940" i="1" s="1"/>
  <c r="BF928" i="1"/>
  <c r="BG927" i="1"/>
  <c r="BG916" i="1"/>
  <c r="BG894" i="1"/>
  <c r="BF894" i="1" s="1"/>
  <c r="BG892" i="1"/>
  <c r="BF892" i="1" s="1"/>
  <c r="BG891" i="1"/>
  <c r="BG849" i="1"/>
  <c r="BH849" i="1" s="1"/>
  <c r="BD830" i="1"/>
  <c r="BG830" i="1" s="1"/>
  <c r="BE829" i="1"/>
  <c r="BD828" i="1"/>
  <c r="BG828" i="1" s="1"/>
  <c r="BE826" i="1"/>
  <c r="BE781" i="1"/>
  <c r="BG749" i="1"/>
  <c r="BH711" i="1"/>
  <c r="BE710" i="1"/>
  <c r="BD695" i="1"/>
  <c r="BG695" i="1" s="1"/>
  <c r="BE695" i="1"/>
  <c r="BH588" i="1"/>
  <c r="BF588" i="1"/>
  <c r="BG820" i="1"/>
  <c r="BG800" i="1"/>
  <c r="BG792" i="1"/>
  <c r="BF792" i="1" s="1"/>
  <c r="BG744" i="1"/>
  <c r="BF744" i="1" s="1"/>
  <c r="BG743" i="1"/>
  <c r="BH743" i="1" s="1"/>
  <c r="BG740" i="1"/>
  <c r="BD723" i="1"/>
  <c r="BG719" i="1"/>
  <c r="BF719" i="1" s="1"/>
  <c r="BD707" i="1"/>
  <c r="BE688" i="1"/>
  <c r="BD663" i="1"/>
  <c r="BG663" i="1" s="1"/>
  <c r="BE662" i="1"/>
  <c r="BD655" i="1"/>
  <c r="BG655" i="1" s="1"/>
  <c r="BE654" i="1"/>
  <c r="BE647" i="1"/>
  <c r="BD641" i="1"/>
  <c r="BG641" i="1" s="1"/>
  <c r="BD635" i="1"/>
  <c r="BG635" i="1" s="1"/>
  <c r="BG634" i="1"/>
  <c r="BE620" i="1"/>
  <c r="BD606" i="1"/>
  <c r="BD599" i="1"/>
  <c r="BE598" i="1"/>
  <c r="BD593" i="1"/>
  <c r="BG593" i="1" s="1"/>
  <c r="BE591" i="1"/>
  <c r="BD585" i="1"/>
  <c r="BG585" i="1" s="1"/>
  <c r="BG575" i="1"/>
  <c r="BH575" i="1" s="1"/>
  <c r="BD571" i="1"/>
  <c r="BG571" i="1" s="1"/>
  <c r="BG570" i="1"/>
  <c r="BD554" i="1"/>
  <c r="BG554" i="1" s="1"/>
  <c r="BE553" i="1"/>
  <c r="BE536" i="1"/>
  <c r="BE517" i="1"/>
  <c r="BE512" i="1"/>
  <c r="BD511" i="1"/>
  <c r="BG511" i="1" s="1"/>
  <c r="BD491" i="1"/>
  <c r="BE491" i="1"/>
  <c r="BD464" i="1"/>
  <c r="BE464" i="1"/>
  <c r="BD449" i="1"/>
  <c r="BG449" i="1" s="1"/>
  <c r="BE449" i="1"/>
  <c r="BG702" i="1"/>
  <c r="BG694" i="1"/>
  <c r="BH694" i="1" s="1"/>
  <c r="BE671" i="1"/>
  <c r="BG631" i="1"/>
  <c r="BE612" i="1"/>
  <c r="BE583" i="1"/>
  <c r="BE552" i="1"/>
  <c r="BD506" i="1"/>
  <c r="BG506" i="1" s="1"/>
  <c r="BE506" i="1"/>
  <c r="BD470" i="1"/>
  <c r="BG470" i="1" s="1"/>
  <c r="BE470" i="1"/>
  <c r="BG360" i="1"/>
  <c r="BG808" i="1"/>
  <c r="BG787" i="1"/>
  <c r="BH787" i="1" s="1"/>
  <c r="BG785" i="1"/>
  <c r="BF785" i="1" s="1"/>
  <c r="BG771" i="1"/>
  <c r="BF771" i="1" s="1"/>
  <c r="BG767" i="1"/>
  <c r="BG734" i="1"/>
  <c r="BF734" i="1" s="1"/>
  <c r="BG678" i="1"/>
  <c r="BF678" i="1" s="1"/>
  <c r="BE670" i="1"/>
  <c r="BE639" i="1"/>
  <c r="BE633" i="1"/>
  <c r="BH626" i="1"/>
  <c r="BG623" i="1"/>
  <c r="BF623" i="1" s="1"/>
  <c r="BD619" i="1"/>
  <c r="BG619" i="1" s="1"/>
  <c r="BG618" i="1"/>
  <c r="BF618" i="1" s="1"/>
  <c r="BE604" i="1"/>
  <c r="BE582" i="1"/>
  <c r="BE575" i="1"/>
  <c r="BE569" i="1"/>
  <c r="BG549" i="1"/>
  <c r="BH549" i="1" s="1"/>
  <c r="BD534" i="1"/>
  <c r="BG534" i="1" s="1"/>
  <c r="BE533" i="1"/>
  <c r="BE527" i="1"/>
  <c r="BG509" i="1"/>
  <c r="BD507" i="1"/>
  <c r="BG507" i="1" s="1"/>
  <c r="BE500" i="1"/>
  <c r="BD499" i="1"/>
  <c r="BG499" i="1" s="1"/>
  <c r="BE499" i="1"/>
  <c r="BE471" i="1"/>
  <c r="BD471" i="1"/>
  <c r="BH25" i="1"/>
  <c r="BG728" i="1"/>
  <c r="BG697" i="1"/>
  <c r="BG624" i="1"/>
  <c r="BG610" i="1"/>
  <c r="BG565" i="1"/>
  <c r="BF565" i="1" s="1"/>
  <c r="BD550" i="1"/>
  <c r="BG550" i="1" s="1"/>
  <c r="BE524" i="1"/>
  <c r="BD524" i="1"/>
  <c r="BG524" i="1" s="1"/>
  <c r="BG500" i="1"/>
  <c r="BD398" i="1"/>
  <c r="BG398" i="1" s="1"/>
  <c r="BE398" i="1"/>
  <c r="BG378" i="1"/>
  <c r="BH378" i="1" s="1"/>
  <c r="BE752" i="1"/>
  <c r="BG726" i="1"/>
  <c r="BG710" i="1"/>
  <c r="BG692" i="1"/>
  <c r="BH692" i="1" s="1"/>
  <c r="BG667" i="1"/>
  <c r="BH667" i="1" s="1"/>
  <c r="BG633" i="1"/>
  <c r="BG607" i="1"/>
  <c r="BG602" i="1"/>
  <c r="BG582" i="1"/>
  <c r="BG569" i="1"/>
  <c r="BG541" i="1"/>
  <c r="BG525" i="1"/>
  <c r="BH525" i="1" s="1"/>
  <c r="BF522" i="1"/>
  <c r="BE399" i="1"/>
  <c r="BD399" i="1"/>
  <c r="BH349" i="1"/>
  <c r="BF349" i="1"/>
  <c r="BH323" i="1"/>
  <c r="BF323" i="1"/>
  <c r="BG599" i="1"/>
  <c r="BH599" i="1" s="1"/>
  <c r="BD400" i="1"/>
  <c r="BE400" i="1"/>
  <c r="BD384" i="1"/>
  <c r="BG384" i="1" s="1"/>
  <c r="BE384" i="1"/>
  <c r="BH315" i="1"/>
  <c r="BF315" i="1"/>
  <c r="BG659" i="1"/>
  <c r="BF659" i="1" s="1"/>
  <c r="BG651" i="1"/>
  <c r="BG642" i="1"/>
  <c r="BG630" i="1"/>
  <c r="BE614" i="1"/>
  <c r="BE607" i="1"/>
  <c r="BE601" i="1"/>
  <c r="BG595" i="1"/>
  <c r="BH594" i="1"/>
  <c r="BG591" i="1"/>
  <c r="BF591" i="1" s="1"/>
  <c r="BD587" i="1"/>
  <c r="BG587" i="1" s="1"/>
  <c r="BG586" i="1"/>
  <c r="BF586" i="1" s="1"/>
  <c r="BE560" i="1"/>
  <c r="BE555" i="1"/>
  <c r="BD478" i="1"/>
  <c r="BE478" i="1"/>
  <c r="BD451" i="1"/>
  <c r="BG451" i="1" s="1"/>
  <c r="BE451" i="1"/>
  <c r="BF410" i="1"/>
  <c r="BH410" i="1"/>
  <c r="BG724" i="1"/>
  <c r="BH724" i="1" s="1"/>
  <c r="BG708" i="1"/>
  <c r="BG696" i="1"/>
  <c r="BG622" i="1"/>
  <c r="BG609" i="1"/>
  <c r="BF609" i="1" s="1"/>
  <c r="BD579" i="1"/>
  <c r="BG579" i="1" s="1"/>
  <c r="BG578" i="1"/>
  <c r="BG557" i="1"/>
  <c r="BG555" i="1"/>
  <c r="BF555" i="1" s="1"/>
  <c r="BG538" i="1"/>
  <c r="BG535" i="1"/>
  <c r="BF520" i="1"/>
  <c r="BG517" i="1"/>
  <c r="BH517" i="1" s="1"/>
  <c r="BD514" i="1"/>
  <c r="BG514" i="1" s="1"/>
  <c r="BG464" i="1"/>
  <c r="BD456" i="1"/>
  <c r="BG456" i="1" s="1"/>
  <c r="BE456" i="1"/>
  <c r="BG371" i="1"/>
  <c r="BG317" i="1"/>
  <c r="BG373" i="1"/>
  <c r="BF373" i="1" s="1"/>
  <c r="BG198" i="1"/>
  <c r="BF198" i="1" s="1"/>
  <c r="BG481" i="1"/>
  <c r="BG468" i="1"/>
  <c r="BG439" i="1"/>
  <c r="BG396" i="1"/>
  <c r="BH396" i="1" s="1"/>
  <c r="BG382" i="1"/>
  <c r="BD364" i="1"/>
  <c r="BE363" i="1"/>
  <c r="BE362" i="1"/>
  <c r="BD351" i="1"/>
  <c r="BG351" i="1" s="1"/>
  <c r="BG336" i="1"/>
  <c r="BD335" i="1"/>
  <c r="BE331" i="1"/>
  <c r="BE323" i="1"/>
  <c r="BE287" i="1"/>
  <c r="BE272" i="1"/>
  <c r="BD252" i="1"/>
  <c r="BG252" i="1" s="1"/>
  <c r="BD251" i="1"/>
  <c r="BG251" i="1" s="1"/>
  <c r="BE249" i="1"/>
  <c r="BE238" i="1"/>
  <c r="BE233" i="1"/>
  <c r="BE209" i="1"/>
  <c r="BG505" i="1"/>
  <c r="BF505" i="1" s="1"/>
  <c r="BG482" i="1"/>
  <c r="BF482" i="1" s="1"/>
  <c r="BG440" i="1"/>
  <c r="BF440" i="1" s="1"/>
  <c r="BD431" i="1"/>
  <c r="BG431" i="1" s="1"/>
  <c r="BE395" i="1"/>
  <c r="BG393" i="1"/>
  <c r="BD383" i="1"/>
  <c r="BG383" i="1" s="1"/>
  <c r="BE381" i="1"/>
  <c r="BE374" i="1"/>
  <c r="BE373" i="1"/>
  <c r="BE371" i="1"/>
  <c r="BE360" i="1"/>
  <c r="BG357" i="1"/>
  <c r="BE350" i="1"/>
  <c r="BE330" i="1"/>
  <c r="BE318" i="1"/>
  <c r="BE317" i="1"/>
  <c r="BE299" i="1"/>
  <c r="BG286" i="1"/>
  <c r="BH286" i="1" s="1"/>
  <c r="BE285" i="1"/>
  <c r="BG271" i="1"/>
  <c r="BF271" i="1" s="1"/>
  <c r="BG260" i="1"/>
  <c r="BD236" i="1"/>
  <c r="BG236" i="1" s="1"/>
  <c r="BG205" i="1"/>
  <c r="BG181" i="1"/>
  <c r="BF181" i="1" s="1"/>
  <c r="BG158" i="1"/>
  <c r="BH158" i="1" s="1"/>
  <c r="BG95" i="1"/>
  <c r="BG436" i="1"/>
  <c r="BG419" i="1"/>
  <c r="BG416" i="1"/>
  <c r="BH409" i="1"/>
  <c r="BG408" i="1"/>
  <c r="BF408" i="1" s="1"/>
  <c r="BG347" i="1"/>
  <c r="BF347" i="1" s="1"/>
  <c r="BG342" i="1"/>
  <c r="BG287" i="1"/>
  <c r="BG272" i="1"/>
  <c r="BG225" i="1"/>
  <c r="BG142" i="1"/>
  <c r="BH141" i="1"/>
  <c r="BG110" i="1"/>
  <c r="BG83" i="1"/>
  <c r="BG75" i="1"/>
  <c r="BG67" i="1"/>
  <c r="BG63" i="1"/>
  <c r="BF63" i="1" s="1"/>
  <c r="BG59" i="1"/>
  <c r="BG433" i="1"/>
  <c r="BG425" i="1"/>
  <c r="BG339" i="1"/>
  <c r="BG256" i="1"/>
  <c r="BF256" i="1" s="1"/>
  <c r="BG240" i="1"/>
  <c r="BF240" i="1" s="1"/>
  <c r="BG167" i="1"/>
  <c r="BG496" i="1"/>
  <c r="BE489" i="1"/>
  <c r="BG438" i="1"/>
  <c r="BE416" i="1"/>
  <c r="BE408" i="1"/>
  <c r="BD407" i="1"/>
  <c r="BG407" i="1" s="1"/>
  <c r="BE406" i="1"/>
  <c r="BG404" i="1"/>
  <c r="BH404" i="1" s="1"/>
  <c r="BE392" i="1"/>
  <c r="BG380" i="1"/>
  <c r="BH380" i="1" s="1"/>
  <c r="BG368" i="1"/>
  <c r="BF368" i="1" s="1"/>
  <c r="BE367" i="1"/>
  <c r="BG355" i="1"/>
  <c r="BE347" i="1"/>
  <c r="BG344" i="1"/>
  <c r="BE342" i="1"/>
  <c r="BE341" i="1"/>
  <c r="BG338" i="1"/>
  <c r="BG325" i="1"/>
  <c r="BG288" i="1"/>
  <c r="BG224" i="1"/>
  <c r="BG222" i="1"/>
  <c r="BG97" i="1"/>
  <c r="BE488" i="1"/>
  <c r="BE475" i="1"/>
  <c r="BG474" i="1"/>
  <c r="BE448" i="1"/>
  <c r="BG435" i="1"/>
  <c r="BH435" i="1" s="1"/>
  <c r="BE433" i="1"/>
  <c r="BE425" i="1"/>
  <c r="BD415" i="1"/>
  <c r="BG415" i="1" s="1"/>
  <c r="BG401" i="1"/>
  <c r="BF401" i="1" s="1"/>
  <c r="BD391" i="1"/>
  <c r="BG391" i="1" s="1"/>
  <c r="BE390" i="1"/>
  <c r="BE378" i="1"/>
  <c r="BD327" i="1"/>
  <c r="BG327" i="1" s="1"/>
  <c r="BD292" i="1"/>
  <c r="BG292" i="1" s="1"/>
  <c r="BG277" i="1"/>
  <c r="BG276" i="1"/>
  <c r="BH276" i="1" s="1"/>
  <c r="BD244" i="1"/>
  <c r="BG244" i="1" s="1"/>
  <c r="BG138" i="1"/>
  <c r="BG118" i="1"/>
  <c r="BG104" i="1"/>
  <c r="BH104" i="1" s="1"/>
  <c r="BF99" i="1"/>
  <c r="BG89" i="1"/>
  <c r="BH89" i="1" s="1"/>
  <c r="BG81" i="1"/>
  <c r="BH81" i="1" s="1"/>
  <c r="BG73" i="1"/>
  <c r="BG57" i="1"/>
  <c r="BH57" i="1" s="1"/>
  <c r="BG49" i="1"/>
  <c r="BG512" i="1"/>
  <c r="BG491" i="1"/>
  <c r="BD487" i="1"/>
  <c r="BG487" i="1" s="1"/>
  <c r="BD485" i="1"/>
  <c r="BG485" i="1" s="1"/>
  <c r="BG471" i="1"/>
  <c r="BD463" i="1"/>
  <c r="BG463" i="1" s="1"/>
  <c r="BD462" i="1"/>
  <c r="BG462" i="1" s="1"/>
  <c r="BD455" i="1"/>
  <c r="BG455" i="1" s="1"/>
  <c r="BE454" i="1"/>
  <c r="BG446" i="1"/>
  <c r="BF446" i="1" s="1"/>
  <c r="BG444" i="1"/>
  <c r="BG400" i="1"/>
  <c r="BG399" i="1"/>
  <c r="BH366" i="1"/>
  <c r="BG364" i="1"/>
  <c r="BG363" i="1"/>
  <c r="BG335" i="1"/>
  <c r="BH335" i="1" s="1"/>
  <c r="BG331" i="1"/>
  <c r="BH331" i="1" s="1"/>
  <c r="BF186" i="1"/>
  <c r="BF962" i="1"/>
  <c r="BH962" i="1"/>
  <c r="BF992" i="1"/>
  <c r="BH979" i="1"/>
  <c r="BF979" i="1"/>
  <c r="BD956" i="1"/>
  <c r="BG956" i="1" s="1"/>
  <c r="BE956" i="1"/>
  <c r="BH935" i="1"/>
  <c r="BF935" i="1"/>
  <c r="BF926" i="1"/>
  <c r="BH926" i="1"/>
  <c r="BF996" i="1"/>
  <c r="BH996" i="1"/>
  <c r="BH983" i="1"/>
  <c r="BF983" i="1"/>
  <c r="BD971" i="1"/>
  <c r="BG971" i="1" s="1"/>
  <c r="BE971" i="1"/>
  <c r="BH861" i="1"/>
  <c r="BF861" i="1"/>
  <c r="BH969" i="1"/>
  <c r="BE968" i="1"/>
  <c r="BD968" i="1"/>
  <c r="BG968" i="1" s="1"/>
  <c r="BH943" i="1"/>
  <c r="BF943" i="1"/>
  <c r="BH931" i="1"/>
  <c r="BF931" i="1"/>
  <c r="BF922" i="1"/>
  <c r="BH922" i="1"/>
  <c r="BF951" i="1"/>
  <c r="BH990" i="1"/>
  <c r="BF990" i="1"/>
  <c r="BH960" i="1"/>
  <c r="BF960" i="1"/>
  <c r="BH947" i="1"/>
  <c r="BF947" i="1"/>
  <c r="BF942" i="1"/>
  <c r="BH942" i="1"/>
  <c r="BH940" i="1"/>
  <c r="BH927" i="1"/>
  <c r="BF927" i="1"/>
  <c r="BF918" i="1"/>
  <c r="BH918" i="1"/>
  <c r="BH891" i="1"/>
  <c r="BF891" i="1"/>
  <c r="BH955" i="1"/>
  <c r="BF955" i="1"/>
  <c r="BF950" i="1"/>
  <c r="BH950" i="1"/>
  <c r="BH893" i="1"/>
  <c r="BF893" i="1"/>
  <c r="BG988" i="1"/>
  <c r="BF981" i="1"/>
  <c r="BH981" i="1"/>
  <c r="BH958" i="1"/>
  <c r="BF958" i="1"/>
  <c r="BH923" i="1"/>
  <c r="BF923" i="1"/>
  <c r="BF903" i="1"/>
  <c r="BH903" i="1"/>
  <c r="BD995" i="1"/>
  <c r="BG995" i="1" s="1"/>
  <c r="BG984" i="1"/>
  <c r="BD976" i="1"/>
  <c r="BG976" i="1" s="1"/>
  <c r="BD967" i="1"/>
  <c r="BG967" i="1" s="1"/>
  <c r="BE967" i="1"/>
  <c r="BG909" i="1"/>
  <c r="BF879" i="1"/>
  <c r="BH879" i="1"/>
  <c r="BG873" i="1"/>
  <c r="BH872" i="1"/>
  <c r="BH845" i="1"/>
  <c r="BF845" i="1"/>
  <c r="BE992" i="1"/>
  <c r="BE988" i="1"/>
  <c r="BE983" i="1"/>
  <c r="BG980" i="1"/>
  <c r="BF975" i="1"/>
  <c r="BD961" i="1"/>
  <c r="BG961" i="1" s="1"/>
  <c r="BG905" i="1"/>
  <c r="BH904" i="1"/>
  <c r="BF890" i="1"/>
  <c r="BH890" i="1"/>
  <c r="BF882" i="1"/>
  <c r="BH882" i="1"/>
  <c r="BF880" i="1"/>
  <c r="BF826" i="1"/>
  <c r="BH820" i="1"/>
  <c r="BF820" i="1"/>
  <c r="BF802" i="1"/>
  <c r="BH802" i="1"/>
  <c r="BH800" i="1"/>
  <c r="BF800" i="1"/>
  <c r="BH792" i="1"/>
  <c r="BG972" i="1"/>
  <c r="BH966" i="1"/>
  <c r="BH898" i="1"/>
  <c r="BF896" i="1"/>
  <c r="BH896" i="1"/>
  <c r="BH871" i="1"/>
  <c r="BD870" i="1"/>
  <c r="BG870" i="1" s="1"/>
  <c r="BE870" i="1"/>
  <c r="BH842" i="1"/>
  <c r="BH836" i="1"/>
  <c r="BF836" i="1"/>
  <c r="BF824" i="1"/>
  <c r="BH824" i="1"/>
  <c r="BG821" i="1"/>
  <c r="BH816" i="1"/>
  <c r="BF816" i="1"/>
  <c r="BH815" i="1"/>
  <c r="BH776" i="1"/>
  <c r="BF776" i="1"/>
  <c r="BF756" i="1"/>
  <c r="BH756" i="1"/>
  <c r="BF718" i="1"/>
  <c r="BH718" i="1"/>
  <c r="BF702" i="1"/>
  <c r="BH702" i="1"/>
  <c r="BF888" i="1"/>
  <c r="BH888" i="1"/>
  <c r="BH877" i="1"/>
  <c r="BD868" i="1"/>
  <c r="BG868" i="1" s="1"/>
  <c r="BE868" i="1"/>
  <c r="BF858" i="1"/>
  <c r="BH858" i="1"/>
  <c r="BH852" i="1"/>
  <c r="BF852" i="1"/>
  <c r="BF840" i="1"/>
  <c r="BH840" i="1"/>
  <c r="BF837" i="1"/>
  <c r="BH837" i="1"/>
  <c r="BH812" i="1"/>
  <c r="BF812" i="1"/>
  <c r="BF811" i="1"/>
  <c r="BH808" i="1"/>
  <c r="BF808" i="1"/>
  <c r="BF787" i="1"/>
  <c r="BH771" i="1"/>
  <c r="BF767" i="1"/>
  <c r="BH767" i="1"/>
  <c r="BF963" i="1"/>
  <c r="BD959" i="1"/>
  <c r="BG959" i="1" s="1"/>
  <c r="BE959" i="1"/>
  <c r="BD929" i="1"/>
  <c r="BG929" i="1" s="1"/>
  <c r="BD921" i="1"/>
  <c r="BG921" i="1" s="1"/>
  <c r="BD913" i="1"/>
  <c r="BG913" i="1" s="1"/>
  <c r="BF895" i="1"/>
  <c r="BF869" i="1"/>
  <c r="BH869" i="1"/>
  <c r="BD866" i="1"/>
  <c r="BG866" i="1" s="1"/>
  <c r="BE866" i="1"/>
  <c r="BF864" i="1"/>
  <c r="BH864" i="1"/>
  <c r="BD856" i="1"/>
  <c r="BG856" i="1" s="1"/>
  <c r="BE856" i="1"/>
  <c r="BH854" i="1"/>
  <c r="BG853" i="1"/>
  <c r="BG833" i="1"/>
  <c r="BH799" i="1"/>
  <c r="BF799" i="1"/>
  <c r="BF768" i="1"/>
  <c r="BH752" i="1"/>
  <c r="BF752" i="1"/>
  <c r="BF932" i="1"/>
  <c r="BH932" i="1"/>
  <c r="BF924" i="1"/>
  <c r="BH924" i="1"/>
  <c r="BF916" i="1"/>
  <c r="BH916" i="1"/>
  <c r="BD902" i="1"/>
  <c r="BG902" i="1" s="1"/>
  <c r="BE902" i="1"/>
  <c r="BH894" i="1"/>
  <c r="BH874" i="1"/>
  <c r="BF874" i="1"/>
  <c r="BF849" i="1"/>
  <c r="BH839" i="1"/>
  <c r="BF839" i="1"/>
  <c r="BH831" i="1"/>
  <c r="BH804" i="1"/>
  <c r="BF804" i="1"/>
  <c r="BF783" i="1"/>
  <c r="BE984" i="1"/>
  <c r="BG957" i="1"/>
  <c r="BH892" i="1"/>
  <c r="BD885" i="1"/>
  <c r="BG885" i="1" s="1"/>
  <c r="BE885" i="1"/>
  <c r="BF884" i="1"/>
  <c r="BE883" i="1"/>
  <c r="BD883" i="1"/>
  <c r="BG883" i="1" s="1"/>
  <c r="BH862" i="1"/>
  <c r="BH855" i="1"/>
  <c r="BF855" i="1"/>
  <c r="BH847" i="1"/>
  <c r="BF847" i="1"/>
  <c r="BH834" i="1"/>
  <c r="BH807" i="1"/>
  <c r="BF807" i="1"/>
  <c r="BH763" i="1"/>
  <c r="BF763" i="1"/>
  <c r="BH760" i="1"/>
  <c r="BF760" i="1"/>
  <c r="BD986" i="1"/>
  <c r="BG986" i="1" s="1"/>
  <c r="BE979" i="1"/>
  <c r="BH965" i="1"/>
  <c r="BG952" i="1"/>
  <c r="BG949" i="1"/>
  <c r="BE948" i="1"/>
  <c r="BG944" i="1"/>
  <c r="BG941" i="1"/>
  <c r="BE940" i="1"/>
  <c r="BG936" i="1"/>
  <c r="BG933" i="1"/>
  <c r="BE932" i="1"/>
  <c r="BG925" i="1"/>
  <c r="BE924" i="1"/>
  <c r="BG917" i="1"/>
  <c r="BE916" i="1"/>
  <c r="BD900" i="1"/>
  <c r="BG900" i="1" s="1"/>
  <c r="BE900" i="1"/>
  <c r="BG886" i="1"/>
  <c r="BH881" i="1"/>
  <c r="BF850" i="1"/>
  <c r="BH850" i="1"/>
  <c r="BH829" i="1"/>
  <c r="BF829" i="1"/>
  <c r="BF803" i="1"/>
  <c r="BH803" i="1"/>
  <c r="BH791" i="1"/>
  <c r="BF791" i="1"/>
  <c r="BG817" i="1"/>
  <c r="BG789" i="1"/>
  <c r="BD738" i="1"/>
  <c r="BG738" i="1" s="1"/>
  <c r="BE738" i="1"/>
  <c r="BF735" i="1"/>
  <c r="BH735" i="1"/>
  <c r="BD722" i="1"/>
  <c r="BG722" i="1" s="1"/>
  <c r="BE722" i="1"/>
  <c r="BH708" i="1"/>
  <c r="BF708" i="1"/>
  <c r="BH691" i="1"/>
  <c r="BF691" i="1"/>
  <c r="BF686" i="1"/>
  <c r="BH686" i="1"/>
  <c r="BH684" i="1"/>
  <c r="BF684" i="1"/>
  <c r="BD661" i="1"/>
  <c r="BG661" i="1" s="1"/>
  <c r="BE661" i="1"/>
  <c r="BF374" i="1"/>
  <c r="BH374" i="1"/>
  <c r="BH373" i="1"/>
  <c r="BH194" i="1"/>
  <c r="BF194" i="1"/>
  <c r="BF153" i="1"/>
  <c r="BH153" i="1"/>
  <c r="BD152" i="1"/>
  <c r="BG152" i="1" s="1"/>
  <c r="BE152" i="1"/>
  <c r="BF88" i="1"/>
  <c r="BH88" i="1"/>
  <c r="BE880" i="1"/>
  <c r="BG857" i="1"/>
  <c r="BD851" i="1"/>
  <c r="BG851" i="1" s="1"/>
  <c r="BE851" i="1"/>
  <c r="BG841" i="1"/>
  <c r="BD835" i="1"/>
  <c r="BG835" i="1" s="1"/>
  <c r="BE835" i="1"/>
  <c r="BG825" i="1"/>
  <c r="BD819" i="1"/>
  <c r="BG819" i="1" s="1"/>
  <c r="BE819" i="1"/>
  <c r="BF779" i="1"/>
  <c r="BD766" i="1"/>
  <c r="BG766" i="1" s="1"/>
  <c r="BE766" i="1"/>
  <c r="BD750" i="1"/>
  <c r="BG750" i="1" s="1"/>
  <c r="BE750" i="1"/>
  <c r="BD706" i="1"/>
  <c r="BG706" i="1" s="1"/>
  <c r="BE706" i="1"/>
  <c r="BF696" i="1"/>
  <c r="BH696" i="1"/>
  <c r="BE675" i="1"/>
  <c r="BD675" i="1"/>
  <c r="BG675" i="1" s="1"/>
  <c r="BH668" i="1"/>
  <c r="BF668" i="1"/>
  <c r="BD653" i="1"/>
  <c r="BE653" i="1"/>
  <c r="BH583" i="1"/>
  <c r="BF583" i="1"/>
  <c r="BF575" i="1"/>
  <c r="BG897" i="1"/>
  <c r="BG865" i="1"/>
  <c r="BE809" i="1"/>
  <c r="BG805" i="1"/>
  <c r="BG781" i="1"/>
  <c r="BH778" i="1"/>
  <c r="BG765" i="1"/>
  <c r="BD761" i="1"/>
  <c r="BG761" i="1" s="1"/>
  <c r="BE761" i="1"/>
  <c r="BG751" i="1"/>
  <c r="BD736" i="1"/>
  <c r="BG736" i="1" s="1"/>
  <c r="BE736" i="1"/>
  <c r="BD720" i="1"/>
  <c r="BG720" i="1" s="1"/>
  <c r="BE720" i="1"/>
  <c r="BF667" i="1"/>
  <c r="BH631" i="1"/>
  <c r="BF631" i="1"/>
  <c r="BH567" i="1"/>
  <c r="BF567" i="1"/>
  <c r="BH505" i="1"/>
  <c r="BE849" i="1"/>
  <c r="BE833" i="1"/>
  <c r="BE817" i="1"/>
  <c r="BG813" i="1"/>
  <c r="BD806" i="1"/>
  <c r="BG806" i="1" s="1"/>
  <c r="BE792" i="1"/>
  <c r="BE789" i="1"/>
  <c r="BD788" i="1"/>
  <c r="BG788" i="1" s="1"/>
  <c r="BE788" i="1"/>
  <c r="BG786" i="1"/>
  <c r="BH785" i="1"/>
  <c r="BD782" i="1"/>
  <c r="BG782" i="1" s="1"/>
  <c r="BG762" i="1"/>
  <c r="BD748" i="1"/>
  <c r="BG748" i="1" s="1"/>
  <c r="BE748" i="1"/>
  <c r="BF728" i="1"/>
  <c r="BH728" i="1"/>
  <c r="BF712" i="1"/>
  <c r="BH712" i="1"/>
  <c r="BD704" i="1"/>
  <c r="BG704" i="1" s="1"/>
  <c r="BE704" i="1"/>
  <c r="BF694" i="1"/>
  <c r="BD645" i="1"/>
  <c r="BE645" i="1"/>
  <c r="BH623" i="1"/>
  <c r="BF598" i="1"/>
  <c r="BH598" i="1"/>
  <c r="BE840" i="1"/>
  <c r="BE824" i="1"/>
  <c r="BD814" i="1"/>
  <c r="BG814" i="1" s="1"/>
  <c r="BE800" i="1"/>
  <c r="BG773" i="1"/>
  <c r="BF749" i="1"/>
  <c r="BH749" i="1"/>
  <c r="BF726" i="1"/>
  <c r="BH726" i="1"/>
  <c r="BH673" i="1"/>
  <c r="BF673" i="1"/>
  <c r="BF519" i="1"/>
  <c r="BH519" i="1"/>
  <c r="BD859" i="1"/>
  <c r="BG859" i="1" s="1"/>
  <c r="BE859" i="1"/>
  <c r="BD843" i="1"/>
  <c r="BG843" i="1" s="1"/>
  <c r="BE843" i="1"/>
  <c r="BD827" i="1"/>
  <c r="BG827" i="1" s="1"/>
  <c r="BE827" i="1"/>
  <c r="BD780" i="1"/>
  <c r="BG780" i="1" s="1"/>
  <c r="BE780" i="1"/>
  <c r="BD769" i="1"/>
  <c r="BG769" i="1" s="1"/>
  <c r="BE769" i="1"/>
  <c r="BD764" i="1"/>
  <c r="BG764" i="1" s="1"/>
  <c r="BE764" i="1"/>
  <c r="BF746" i="1"/>
  <c r="BH746" i="1"/>
  <c r="BF710" i="1"/>
  <c r="BH710" i="1"/>
  <c r="BF697" i="1"/>
  <c r="BH697" i="1"/>
  <c r="BH607" i="1"/>
  <c r="BF607" i="1"/>
  <c r="BF551" i="1"/>
  <c r="BH551" i="1"/>
  <c r="BF549" i="1"/>
  <c r="BD526" i="1"/>
  <c r="BG526" i="1" s="1"/>
  <c r="BE526" i="1"/>
  <c r="BE951" i="1"/>
  <c r="BE943" i="1"/>
  <c r="BE935" i="1"/>
  <c r="BE927" i="1"/>
  <c r="BE919" i="1"/>
  <c r="BE909" i="1"/>
  <c r="BD907" i="1"/>
  <c r="BG907" i="1" s="1"/>
  <c r="BE890" i="1"/>
  <c r="BE877" i="1"/>
  <c r="BD875" i="1"/>
  <c r="BG875" i="1" s="1"/>
  <c r="BE853" i="1"/>
  <c r="BE837" i="1"/>
  <c r="BE821" i="1"/>
  <c r="BF796" i="1"/>
  <c r="BG770" i="1"/>
  <c r="BD758" i="1"/>
  <c r="BG758" i="1" s="1"/>
  <c r="BE758" i="1"/>
  <c r="BD753" i="1"/>
  <c r="BG753" i="1" s="1"/>
  <c r="BE753" i="1"/>
  <c r="BH744" i="1"/>
  <c r="BH742" i="1"/>
  <c r="BF742" i="1"/>
  <c r="BH732" i="1"/>
  <c r="BF732" i="1"/>
  <c r="BF730" i="1"/>
  <c r="BH730" i="1"/>
  <c r="BF714" i="1"/>
  <c r="BH714" i="1"/>
  <c r="BH693" i="1"/>
  <c r="BF693" i="1"/>
  <c r="BF599" i="1"/>
  <c r="BD563" i="1"/>
  <c r="BE563" i="1"/>
  <c r="BF559" i="1"/>
  <c r="BH559" i="1"/>
  <c r="BE888" i="1"/>
  <c r="BG809" i="1"/>
  <c r="BE796" i="1"/>
  <c r="BD772" i="1"/>
  <c r="BG772" i="1" s="1"/>
  <c r="BE772" i="1"/>
  <c r="BG759" i="1"/>
  <c r="BG754" i="1"/>
  <c r="BH741" i="1"/>
  <c r="BF741" i="1"/>
  <c r="BH740" i="1"/>
  <c r="BF740" i="1"/>
  <c r="BF724" i="1"/>
  <c r="BH700" i="1"/>
  <c r="BF700" i="1"/>
  <c r="BF698" i="1"/>
  <c r="BH698" i="1"/>
  <c r="BF642" i="1"/>
  <c r="BH642" i="1"/>
  <c r="BF630" i="1"/>
  <c r="BH630" i="1"/>
  <c r="BH591" i="1"/>
  <c r="BG739" i="1"/>
  <c r="BG737" i="1"/>
  <c r="BG723" i="1"/>
  <c r="BG721" i="1"/>
  <c r="BG707" i="1"/>
  <c r="BG705" i="1"/>
  <c r="BD674" i="1"/>
  <c r="BG674" i="1" s="1"/>
  <c r="BE674" i="1"/>
  <c r="BH671" i="1"/>
  <c r="BG662" i="1"/>
  <c r="BG654" i="1"/>
  <c r="BG646" i="1"/>
  <c r="BD640" i="1"/>
  <c r="BG640" i="1" s="1"/>
  <c r="BE640" i="1"/>
  <c r="BD621" i="1"/>
  <c r="BG621" i="1" s="1"/>
  <c r="BE621" i="1"/>
  <c r="BF617" i="1"/>
  <c r="BH617" i="1"/>
  <c r="BG608" i="1"/>
  <c r="BD589" i="1"/>
  <c r="BG589" i="1" s="1"/>
  <c r="BE589" i="1"/>
  <c r="BG576" i="1"/>
  <c r="BD561" i="1"/>
  <c r="BG561" i="1" s="1"/>
  <c r="BE561" i="1"/>
  <c r="BD547" i="1"/>
  <c r="BG547" i="1" s="1"/>
  <c r="BE547" i="1"/>
  <c r="BG544" i="1"/>
  <c r="BF535" i="1"/>
  <c r="BH535" i="1"/>
  <c r="BG747" i="1"/>
  <c r="BD664" i="1"/>
  <c r="BG664" i="1" s="1"/>
  <c r="BE664" i="1"/>
  <c r="BD656" i="1"/>
  <c r="BG656" i="1" s="1"/>
  <c r="BE656" i="1"/>
  <c r="BD648" i="1"/>
  <c r="BG648" i="1" s="1"/>
  <c r="BE648" i="1"/>
  <c r="BF622" i="1"/>
  <c r="BH622" i="1"/>
  <c r="BF590" i="1"/>
  <c r="BH590" i="1"/>
  <c r="BF450" i="1"/>
  <c r="BH450" i="1"/>
  <c r="BH440" i="1"/>
  <c r="BE811" i="1"/>
  <c r="BE803" i="1"/>
  <c r="BE795" i="1"/>
  <c r="BE787" i="1"/>
  <c r="BE779" i="1"/>
  <c r="BE771" i="1"/>
  <c r="BE763" i="1"/>
  <c r="BE755" i="1"/>
  <c r="BH689" i="1"/>
  <c r="BD677" i="1"/>
  <c r="BG677" i="1" s="1"/>
  <c r="BE677" i="1"/>
  <c r="BG665" i="1"/>
  <c r="BG657" i="1"/>
  <c r="BH647" i="1"/>
  <c r="BG632" i="1"/>
  <c r="BD613" i="1"/>
  <c r="BG613" i="1" s="1"/>
  <c r="BE613" i="1"/>
  <c r="BH609" i="1"/>
  <c r="BG600" i="1"/>
  <c r="BD581" i="1"/>
  <c r="BG581" i="1" s="1"/>
  <c r="BE581" i="1"/>
  <c r="BF577" i="1"/>
  <c r="BH577" i="1"/>
  <c r="BG568" i="1"/>
  <c r="BH557" i="1"/>
  <c r="BF557" i="1"/>
  <c r="BD545" i="1"/>
  <c r="BG545" i="1" s="1"/>
  <c r="BE545" i="1"/>
  <c r="BF517" i="1"/>
  <c r="BE516" i="1"/>
  <c r="BD516" i="1"/>
  <c r="BG516" i="1" s="1"/>
  <c r="BE740" i="1"/>
  <c r="BD731" i="1"/>
  <c r="BG731" i="1" s="1"/>
  <c r="BE724" i="1"/>
  <c r="BD715" i="1"/>
  <c r="BG715" i="1" s="1"/>
  <c r="BE708" i="1"/>
  <c r="BD699" i="1"/>
  <c r="BG699" i="1" s="1"/>
  <c r="BE692" i="1"/>
  <c r="BE684" i="1"/>
  <c r="BD680" i="1"/>
  <c r="BG680" i="1" s="1"/>
  <c r="BE680" i="1"/>
  <c r="BD666" i="1"/>
  <c r="BG666" i="1" s="1"/>
  <c r="BE666" i="1"/>
  <c r="BH614" i="1"/>
  <c r="BF595" i="1"/>
  <c r="BH595" i="1"/>
  <c r="BF582" i="1"/>
  <c r="BH582" i="1"/>
  <c r="BF543" i="1"/>
  <c r="BH543" i="1"/>
  <c r="BF528" i="1"/>
  <c r="BH528" i="1"/>
  <c r="BF512" i="1"/>
  <c r="BH512" i="1"/>
  <c r="BF480" i="1"/>
  <c r="BH480" i="1"/>
  <c r="BE746" i="1"/>
  <c r="BE744" i="1"/>
  <c r="BE742" i="1"/>
  <c r="BD658" i="1"/>
  <c r="BG658" i="1" s="1"/>
  <c r="BE658" i="1"/>
  <c r="BD650" i="1"/>
  <c r="BG650" i="1" s="1"/>
  <c r="BE650" i="1"/>
  <c r="BD637" i="1"/>
  <c r="BG637" i="1" s="1"/>
  <c r="BE637" i="1"/>
  <c r="BF633" i="1"/>
  <c r="BH633" i="1"/>
  <c r="BF624" i="1"/>
  <c r="BH624" i="1"/>
  <c r="BD605" i="1"/>
  <c r="BG605" i="1" s="1"/>
  <c r="BE605" i="1"/>
  <c r="BF601" i="1"/>
  <c r="BH601" i="1"/>
  <c r="BF592" i="1"/>
  <c r="BH592" i="1"/>
  <c r="BD573" i="1"/>
  <c r="BG573" i="1" s="1"/>
  <c r="BE573" i="1"/>
  <c r="BF569" i="1"/>
  <c r="BH569" i="1"/>
  <c r="BF553" i="1"/>
  <c r="BH553" i="1"/>
  <c r="BH541" i="1"/>
  <c r="BF541" i="1"/>
  <c r="BH533" i="1"/>
  <c r="BF533" i="1"/>
  <c r="BD486" i="1"/>
  <c r="BG486" i="1" s="1"/>
  <c r="BE486" i="1"/>
  <c r="BE756" i="1"/>
  <c r="BD733" i="1"/>
  <c r="BG733" i="1" s="1"/>
  <c r="BD717" i="1"/>
  <c r="BG717" i="1" s="1"/>
  <c r="BD701" i="1"/>
  <c r="BG701" i="1" s="1"/>
  <c r="BD683" i="1"/>
  <c r="BG683" i="1" s="1"/>
  <c r="BD682" i="1"/>
  <c r="BG682" i="1" s="1"/>
  <c r="BE682" i="1"/>
  <c r="BD669" i="1"/>
  <c r="BG669" i="1" s="1"/>
  <c r="BE669" i="1"/>
  <c r="BF651" i="1"/>
  <c r="BH651" i="1"/>
  <c r="BG638" i="1"/>
  <c r="BG606" i="1"/>
  <c r="BH586" i="1"/>
  <c r="BG574" i="1"/>
  <c r="BH565" i="1"/>
  <c r="BD690" i="1"/>
  <c r="BG690" i="1" s="1"/>
  <c r="BE690" i="1"/>
  <c r="BH688" i="1"/>
  <c r="BD672" i="1"/>
  <c r="BG672" i="1" s="1"/>
  <c r="BE672" i="1"/>
  <c r="BG670" i="1"/>
  <c r="BG653" i="1"/>
  <c r="BG645" i="1"/>
  <c r="BD629" i="1"/>
  <c r="BG629" i="1" s="1"/>
  <c r="BE629" i="1"/>
  <c r="BG616" i="1"/>
  <c r="BD597" i="1"/>
  <c r="BG597" i="1" s="1"/>
  <c r="BE597" i="1"/>
  <c r="BG584" i="1"/>
  <c r="BG563" i="1"/>
  <c r="BG560" i="1"/>
  <c r="BF537" i="1"/>
  <c r="BH537" i="1"/>
  <c r="BG564" i="1"/>
  <c r="BG562" i="1"/>
  <c r="BE559" i="1"/>
  <c r="BG548" i="1"/>
  <c r="BG546" i="1"/>
  <c r="BE543" i="1"/>
  <c r="BD529" i="1"/>
  <c r="BG529" i="1" s="1"/>
  <c r="BE529" i="1"/>
  <c r="BG527" i="1"/>
  <c r="BD515" i="1"/>
  <c r="BG515" i="1" s="1"/>
  <c r="BE515" i="1"/>
  <c r="BD497" i="1"/>
  <c r="BG497" i="1" s="1"/>
  <c r="BE497" i="1"/>
  <c r="BE495" i="1"/>
  <c r="BD495" i="1"/>
  <c r="BG495" i="1" s="1"/>
  <c r="BE477" i="1"/>
  <c r="BD477" i="1"/>
  <c r="BG477" i="1" s="1"/>
  <c r="BH476" i="1"/>
  <c r="BF476" i="1"/>
  <c r="BF474" i="1"/>
  <c r="BH474" i="1"/>
  <c r="BH436" i="1"/>
  <c r="BF436" i="1"/>
  <c r="BH411" i="1"/>
  <c r="BF411" i="1"/>
  <c r="BG530" i="1"/>
  <c r="BD508" i="1"/>
  <c r="BG508" i="1" s="1"/>
  <c r="BE508" i="1"/>
  <c r="BE493" i="1"/>
  <c r="BD493" i="1"/>
  <c r="BG493" i="1" s="1"/>
  <c r="BG478" i="1"/>
  <c r="BF471" i="1"/>
  <c r="BH471" i="1"/>
  <c r="BE437" i="1"/>
  <c r="BD437" i="1"/>
  <c r="BG437" i="1" s="1"/>
  <c r="BE642" i="1"/>
  <c r="BE634" i="1"/>
  <c r="BE626" i="1"/>
  <c r="BE618" i="1"/>
  <c r="BE610" i="1"/>
  <c r="BE602" i="1"/>
  <c r="BE594" i="1"/>
  <c r="BE586" i="1"/>
  <c r="BE578" i="1"/>
  <c r="BE570" i="1"/>
  <c r="BE565" i="1"/>
  <c r="BD540" i="1"/>
  <c r="BG540" i="1" s="1"/>
  <c r="BD539" i="1"/>
  <c r="BG539" i="1" s="1"/>
  <c r="BE539" i="1"/>
  <c r="BD532" i="1"/>
  <c r="BG532" i="1" s="1"/>
  <c r="BD531" i="1"/>
  <c r="BG531" i="1" s="1"/>
  <c r="BE531" i="1"/>
  <c r="BD518" i="1"/>
  <c r="BG518" i="1" s="1"/>
  <c r="BE518" i="1"/>
  <c r="BF472" i="1"/>
  <c r="BH472" i="1"/>
  <c r="BF438" i="1"/>
  <c r="BH438" i="1"/>
  <c r="BF433" i="1"/>
  <c r="BH433" i="1"/>
  <c r="BF425" i="1"/>
  <c r="BH425" i="1"/>
  <c r="BD556" i="1"/>
  <c r="BG556" i="1" s="1"/>
  <c r="BE549" i="1"/>
  <c r="BE537" i="1"/>
  <c r="BD521" i="1"/>
  <c r="BG521" i="1" s="1"/>
  <c r="BE521" i="1"/>
  <c r="BF481" i="1"/>
  <c r="BH481" i="1"/>
  <c r="BD460" i="1"/>
  <c r="BG460" i="1" s="1"/>
  <c r="BE460" i="1"/>
  <c r="BF448" i="1"/>
  <c r="BH448" i="1"/>
  <c r="BH447" i="1"/>
  <c r="BF447" i="1"/>
  <c r="BD426" i="1"/>
  <c r="BG426" i="1" s="1"/>
  <c r="BE426" i="1"/>
  <c r="BF394" i="1"/>
  <c r="BH394" i="1"/>
  <c r="BE632" i="1"/>
  <c r="BE624" i="1"/>
  <c r="BE616" i="1"/>
  <c r="BE608" i="1"/>
  <c r="BE600" i="1"/>
  <c r="BE592" i="1"/>
  <c r="BE584" i="1"/>
  <c r="BE576" i="1"/>
  <c r="BE568" i="1"/>
  <c r="BE551" i="1"/>
  <c r="BD501" i="1"/>
  <c r="BG501" i="1" s="1"/>
  <c r="BE501" i="1"/>
  <c r="BH468" i="1"/>
  <c r="BF468" i="1"/>
  <c r="BG454" i="1"/>
  <c r="BH452" i="1"/>
  <c r="BF452" i="1"/>
  <c r="BH389" i="1"/>
  <c r="BF389" i="1"/>
  <c r="BD558" i="1"/>
  <c r="BG558" i="1" s="1"/>
  <c r="BD542" i="1"/>
  <c r="BG542" i="1" s="1"/>
  <c r="BD523" i="1"/>
  <c r="BG523" i="1" s="1"/>
  <c r="BE523" i="1"/>
  <c r="BD510" i="1"/>
  <c r="BG510" i="1" s="1"/>
  <c r="BE510" i="1"/>
  <c r="BF502" i="1"/>
  <c r="BH502" i="1"/>
  <c r="BH489" i="1"/>
  <c r="BF489" i="1"/>
  <c r="BG488" i="1"/>
  <c r="BH482" i="1"/>
  <c r="BD420" i="1"/>
  <c r="BG420" i="1" s="1"/>
  <c r="BE420" i="1"/>
  <c r="BD340" i="1"/>
  <c r="BG340" i="1" s="1"/>
  <c r="BE340" i="1"/>
  <c r="BD513" i="1"/>
  <c r="BG513" i="1" s="1"/>
  <c r="BE513" i="1"/>
  <c r="BF500" i="1"/>
  <c r="BH500" i="1"/>
  <c r="BH496" i="1"/>
  <c r="BF496" i="1"/>
  <c r="BF475" i="1"/>
  <c r="BH475" i="1"/>
  <c r="BD466" i="1"/>
  <c r="BG466" i="1" s="1"/>
  <c r="BE466" i="1"/>
  <c r="BF459" i="1"/>
  <c r="BH459" i="1"/>
  <c r="BF439" i="1"/>
  <c r="BH439" i="1"/>
  <c r="BF422" i="1"/>
  <c r="BH422" i="1"/>
  <c r="BE421" i="1"/>
  <c r="BD421" i="1"/>
  <c r="BG421" i="1" s="1"/>
  <c r="BF403" i="1"/>
  <c r="BH403" i="1"/>
  <c r="BF400" i="1"/>
  <c r="BH400" i="1"/>
  <c r="BH399" i="1"/>
  <c r="BF399" i="1"/>
  <c r="BF367" i="1"/>
  <c r="BH367" i="1"/>
  <c r="BF364" i="1"/>
  <c r="BH364" i="1"/>
  <c r="BG467" i="1"/>
  <c r="BG457" i="1"/>
  <c r="BF430" i="1"/>
  <c r="BH430" i="1"/>
  <c r="BG427" i="1"/>
  <c r="BF414" i="1"/>
  <c r="BH414" i="1"/>
  <c r="BH408" i="1"/>
  <c r="BG402" i="1"/>
  <c r="BH391" i="1"/>
  <c r="BF391" i="1"/>
  <c r="BF363" i="1"/>
  <c r="BH363" i="1"/>
  <c r="BD337" i="1"/>
  <c r="BG337" i="1" s="1"/>
  <c r="BE337" i="1"/>
  <c r="BF335" i="1"/>
  <c r="BH328" i="1"/>
  <c r="BF328" i="1"/>
  <c r="BH325" i="1"/>
  <c r="BF325" i="1"/>
  <c r="BF286" i="1"/>
  <c r="BD235" i="1"/>
  <c r="BG235" i="1" s="1"/>
  <c r="BE235" i="1"/>
  <c r="BE482" i="1"/>
  <c r="BD469" i="1"/>
  <c r="BG469" i="1" s="1"/>
  <c r="BG465" i="1"/>
  <c r="BE458" i="1"/>
  <c r="BE452" i="1"/>
  <c r="BE440" i="1"/>
  <c r="BH381" i="1"/>
  <c r="BF381" i="1"/>
  <c r="BG370" i="1"/>
  <c r="BF350" i="1"/>
  <c r="BH350" i="1"/>
  <c r="BD334" i="1"/>
  <c r="BG334" i="1" s="1"/>
  <c r="BE334" i="1"/>
  <c r="BF331" i="1"/>
  <c r="BE314" i="1"/>
  <c r="BD314" i="1"/>
  <c r="BG314" i="1" s="1"/>
  <c r="BD297" i="1"/>
  <c r="BG297" i="1" s="1"/>
  <c r="BE297" i="1"/>
  <c r="BF263" i="1"/>
  <c r="BH263" i="1"/>
  <c r="BE505" i="1"/>
  <c r="BD503" i="1"/>
  <c r="BG503" i="1" s="1"/>
  <c r="BE484" i="1"/>
  <c r="BG473" i="1"/>
  <c r="BE446" i="1"/>
  <c r="BG445" i="1"/>
  <c r="BD428" i="1"/>
  <c r="BG428" i="1" s="1"/>
  <c r="BE428" i="1"/>
  <c r="BD412" i="1"/>
  <c r="BG412" i="1" s="1"/>
  <c r="BE412" i="1"/>
  <c r="BF390" i="1"/>
  <c r="BH390" i="1"/>
  <c r="BF380" i="1"/>
  <c r="BF371" i="1"/>
  <c r="BH371" i="1"/>
  <c r="BH368" i="1"/>
  <c r="BH336" i="1"/>
  <c r="BF336" i="1"/>
  <c r="BH326" i="1"/>
  <c r="BF326" i="1"/>
  <c r="BH310" i="1"/>
  <c r="BE474" i="1"/>
  <c r="BE468" i="1"/>
  <c r="BG453" i="1"/>
  <c r="BD442" i="1"/>
  <c r="BG442" i="1" s="1"/>
  <c r="BE442" i="1"/>
  <c r="BE436" i="1"/>
  <c r="BD429" i="1"/>
  <c r="BG429" i="1" s="1"/>
  <c r="BD413" i="1"/>
  <c r="BG413" i="1" s="1"/>
  <c r="BF398" i="1"/>
  <c r="BH398" i="1"/>
  <c r="BD397" i="1"/>
  <c r="BG397" i="1" s="1"/>
  <c r="BE397" i="1"/>
  <c r="BD361" i="1"/>
  <c r="BG361" i="1" s="1"/>
  <c r="BE361" i="1"/>
  <c r="BD279" i="1"/>
  <c r="BG279" i="1" s="1"/>
  <c r="BE279" i="1"/>
  <c r="BD479" i="1"/>
  <c r="BG479" i="1" s="1"/>
  <c r="BE476" i="1"/>
  <c r="BG461" i="1"/>
  <c r="BG441" i="1"/>
  <c r="BE432" i="1"/>
  <c r="BH418" i="1"/>
  <c r="BF406" i="1"/>
  <c r="BH406" i="1"/>
  <c r="BD405" i="1"/>
  <c r="BG405" i="1" s="1"/>
  <c r="BE405" i="1"/>
  <c r="BF404" i="1"/>
  <c r="BG387" i="1"/>
  <c r="BF360" i="1"/>
  <c r="BH360" i="1"/>
  <c r="BD359" i="1"/>
  <c r="BG359" i="1" s="1"/>
  <c r="BE359" i="1"/>
  <c r="BF342" i="1"/>
  <c r="BH342" i="1"/>
  <c r="BE322" i="1"/>
  <c r="BD322" i="1"/>
  <c r="BG322" i="1" s="1"/>
  <c r="BE306" i="1"/>
  <c r="BD306" i="1"/>
  <c r="BG306" i="1" s="1"/>
  <c r="BF432" i="1"/>
  <c r="BH432" i="1"/>
  <c r="BF416" i="1"/>
  <c r="BH416" i="1"/>
  <c r="BF393" i="1"/>
  <c r="BH393" i="1"/>
  <c r="BD385" i="1"/>
  <c r="BG385" i="1" s="1"/>
  <c r="BE385" i="1"/>
  <c r="BH354" i="1"/>
  <c r="BF354" i="1"/>
  <c r="BF339" i="1"/>
  <c r="BH339" i="1"/>
  <c r="BH318" i="1"/>
  <c r="BH302" i="1"/>
  <c r="BF464" i="1"/>
  <c r="BH464" i="1"/>
  <c r="BD434" i="1"/>
  <c r="BG434" i="1" s="1"/>
  <c r="BE434" i="1"/>
  <c r="BF395" i="1"/>
  <c r="BH395" i="1"/>
  <c r="BG392" i="1"/>
  <c r="BD346" i="1"/>
  <c r="BG346" i="1" s="1"/>
  <c r="BE346" i="1"/>
  <c r="BH344" i="1"/>
  <c r="BF344" i="1"/>
  <c r="BE343" i="1"/>
  <c r="BD343" i="1"/>
  <c r="BG343" i="1" s="1"/>
  <c r="BF338" i="1"/>
  <c r="BH338" i="1"/>
  <c r="BE404" i="1"/>
  <c r="BE396" i="1"/>
  <c r="BG386" i="1"/>
  <c r="BE382" i="1"/>
  <c r="BE375" i="1"/>
  <c r="BG362" i="1"/>
  <c r="BE355" i="1"/>
  <c r="BG341" i="1"/>
  <c r="BD321" i="1"/>
  <c r="BG321" i="1" s="1"/>
  <c r="BE321" i="1"/>
  <c r="BD313" i="1"/>
  <c r="BG313" i="1" s="1"/>
  <c r="BE313" i="1"/>
  <c r="BD305" i="1"/>
  <c r="BG305" i="1" s="1"/>
  <c r="BE305" i="1"/>
  <c r="BG298" i="1"/>
  <c r="BH277" i="1"/>
  <c r="BF277" i="1"/>
  <c r="BF276" i="1"/>
  <c r="BH261" i="1"/>
  <c r="BF261" i="1"/>
  <c r="BH256" i="1"/>
  <c r="BF209" i="1"/>
  <c r="BH209" i="1"/>
  <c r="BD208" i="1"/>
  <c r="BG208" i="1" s="1"/>
  <c r="BE208" i="1"/>
  <c r="BF203" i="1"/>
  <c r="BH203" i="1"/>
  <c r="BF202" i="1"/>
  <c r="BH202" i="1"/>
  <c r="BE389" i="1"/>
  <c r="BD348" i="1"/>
  <c r="BG348" i="1" s="1"/>
  <c r="BE348" i="1"/>
  <c r="BD345" i="1"/>
  <c r="BG345" i="1" s="1"/>
  <c r="BE345" i="1"/>
  <c r="BE326" i="1"/>
  <c r="BF296" i="1"/>
  <c r="BE418" i="1"/>
  <c r="BE410" i="1"/>
  <c r="BE402" i="1"/>
  <c r="BE394" i="1"/>
  <c r="BE387" i="1"/>
  <c r="BE379" i="1"/>
  <c r="BG375" i="1"/>
  <c r="BE370" i="1"/>
  <c r="BE366" i="1"/>
  <c r="BE267" i="1"/>
  <c r="BD267" i="1"/>
  <c r="BG267" i="1" s="1"/>
  <c r="BD243" i="1"/>
  <c r="BG243" i="1" s="1"/>
  <c r="BE243" i="1"/>
  <c r="BF229" i="1"/>
  <c r="BH229" i="1"/>
  <c r="BD372" i="1"/>
  <c r="BG372" i="1" s="1"/>
  <c r="BD369" i="1"/>
  <c r="BG369" i="1" s="1"/>
  <c r="BE369" i="1"/>
  <c r="BH358" i="1"/>
  <c r="BD353" i="1"/>
  <c r="BG353" i="1" s="1"/>
  <c r="BE353" i="1"/>
  <c r="BF333" i="1"/>
  <c r="BD324" i="1"/>
  <c r="BG324" i="1" s="1"/>
  <c r="BE324" i="1"/>
  <c r="BF320" i="1"/>
  <c r="BD316" i="1"/>
  <c r="BG316" i="1" s="1"/>
  <c r="BE316" i="1"/>
  <c r="BF312" i="1"/>
  <c r="BD308" i="1"/>
  <c r="BG308" i="1" s="1"/>
  <c r="BE308" i="1"/>
  <c r="BF304" i="1"/>
  <c r="BD300" i="1"/>
  <c r="BG300" i="1" s="1"/>
  <c r="BE300" i="1"/>
  <c r="BD295" i="1"/>
  <c r="BG295" i="1" s="1"/>
  <c r="BE295" i="1"/>
  <c r="BF294" i="1"/>
  <c r="BH294" i="1"/>
  <c r="BF287" i="1"/>
  <c r="BH287" i="1"/>
  <c r="BD273" i="1"/>
  <c r="BG273" i="1" s="1"/>
  <c r="BE273" i="1"/>
  <c r="BF224" i="1"/>
  <c r="BH224" i="1"/>
  <c r="BF317" i="1"/>
  <c r="BH317" i="1"/>
  <c r="BF309" i="1"/>
  <c r="BH309" i="1"/>
  <c r="BF301" i="1"/>
  <c r="BH301" i="1"/>
  <c r="BD293" i="1"/>
  <c r="BG293" i="1" s="1"/>
  <c r="BE293" i="1"/>
  <c r="BF275" i="1"/>
  <c r="BH275" i="1"/>
  <c r="BF255" i="1"/>
  <c r="BH255" i="1"/>
  <c r="BH253" i="1"/>
  <c r="BF253" i="1"/>
  <c r="BF248" i="1"/>
  <c r="BH248" i="1"/>
  <c r="BD332" i="1"/>
  <c r="BG332" i="1" s="1"/>
  <c r="BE332" i="1"/>
  <c r="BD329" i="1"/>
  <c r="BG329" i="1" s="1"/>
  <c r="BE329" i="1"/>
  <c r="BD319" i="1"/>
  <c r="BG319" i="1" s="1"/>
  <c r="BE319" i="1"/>
  <c r="BD311" i="1"/>
  <c r="BG311" i="1" s="1"/>
  <c r="BE311" i="1"/>
  <c r="BD303" i="1"/>
  <c r="BG303" i="1" s="1"/>
  <c r="BE303" i="1"/>
  <c r="BF299" i="1"/>
  <c r="BD291" i="1"/>
  <c r="BG291" i="1" s="1"/>
  <c r="BE291" i="1"/>
  <c r="BH285" i="1"/>
  <c r="BF285" i="1"/>
  <c r="BG283" i="1"/>
  <c r="BD281" i="1"/>
  <c r="BG281" i="1" s="1"/>
  <c r="BE281" i="1"/>
  <c r="BH223" i="1"/>
  <c r="BF223" i="1"/>
  <c r="BD377" i="1"/>
  <c r="BG377" i="1" s="1"/>
  <c r="BE377" i="1"/>
  <c r="BF330" i="1"/>
  <c r="BH330" i="1"/>
  <c r="BF289" i="1"/>
  <c r="BH289" i="1"/>
  <c r="BF272" i="1"/>
  <c r="BH272" i="1"/>
  <c r="BH271" i="1"/>
  <c r="BH260" i="1"/>
  <c r="BF260" i="1"/>
  <c r="BG282" i="1"/>
  <c r="BG280" i="1"/>
  <c r="BD274" i="1"/>
  <c r="BG274" i="1" s="1"/>
  <c r="BG270" i="1"/>
  <c r="BE261" i="1"/>
  <c r="BG257" i="1"/>
  <c r="BG249" i="1"/>
  <c r="BH222" i="1"/>
  <c r="BF222" i="1"/>
  <c r="BF216" i="1"/>
  <c r="BH216" i="1"/>
  <c r="BF205" i="1"/>
  <c r="BH205" i="1"/>
  <c r="BF184" i="1"/>
  <c r="BH184" i="1"/>
  <c r="BD182" i="1"/>
  <c r="BE182" i="1"/>
  <c r="BE286" i="1"/>
  <c r="BD284" i="1"/>
  <c r="BG284" i="1" s="1"/>
  <c r="BG278" i="1"/>
  <c r="BE271" i="1"/>
  <c r="BF192" i="1"/>
  <c r="BH192" i="1"/>
  <c r="BG182" i="1"/>
  <c r="BH176" i="1"/>
  <c r="BF176" i="1"/>
  <c r="BF158" i="1"/>
  <c r="BG258" i="1"/>
  <c r="BE253" i="1"/>
  <c r="BG241" i="1"/>
  <c r="BH240" i="1"/>
  <c r="BG233" i="1"/>
  <c r="BH232" i="1"/>
  <c r="BH139" i="1"/>
  <c r="BF139" i="1"/>
  <c r="BE283" i="1"/>
  <c r="BG262" i="1"/>
  <c r="BH247" i="1"/>
  <c r="BF211" i="1"/>
  <c r="BH211" i="1"/>
  <c r="BF201" i="1"/>
  <c r="BH201" i="1"/>
  <c r="BF200" i="1"/>
  <c r="BH200" i="1"/>
  <c r="BH199" i="1"/>
  <c r="BF199" i="1"/>
  <c r="BH173" i="1"/>
  <c r="BF173" i="1"/>
  <c r="BD172" i="1"/>
  <c r="BG172" i="1" s="1"/>
  <c r="BE172" i="1"/>
  <c r="BF136" i="1"/>
  <c r="BH136" i="1"/>
  <c r="BE289" i="1"/>
  <c r="BF265" i="1"/>
  <c r="BD250" i="1"/>
  <c r="BG250" i="1" s="1"/>
  <c r="BE250" i="1"/>
  <c r="BG246" i="1"/>
  <c r="BF239" i="1"/>
  <c r="BH239" i="1"/>
  <c r="BG238" i="1"/>
  <c r="BF231" i="1"/>
  <c r="BH231" i="1"/>
  <c r="BD230" i="1"/>
  <c r="BG230" i="1" s="1"/>
  <c r="BE230" i="1"/>
  <c r="BF220" i="1"/>
  <c r="BH220" i="1"/>
  <c r="BH168" i="1"/>
  <c r="BF168" i="1"/>
  <c r="BH269" i="1"/>
  <c r="BF269" i="1"/>
  <c r="BD228" i="1"/>
  <c r="BG228" i="1" s="1"/>
  <c r="BE228" i="1"/>
  <c r="BF226" i="1"/>
  <c r="BH226" i="1"/>
  <c r="BG207" i="1"/>
  <c r="BD245" i="1"/>
  <c r="BG245" i="1" s="1"/>
  <c r="BE245" i="1"/>
  <c r="BG242" i="1"/>
  <c r="BD237" i="1"/>
  <c r="BG237" i="1" s="1"/>
  <c r="BE237" i="1"/>
  <c r="BG234" i="1"/>
  <c r="BF218" i="1"/>
  <c r="BH218" i="1"/>
  <c r="BF210" i="1"/>
  <c r="BH210" i="1"/>
  <c r="BH198" i="1"/>
  <c r="BF190" i="1"/>
  <c r="BH190" i="1"/>
  <c r="BF189" i="1"/>
  <c r="BH189" i="1"/>
  <c r="BD188" i="1"/>
  <c r="BG188" i="1" s="1"/>
  <c r="BE188" i="1"/>
  <c r="BF185" i="1"/>
  <c r="BH185" i="1"/>
  <c r="BF163" i="1"/>
  <c r="BH163" i="1"/>
  <c r="BH147" i="1"/>
  <c r="BF147" i="1"/>
  <c r="BE242" i="1"/>
  <c r="BE234" i="1"/>
  <c r="BD213" i="1"/>
  <c r="BG213" i="1" s="1"/>
  <c r="BD206" i="1"/>
  <c r="BG206" i="1" s="1"/>
  <c r="BD197" i="1"/>
  <c r="BG197" i="1" s="1"/>
  <c r="BD164" i="1"/>
  <c r="BG164" i="1" s="1"/>
  <c r="BE164" i="1"/>
  <c r="BG156" i="1"/>
  <c r="BF138" i="1"/>
  <c r="BH138" i="1"/>
  <c r="BG227" i="1"/>
  <c r="BE223" i="1"/>
  <c r="BD221" i="1"/>
  <c r="BG221" i="1" s="1"/>
  <c r="BH212" i="1"/>
  <c r="BG204" i="1"/>
  <c r="BH181" i="1"/>
  <c r="BG137" i="1"/>
  <c r="BD135" i="1"/>
  <c r="BG135" i="1" s="1"/>
  <c r="BE135" i="1"/>
  <c r="BF119" i="1"/>
  <c r="BH119" i="1"/>
  <c r="BF111" i="1"/>
  <c r="BH111" i="1"/>
  <c r="BF47" i="1"/>
  <c r="BH47" i="1"/>
  <c r="BD42" i="1"/>
  <c r="BG42" i="1" s="1"/>
  <c r="BE42" i="1"/>
  <c r="BH193" i="1"/>
  <c r="BD187" i="1"/>
  <c r="BG187" i="1" s="1"/>
  <c r="BE187" i="1"/>
  <c r="BF170" i="1"/>
  <c r="BH170" i="1"/>
  <c r="BH169" i="1"/>
  <c r="BF157" i="1"/>
  <c r="BH157" i="1"/>
  <c r="BD133" i="1"/>
  <c r="BG133" i="1" s="1"/>
  <c r="BE133" i="1"/>
  <c r="BF125" i="1"/>
  <c r="BH125" i="1"/>
  <c r="BH115" i="1"/>
  <c r="BF115" i="1"/>
  <c r="BF110" i="1"/>
  <c r="BH110" i="1"/>
  <c r="BD109" i="1"/>
  <c r="BG109" i="1" s="1"/>
  <c r="BE109" i="1"/>
  <c r="BF53" i="1"/>
  <c r="BH53" i="1"/>
  <c r="BD195" i="1"/>
  <c r="BG195" i="1" s="1"/>
  <c r="BE195" i="1"/>
  <c r="BE176" i="1"/>
  <c r="BF175" i="1"/>
  <c r="BF167" i="1"/>
  <c r="BH167" i="1"/>
  <c r="BF162" i="1"/>
  <c r="BH162" i="1"/>
  <c r="BF148" i="1"/>
  <c r="BH148" i="1"/>
  <c r="BG140" i="1"/>
  <c r="BF128" i="1"/>
  <c r="BH128" i="1"/>
  <c r="BH108" i="1"/>
  <c r="BF108" i="1"/>
  <c r="BD214" i="1"/>
  <c r="BG214" i="1" s="1"/>
  <c r="BG196" i="1"/>
  <c r="BG183" i="1"/>
  <c r="BE180" i="1"/>
  <c r="BD174" i="1"/>
  <c r="BG174" i="1" s="1"/>
  <c r="BE174" i="1"/>
  <c r="BF142" i="1"/>
  <c r="BH142" i="1"/>
  <c r="BF129" i="1"/>
  <c r="BF127" i="1"/>
  <c r="BH127" i="1"/>
  <c r="BH123" i="1"/>
  <c r="BF123" i="1"/>
  <c r="BF118" i="1"/>
  <c r="BH118" i="1"/>
  <c r="BG180" i="1"/>
  <c r="BH179" i="1"/>
  <c r="BD166" i="1"/>
  <c r="BG166" i="1" s="1"/>
  <c r="BE166" i="1"/>
  <c r="BD159" i="1"/>
  <c r="BG159" i="1" s="1"/>
  <c r="BE159" i="1"/>
  <c r="BH155" i="1"/>
  <c r="BF155" i="1"/>
  <c r="BF149" i="1"/>
  <c r="BH149" i="1"/>
  <c r="BF122" i="1"/>
  <c r="BH122" i="1"/>
  <c r="BH73" i="1"/>
  <c r="BF73" i="1"/>
  <c r="BE218" i="1"/>
  <c r="BE184" i="1"/>
  <c r="BG177" i="1"/>
  <c r="BG171" i="1"/>
  <c r="BF117" i="1"/>
  <c r="BH117" i="1"/>
  <c r="BH76" i="1"/>
  <c r="BF76" i="1"/>
  <c r="BE129" i="1"/>
  <c r="BH126" i="1"/>
  <c r="BD124" i="1"/>
  <c r="BG124" i="1" s="1"/>
  <c r="BD114" i="1"/>
  <c r="BG114" i="1" s="1"/>
  <c r="BF104" i="1"/>
  <c r="BF94" i="1"/>
  <c r="BH94" i="1"/>
  <c r="BF80" i="1"/>
  <c r="BH80" i="1"/>
  <c r="BH68" i="1"/>
  <c r="BF68" i="1"/>
  <c r="BF45" i="1"/>
  <c r="BH45" i="1"/>
  <c r="BG43" i="1"/>
  <c r="BD34" i="1"/>
  <c r="BG34" i="1" s="1"/>
  <c r="BE34" i="1"/>
  <c r="BH100" i="1"/>
  <c r="BF100" i="1"/>
  <c r="BF93" i="1"/>
  <c r="BH93" i="1"/>
  <c r="BD90" i="1"/>
  <c r="BG90" i="1" s="1"/>
  <c r="BE90" i="1"/>
  <c r="BF72" i="1"/>
  <c r="BH72" i="1"/>
  <c r="BH60" i="1"/>
  <c r="BF60" i="1"/>
  <c r="BF37" i="1"/>
  <c r="BH37" i="1"/>
  <c r="BF35" i="1"/>
  <c r="BH35" i="1"/>
  <c r="BD26" i="1"/>
  <c r="BE26" i="1"/>
  <c r="BF24" i="1"/>
  <c r="BH24" i="1"/>
  <c r="BE179" i="1"/>
  <c r="BE171" i="1"/>
  <c r="BE163" i="1"/>
  <c r="BE156" i="1"/>
  <c r="BD154" i="1"/>
  <c r="BG154" i="1" s="1"/>
  <c r="BE137" i="1"/>
  <c r="BG121" i="1"/>
  <c r="BH120" i="1"/>
  <c r="BF89" i="1"/>
  <c r="BF83" i="1"/>
  <c r="BH83" i="1"/>
  <c r="BD82" i="1"/>
  <c r="BG82" i="1" s="1"/>
  <c r="BE82" i="1"/>
  <c r="BF64" i="1"/>
  <c r="BH64" i="1"/>
  <c r="BH63" i="1"/>
  <c r="BH52" i="1"/>
  <c r="BF52" i="1"/>
  <c r="BF29" i="1"/>
  <c r="BH29" i="1"/>
  <c r="BG27" i="1"/>
  <c r="BD106" i="1"/>
  <c r="BG106" i="1" s="1"/>
  <c r="BH103" i="1"/>
  <c r="BF85" i="1"/>
  <c r="BH85" i="1"/>
  <c r="BF81" i="1"/>
  <c r="BF75" i="1"/>
  <c r="BH75" i="1"/>
  <c r="BD74" i="1"/>
  <c r="BG74" i="1" s="1"/>
  <c r="BE74" i="1"/>
  <c r="BH55" i="1"/>
  <c r="BH44" i="1"/>
  <c r="BF44" i="1"/>
  <c r="BE144" i="1"/>
  <c r="BH134" i="1"/>
  <c r="BD130" i="1"/>
  <c r="BG130" i="1" s="1"/>
  <c r="BH92" i="1"/>
  <c r="BF92" i="1"/>
  <c r="BF77" i="1"/>
  <c r="BH77" i="1"/>
  <c r="BF67" i="1"/>
  <c r="BH67" i="1"/>
  <c r="BD66" i="1"/>
  <c r="BG66" i="1" s="1"/>
  <c r="BE66" i="1"/>
  <c r="BF48" i="1"/>
  <c r="BH48" i="1"/>
  <c r="BH36" i="1"/>
  <c r="BF36" i="1"/>
  <c r="BD18" i="1"/>
  <c r="BE18" i="1"/>
  <c r="BH112" i="1"/>
  <c r="BF102" i="1"/>
  <c r="BH102" i="1"/>
  <c r="BF96" i="1"/>
  <c r="BH96" i="1"/>
  <c r="BF69" i="1"/>
  <c r="BH69" i="1"/>
  <c r="BF59" i="1"/>
  <c r="BH59" i="1"/>
  <c r="BD58" i="1"/>
  <c r="BG58" i="1" s="1"/>
  <c r="BE58" i="1"/>
  <c r="BF40" i="1"/>
  <c r="BH40" i="1"/>
  <c r="BH28" i="1"/>
  <c r="BF28" i="1"/>
  <c r="BG144" i="1"/>
  <c r="BG101" i="1"/>
  <c r="BD98" i="1"/>
  <c r="BG98" i="1" s="1"/>
  <c r="BE98" i="1"/>
  <c r="BH84" i="1"/>
  <c r="BF84" i="1"/>
  <c r="BF61" i="1"/>
  <c r="BH61" i="1"/>
  <c r="BF51" i="1"/>
  <c r="BH51" i="1"/>
  <c r="BD50" i="1"/>
  <c r="BG50" i="1" s="1"/>
  <c r="BE50" i="1"/>
  <c r="BF32" i="1"/>
  <c r="BH32" i="1"/>
  <c r="BH86" i="1"/>
  <c r="BH78" i="1"/>
  <c r="BH70" i="1"/>
  <c r="BH62" i="1"/>
  <c r="BH54" i="1"/>
  <c r="BH46" i="1"/>
  <c r="BH38" i="1"/>
  <c r="BH30" i="1"/>
  <c r="BF17" i="1"/>
  <c r="BH17" i="1"/>
  <c r="D14" i="1"/>
  <c r="C13" i="1"/>
  <c r="F14" i="1"/>
  <c r="C15" i="1"/>
  <c r="F13" i="1"/>
  <c r="D17" i="1"/>
  <c r="F17" i="1"/>
  <c r="BI7" i="1"/>
  <c r="BJ7" i="1"/>
  <c r="BL7" i="1"/>
  <c r="BF554" i="1" l="1"/>
  <c r="BH554" i="1"/>
  <c r="BF703" i="1"/>
  <c r="BH703" i="1"/>
  <c r="BF797" i="1"/>
  <c r="BH797" i="1"/>
  <c r="BF356" i="1"/>
  <c r="BH356" i="1"/>
  <c r="BH867" i="1"/>
  <c r="BF867" i="1"/>
  <c r="BF191" i="1"/>
  <c r="BH191" i="1"/>
  <c r="BH615" i="1"/>
  <c r="BF615" i="1"/>
  <c r="BH56" i="1"/>
  <c r="BF56" i="1"/>
  <c r="BF31" i="1"/>
  <c r="BH31" i="1"/>
  <c r="BH794" i="1"/>
  <c r="BF794" i="1"/>
  <c r="BH215" i="1"/>
  <c r="BF215" i="1"/>
  <c r="BH307" i="1"/>
  <c r="BF307" i="1"/>
  <c r="BF727" i="1"/>
  <c r="BH727" i="1"/>
  <c r="BH376" i="1"/>
  <c r="BF376" i="1"/>
  <c r="BF116" i="1"/>
  <c r="BH116" i="1"/>
  <c r="BF290" i="1"/>
  <c r="BH290" i="1"/>
  <c r="BF504" i="1"/>
  <c r="BH504" i="1"/>
  <c r="BF938" i="1"/>
  <c r="BH938" i="1"/>
  <c r="BH384" i="1"/>
  <c r="BF384" i="1"/>
  <c r="BF889" i="1"/>
  <c r="BH889" i="1"/>
  <c r="BH846" i="1"/>
  <c r="BF846" i="1"/>
  <c r="BF470" i="1"/>
  <c r="BH470" i="1"/>
  <c r="BH401" i="1"/>
  <c r="BF435" i="1"/>
  <c r="BH755" i="1"/>
  <c r="BH795" i="1"/>
  <c r="BH810" i="1"/>
  <c r="BH973" i="1"/>
  <c r="BF987" i="1"/>
  <c r="BH946" i="1"/>
  <c r="BF620" i="1"/>
  <c r="BF652" i="1"/>
  <c r="BF912" i="1"/>
  <c r="BF57" i="1"/>
  <c r="BF378" i="1"/>
  <c r="BH347" i="1"/>
  <c r="BF396" i="1"/>
  <c r="BH618" i="1"/>
  <c r="BH659" i="1"/>
  <c r="BF692" i="1"/>
  <c r="BF676" i="1"/>
  <c r="BH911" i="1"/>
  <c r="BH774" i="1"/>
  <c r="BF876" i="1"/>
  <c r="BH734" i="1"/>
  <c r="BH878" i="1"/>
  <c r="BH822" i="1"/>
  <c r="BF948" i="1"/>
  <c r="BF915" i="1"/>
  <c r="BF919" i="1"/>
  <c r="BH801" i="1"/>
  <c r="BH685" i="1"/>
  <c r="BF596" i="1"/>
  <c r="BH555" i="1"/>
  <c r="BH379" i="1"/>
  <c r="BH217" i="1"/>
  <c r="BF264" i="1"/>
  <c r="BF39" i="1"/>
  <c r="BH39" i="1"/>
  <c r="BF41" i="1"/>
  <c r="BH143" i="1"/>
  <c r="BF143" i="1"/>
  <c r="BH165" i="1"/>
  <c r="BF165" i="1"/>
  <c r="BF266" i="1"/>
  <c r="BH266" i="1"/>
  <c r="BH536" i="1"/>
  <c r="BF33" i="1"/>
  <c r="BF351" i="1"/>
  <c r="BH351" i="1"/>
  <c r="BF901" i="1"/>
  <c r="BH113" i="1"/>
  <c r="BG26" i="1"/>
  <c r="BF26" i="1" s="1"/>
  <c r="BH643" i="1"/>
  <c r="BF643" i="1"/>
  <c r="BF793" i="1"/>
  <c r="BH793" i="1"/>
  <c r="BF625" i="1"/>
  <c r="BH625" i="1"/>
  <c r="BF790" i="1"/>
  <c r="BH790" i="1"/>
  <c r="BH978" i="1"/>
  <c r="BF978" i="1"/>
  <c r="BF417" i="1"/>
  <c r="BH417" i="1"/>
  <c r="BH716" i="1"/>
  <c r="BF716" i="1"/>
  <c r="BF970" i="1"/>
  <c r="BH970" i="1"/>
  <c r="BF449" i="1"/>
  <c r="BH449" i="1"/>
  <c r="BF132" i="1"/>
  <c r="BH132" i="1"/>
  <c r="BH775" i="1"/>
  <c r="BF775" i="1"/>
  <c r="BF914" i="1"/>
  <c r="BH914" i="1"/>
  <c r="BH446" i="1"/>
  <c r="BF525" i="1"/>
  <c r="BH678" i="1"/>
  <c r="BH719" i="1"/>
  <c r="BF743" i="1"/>
  <c r="BF939" i="1"/>
  <c r="BF906" i="1"/>
  <c r="BH910" i="1"/>
  <c r="BF91" i="1"/>
  <c r="BH458" i="1"/>
  <c r="BH798" i="1"/>
  <c r="BF998" i="1"/>
  <c r="BF627" i="1"/>
  <c r="BH627" i="1"/>
  <c r="BH251" i="1"/>
  <c r="BF251" i="1"/>
  <c r="BF930" i="1"/>
  <c r="BH930" i="1"/>
  <c r="BH365" i="1"/>
  <c r="BF365" i="1"/>
  <c r="BF985" i="1"/>
  <c r="BH985" i="1"/>
  <c r="BG18" i="1"/>
  <c r="BH18" i="1" s="1"/>
  <c r="BH105" i="1"/>
  <c r="BF19" i="1"/>
  <c r="BH23" i="1"/>
  <c r="BH22" i="1"/>
  <c r="BF21" i="1"/>
  <c r="BH20" i="1"/>
  <c r="BF146" i="1"/>
  <c r="BH146" i="1"/>
  <c r="BF79" i="1"/>
  <c r="BH79" i="1"/>
  <c r="BF534" i="1"/>
  <c r="BH534" i="1"/>
  <c r="BF161" i="1"/>
  <c r="BH161" i="1"/>
  <c r="BH494" i="1"/>
  <c r="BF494" i="1"/>
  <c r="BF456" i="1"/>
  <c r="BH456" i="1"/>
  <c r="BF593" i="1"/>
  <c r="BH593" i="1"/>
  <c r="BF663" i="1"/>
  <c r="BH663" i="1"/>
  <c r="BF254" i="1"/>
  <c r="BH254" i="1"/>
  <c r="BF259" i="1"/>
  <c r="BH259" i="1"/>
  <c r="BF524" i="1"/>
  <c r="BH524" i="1"/>
  <c r="BH160" i="1"/>
  <c r="BF160" i="1"/>
  <c r="BF178" i="1"/>
  <c r="BH178" i="1"/>
  <c r="BF352" i="1"/>
  <c r="BH352" i="1"/>
  <c r="BF150" i="1"/>
  <c r="BH150" i="1"/>
  <c r="BH443" i="1"/>
  <c r="BF443" i="1"/>
  <c r="BH977" i="1"/>
  <c r="BF977" i="1"/>
  <c r="BF151" i="1"/>
  <c r="BH151" i="1"/>
  <c r="BF424" i="1"/>
  <c r="BH424" i="1"/>
  <c r="BF492" i="1"/>
  <c r="BH492" i="1"/>
  <c r="BF611" i="1"/>
  <c r="BH611" i="1"/>
  <c r="BF818" i="1"/>
  <c r="BH818" i="1"/>
  <c r="BF490" i="1"/>
  <c r="BH490" i="1"/>
  <c r="BF603" i="1"/>
  <c r="BH603" i="1"/>
  <c r="BF687" i="1"/>
  <c r="BH687" i="1"/>
  <c r="BH823" i="1"/>
  <c r="BF823" i="1"/>
  <c r="BH268" i="1"/>
  <c r="BF268" i="1"/>
  <c r="BF498" i="1"/>
  <c r="BH498" i="1"/>
  <c r="BF423" i="1"/>
  <c r="BH423" i="1"/>
  <c r="BF485" i="1"/>
  <c r="BH485" i="1"/>
  <c r="BF997" i="1"/>
  <c r="BH997" i="1"/>
  <c r="BF388" i="1"/>
  <c r="BH388" i="1"/>
  <c r="BF483" i="1"/>
  <c r="BH483" i="1"/>
  <c r="BF566" i="1"/>
  <c r="BH566" i="1"/>
  <c r="BF219" i="1"/>
  <c r="BH219" i="1"/>
  <c r="BH107" i="1"/>
  <c r="BF107" i="1"/>
  <c r="BH145" i="1"/>
  <c r="BF145" i="1"/>
  <c r="BF451" i="1"/>
  <c r="BH451" i="1"/>
  <c r="BH407" i="1"/>
  <c r="BF407" i="1"/>
  <c r="BF641" i="1"/>
  <c r="BH641" i="1"/>
  <c r="BF455" i="1"/>
  <c r="BH455" i="1"/>
  <c r="BF383" i="1"/>
  <c r="BH383" i="1"/>
  <c r="BF499" i="1"/>
  <c r="BH499" i="1"/>
  <c r="BH725" i="1"/>
  <c r="BF725" i="1"/>
  <c r="BF982" i="1"/>
  <c r="BH982" i="1"/>
  <c r="BH244" i="1"/>
  <c r="BF244" i="1"/>
  <c r="BF830" i="1"/>
  <c r="BH830" i="1"/>
  <c r="BH709" i="1"/>
  <c r="BF709" i="1"/>
  <c r="BH860" i="1"/>
  <c r="BF860" i="1"/>
  <c r="BF462" i="1"/>
  <c r="BH462" i="1"/>
  <c r="BH463" i="1"/>
  <c r="BF463" i="1"/>
  <c r="BF729" i="1"/>
  <c r="BH729" i="1"/>
  <c r="BH934" i="1"/>
  <c r="BF934" i="1"/>
  <c r="BH507" i="1"/>
  <c r="BF507" i="1"/>
  <c r="BF655" i="1"/>
  <c r="BH655" i="1"/>
  <c r="BH415" i="1"/>
  <c r="BF415" i="1"/>
  <c r="BH514" i="1"/>
  <c r="BF514" i="1"/>
  <c r="BF579" i="1"/>
  <c r="BH579" i="1"/>
  <c r="BF511" i="1"/>
  <c r="BH511" i="1"/>
  <c r="BH571" i="1"/>
  <c r="BF571" i="1"/>
  <c r="BF292" i="1"/>
  <c r="BH292" i="1"/>
  <c r="BF252" i="1"/>
  <c r="BH252" i="1"/>
  <c r="BH550" i="1"/>
  <c r="BF550" i="1"/>
  <c r="BH619" i="1"/>
  <c r="BF619" i="1"/>
  <c r="BF899" i="1"/>
  <c r="BH899" i="1"/>
  <c r="BF954" i="1"/>
  <c r="BH954" i="1"/>
  <c r="BH994" i="1"/>
  <c r="BF994" i="1"/>
  <c r="BF587" i="1"/>
  <c r="BH587" i="1"/>
  <c r="BF506" i="1"/>
  <c r="BH506" i="1"/>
  <c r="BF585" i="1"/>
  <c r="BH585" i="1"/>
  <c r="BH635" i="1"/>
  <c r="BF635" i="1"/>
  <c r="BH838" i="1"/>
  <c r="BF838" i="1"/>
  <c r="BF327" i="1"/>
  <c r="BH327" i="1"/>
  <c r="BH828" i="1"/>
  <c r="BF828" i="1"/>
  <c r="BH844" i="1"/>
  <c r="BF844" i="1"/>
  <c r="BF97" i="1"/>
  <c r="BH97" i="1"/>
  <c r="BH382" i="1"/>
  <c r="BF382" i="1"/>
  <c r="BF953" i="1"/>
  <c r="BH953" i="1"/>
  <c r="BH863" i="1"/>
  <c r="BF863" i="1"/>
  <c r="BH444" i="1"/>
  <c r="BF444" i="1"/>
  <c r="BH487" i="1"/>
  <c r="BF487" i="1"/>
  <c r="BH225" i="1"/>
  <c r="BF225" i="1"/>
  <c r="BF95" i="1"/>
  <c r="BH95" i="1"/>
  <c r="BH509" i="1"/>
  <c r="BF509" i="1"/>
  <c r="BH695" i="1"/>
  <c r="BF695" i="1"/>
  <c r="BH908" i="1"/>
  <c r="BF908" i="1"/>
  <c r="BH639" i="1"/>
  <c r="BF639" i="1"/>
  <c r="BF491" i="1"/>
  <c r="BH491" i="1"/>
  <c r="BH357" i="1"/>
  <c r="BF357" i="1"/>
  <c r="BH538" i="1"/>
  <c r="BF538" i="1"/>
  <c r="BH681" i="1"/>
  <c r="BF681" i="1"/>
  <c r="BH288" i="1"/>
  <c r="BF288" i="1"/>
  <c r="BH355" i="1"/>
  <c r="BF355" i="1"/>
  <c r="BH431" i="1"/>
  <c r="BF431" i="1"/>
  <c r="BF602" i="1"/>
  <c r="BH602" i="1"/>
  <c r="BF570" i="1"/>
  <c r="BH570" i="1"/>
  <c r="BF945" i="1"/>
  <c r="BH945" i="1"/>
  <c r="BH49" i="1"/>
  <c r="BF49" i="1"/>
  <c r="BH419" i="1"/>
  <c r="BF419" i="1"/>
  <c r="BF610" i="1"/>
  <c r="BH610" i="1"/>
  <c r="BF578" i="1"/>
  <c r="BH578" i="1"/>
  <c r="BF634" i="1"/>
  <c r="BH634" i="1"/>
  <c r="BH236" i="1"/>
  <c r="BF236" i="1"/>
  <c r="BF552" i="1"/>
  <c r="BH552" i="1"/>
  <c r="BF964" i="1"/>
  <c r="BH964" i="1"/>
  <c r="BF295" i="1"/>
  <c r="BH295" i="1"/>
  <c r="BF493" i="1"/>
  <c r="BH493" i="1"/>
  <c r="BF715" i="1"/>
  <c r="BH715" i="1"/>
  <c r="BF98" i="1"/>
  <c r="BH98" i="1"/>
  <c r="BF306" i="1"/>
  <c r="BH306" i="1"/>
  <c r="BF701" i="1"/>
  <c r="BH701" i="1"/>
  <c r="BF883" i="1"/>
  <c r="BH883" i="1"/>
  <c r="BF303" i="1"/>
  <c r="BH303" i="1"/>
  <c r="BF369" i="1"/>
  <c r="BH369" i="1"/>
  <c r="BF313" i="1"/>
  <c r="BH313" i="1"/>
  <c r="BF359" i="1"/>
  <c r="BH359" i="1"/>
  <c r="BF405" i="1"/>
  <c r="BH405" i="1"/>
  <c r="BF479" i="1"/>
  <c r="BH479" i="1"/>
  <c r="BF337" i="1"/>
  <c r="BH337" i="1"/>
  <c r="BF513" i="1"/>
  <c r="BH513" i="1"/>
  <c r="BF495" i="1"/>
  <c r="BH495" i="1"/>
  <c r="BF597" i="1"/>
  <c r="BH597" i="1"/>
  <c r="BF717" i="1"/>
  <c r="BH717" i="1"/>
  <c r="BF573" i="1"/>
  <c r="BH573" i="1"/>
  <c r="BF769" i="1"/>
  <c r="BH769" i="1"/>
  <c r="BF761" i="1"/>
  <c r="BH761" i="1"/>
  <c r="BF851" i="1"/>
  <c r="BH851" i="1"/>
  <c r="BH900" i="1"/>
  <c r="BF900" i="1"/>
  <c r="BH995" i="1"/>
  <c r="BF995" i="1"/>
  <c r="BF316" i="1"/>
  <c r="BH316" i="1"/>
  <c r="BF300" i="1"/>
  <c r="BH300" i="1"/>
  <c r="BF322" i="1"/>
  <c r="BH322" i="1"/>
  <c r="BF558" i="1"/>
  <c r="BH558" i="1"/>
  <c r="BF539" i="1"/>
  <c r="BH539" i="1"/>
  <c r="BF529" i="1"/>
  <c r="BH529" i="1"/>
  <c r="BF731" i="1"/>
  <c r="BH731" i="1"/>
  <c r="BF545" i="1"/>
  <c r="BH545" i="1"/>
  <c r="BF561" i="1"/>
  <c r="BH561" i="1"/>
  <c r="BH859" i="1"/>
  <c r="BF859" i="1"/>
  <c r="BF956" i="1"/>
  <c r="BH956" i="1"/>
  <c r="BF164" i="1"/>
  <c r="BH164" i="1"/>
  <c r="BF348" i="1"/>
  <c r="BH348" i="1"/>
  <c r="BF297" i="1"/>
  <c r="BH297" i="1"/>
  <c r="BF321" i="1"/>
  <c r="BH321" i="1"/>
  <c r="BF556" i="1"/>
  <c r="BH556" i="1"/>
  <c r="BF581" i="1"/>
  <c r="BH581" i="1"/>
  <c r="BH780" i="1"/>
  <c r="BF780" i="1"/>
  <c r="BF704" i="1"/>
  <c r="BH704" i="1"/>
  <c r="BF819" i="1"/>
  <c r="BH819" i="1"/>
  <c r="BF345" i="1"/>
  <c r="BH345" i="1"/>
  <c r="BF334" i="1"/>
  <c r="BH334" i="1"/>
  <c r="BF613" i="1"/>
  <c r="BH613" i="1"/>
  <c r="BF228" i="1"/>
  <c r="BH228" i="1"/>
  <c r="BF372" i="1"/>
  <c r="BH372" i="1"/>
  <c r="BF397" i="1"/>
  <c r="BH397" i="1"/>
  <c r="BH214" i="1"/>
  <c r="BF214" i="1"/>
  <c r="BF311" i="1"/>
  <c r="BH311" i="1"/>
  <c r="BF314" i="1"/>
  <c r="BH314" i="1"/>
  <c r="BF135" i="1"/>
  <c r="BH135" i="1"/>
  <c r="BF346" i="1"/>
  <c r="BH346" i="1"/>
  <c r="BF469" i="1"/>
  <c r="BH469" i="1"/>
  <c r="BF497" i="1"/>
  <c r="BH497" i="1"/>
  <c r="BF516" i="1"/>
  <c r="BH516" i="1"/>
  <c r="BF621" i="1"/>
  <c r="BH621" i="1"/>
  <c r="BF720" i="1"/>
  <c r="BH720" i="1"/>
  <c r="BF154" i="1"/>
  <c r="BH154" i="1"/>
  <c r="BH114" i="1"/>
  <c r="BF114" i="1"/>
  <c r="BH206" i="1"/>
  <c r="BF206" i="1"/>
  <c r="BF319" i="1"/>
  <c r="BH319" i="1"/>
  <c r="BF308" i="1"/>
  <c r="BH308" i="1"/>
  <c r="BF361" i="1"/>
  <c r="BH361" i="1"/>
  <c r="BF413" i="1"/>
  <c r="BH413" i="1"/>
  <c r="BF466" i="1"/>
  <c r="BH466" i="1"/>
  <c r="BF518" i="1"/>
  <c r="BH518" i="1"/>
  <c r="BF637" i="1"/>
  <c r="BH637" i="1"/>
  <c r="BH213" i="1"/>
  <c r="BF213" i="1"/>
  <c r="BF429" i="1"/>
  <c r="BH429" i="1"/>
  <c r="BF699" i="1"/>
  <c r="BH699" i="1"/>
  <c r="BH827" i="1"/>
  <c r="BF827" i="1"/>
  <c r="BF736" i="1"/>
  <c r="BH736" i="1"/>
  <c r="BF353" i="1"/>
  <c r="BH353" i="1"/>
  <c r="BF629" i="1"/>
  <c r="BH629" i="1"/>
  <c r="BF640" i="1"/>
  <c r="BH640" i="1"/>
  <c r="BF835" i="1"/>
  <c r="BH835" i="1"/>
  <c r="BH967" i="1"/>
  <c r="BF967" i="1"/>
  <c r="BF187" i="1"/>
  <c r="BH187" i="1"/>
  <c r="BF343" i="1"/>
  <c r="BH343" i="1"/>
  <c r="BF426" i="1"/>
  <c r="BH426" i="1"/>
  <c r="BF683" i="1"/>
  <c r="BH683" i="1"/>
  <c r="BF677" i="1"/>
  <c r="BH677" i="1"/>
  <c r="BF589" i="1"/>
  <c r="BH589" i="1"/>
  <c r="BH907" i="1"/>
  <c r="BF907" i="1"/>
  <c r="BF526" i="1"/>
  <c r="BH526" i="1"/>
  <c r="BH959" i="1"/>
  <c r="BF959" i="1"/>
  <c r="BF976" i="1"/>
  <c r="BH976" i="1"/>
  <c r="BF227" i="1"/>
  <c r="BH227" i="1"/>
  <c r="BF182" i="1"/>
  <c r="BH182" i="1"/>
  <c r="BH293" i="1"/>
  <c r="BF293" i="1"/>
  <c r="BF457" i="1"/>
  <c r="BH457" i="1"/>
  <c r="BF632" i="1"/>
  <c r="BH632" i="1"/>
  <c r="BF576" i="1"/>
  <c r="BH576" i="1"/>
  <c r="BF961" i="1"/>
  <c r="BH961" i="1"/>
  <c r="BF58" i="1"/>
  <c r="BH58" i="1"/>
  <c r="BF144" i="1"/>
  <c r="BH144" i="1"/>
  <c r="BF90" i="1"/>
  <c r="BH90" i="1"/>
  <c r="BF159" i="1"/>
  <c r="BH159" i="1"/>
  <c r="BF140" i="1"/>
  <c r="BH140" i="1"/>
  <c r="BH197" i="1"/>
  <c r="BF197" i="1"/>
  <c r="BF242" i="1"/>
  <c r="BH242" i="1"/>
  <c r="BF235" i="1"/>
  <c r="BH235" i="1"/>
  <c r="BF282" i="1"/>
  <c r="BH282" i="1"/>
  <c r="BH329" i="1"/>
  <c r="BF329" i="1"/>
  <c r="BF267" i="1"/>
  <c r="BH267" i="1"/>
  <c r="BF298" i="1"/>
  <c r="BH298" i="1"/>
  <c r="BF421" i="1"/>
  <c r="BH421" i="1"/>
  <c r="BF454" i="1"/>
  <c r="BH454" i="1"/>
  <c r="BH460" i="1"/>
  <c r="BF460" i="1"/>
  <c r="BF584" i="1"/>
  <c r="BH584" i="1"/>
  <c r="BH649" i="1"/>
  <c r="BF649" i="1"/>
  <c r="BF547" i="1"/>
  <c r="BH547" i="1"/>
  <c r="BF674" i="1"/>
  <c r="BH674" i="1"/>
  <c r="BF817" i="1"/>
  <c r="BH817" i="1"/>
  <c r="BF917" i="1"/>
  <c r="BH917" i="1"/>
  <c r="BH944" i="1"/>
  <c r="BF944" i="1"/>
  <c r="BF833" i="1"/>
  <c r="BH833" i="1"/>
  <c r="BF821" i="1"/>
  <c r="BH821" i="1"/>
  <c r="BF195" i="1"/>
  <c r="BH195" i="1"/>
  <c r="BF402" i="1"/>
  <c r="BH402" i="1"/>
  <c r="BH106" i="1"/>
  <c r="BF106" i="1"/>
  <c r="BF281" i="1"/>
  <c r="BH281" i="1"/>
  <c r="BF508" i="1"/>
  <c r="BH508" i="1"/>
  <c r="BF737" i="1"/>
  <c r="BH737" i="1"/>
  <c r="BF806" i="1"/>
  <c r="BH806" i="1"/>
  <c r="BF18" i="1"/>
  <c r="BF74" i="1"/>
  <c r="BH74" i="1"/>
  <c r="BF171" i="1"/>
  <c r="BH171" i="1"/>
  <c r="BH183" i="1"/>
  <c r="BF183" i="1"/>
  <c r="BF204" i="1"/>
  <c r="BH204" i="1"/>
  <c r="BF278" i="1"/>
  <c r="BH278" i="1"/>
  <c r="BF243" i="1"/>
  <c r="BH243" i="1"/>
  <c r="BH362" i="1"/>
  <c r="BF362" i="1"/>
  <c r="BH412" i="1"/>
  <c r="BF412" i="1"/>
  <c r="BF473" i="1"/>
  <c r="BH473" i="1"/>
  <c r="BF515" i="1"/>
  <c r="BH515" i="1"/>
  <c r="BF562" i="1"/>
  <c r="BH562" i="1"/>
  <c r="BF638" i="1"/>
  <c r="BH638" i="1"/>
  <c r="BF669" i="1"/>
  <c r="BH669" i="1"/>
  <c r="BF650" i="1"/>
  <c r="BH650" i="1"/>
  <c r="BF600" i="1"/>
  <c r="BH600" i="1"/>
  <c r="BH657" i="1"/>
  <c r="BF657" i="1"/>
  <c r="BH773" i="1"/>
  <c r="BF773" i="1"/>
  <c r="BF762" i="1"/>
  <c r="BH762" i="1"/>
  <c r="BH765" i="1"/>
  <c r="BF765" i="1"/>
  <c r="BF841" i="1"/>
  <c r="BH841" i="1"/>
  <c r="BF913" i="1"/>
  <c r="BH913" i="1"/>
  <c r="BH207" i="1"/>
  <c r="BF207" i="1"/>
  <c r="BH478" i="1"/>
  <c r="BF478" i="1"/>
  <c r="BH124" i="1"/>
  <c r="BF124" i="1"/>
  <c r="BH274" i="1"/>
  <c r="BF274" i="1"/>
  <c r="BF477" i="1"/>
  <c r="BH477" i="1"/>
  <c r="BF305" i="1"/>
  <c r="BH305" i="1"/>
  <c r="BF467" i="1"/>
  <c r="BH467" i="1"/>
  <c r="BF672" i="1"/>
  <c r="BH672" i="1"/>
  <c r="BF865" i="1"/>
  <c r="BH865" i="1"/>
  <c r="BF121" i="1"/>
  <c r="BH121" i="1"/>
  <c r="BF42" i="1"/>
  <c r="BH42" i="1"/>
  <c r="BF177" i="1"/>
  <c r="BH177" i="1"/>
  <c r="BF166" i="1"/>
  <c r="BH166" i="1"/>
  <c r="BH196" i="1"/>
  <c r="BF196" i="1"/>
  <c r="BH188" i="1"/>
  <c r="BF188" i="1"/>
  <c r="BH245" i="1"/>
  <c r="BF245" i="1"/>
  <c r="BH230" i="1"/>
  <c r="BF230" i="1"/>
  <c r="BF246" i="1"/>
  <c r="BH246" i="1"/>
  <c r="BF250" i="1"/>
  <c r="BH250" i="1"/>
  <c r="BH284" i="1"/>
  <c r="BF284" i="1"/>
  <c r="BH249" i="1"/>
  <c r="BF249" i="1"/>
  <c r="BF291" i="1"/>
  <c r="BH291" i="1"/>
  <c r="BF332" i="1"/>
  <c r="BH332" i="1"/>
  <c r="BH273" i="1"/>
  <c r="BF273" i="1"/>
  <c r="BF340" i="1"/>
  <c r="BH340" i="1"/>
  <c r="BF385" i="1"/>
  <c r="BH385" i="1"/>
  <c r="BF434" i="1"/>
  <c r="BH434" i="1"/>
  <c r="BF387" i="1"/>
  <c r="BH387" i="1"/>
  <c r="BH441" i="1"/>
  <c r="BF441" i="1"/>
  <c r="BF442" i="1"/>
  <c r="BH442" i="1"/>
  <c r="BH427" i="1"/>
  <c r="BF427" i="1"/>
  <c r="BF527" i="1"/>
  <c r="BH527" i="1"/>
  <c r="BF564" i="1"/>
  <c r="BH564" i="1"/>
  <c r="BF645" i="1"/>
  <c r="BH645" i="1"/>
  <c r="BF680" i="1"/>
  <c r="BH680" i="1"/>
  <c r="BH665" i="1"/>
  <c r="BF665" i="1"/>
  <c r="BF646" i="1"/>
  <c r="BH646" i="1"/>
  <c r="BF705" i="1"/>
  <c r="BH705" i="1"/>
  <c r="BF777" i="1"/>
  <c r="BH777" i="1"/>
  <c r="BF766" i="1"/>
  <c r="BH766" i="1"/>
  <c r="BF722" i="1"/>
  <c r="BH722" i="1"/>
  <c r="BF925" i="1"/>
  <c r="BH925" i="1"/>
  <c r="BF949" i="1"/>
  <c r="BH949" i="1"/>
  <c r="BF885" i="1"/>
  <c r="BH885" i="1"/>
  <c r="BF853" i="1"/>
  <c r="BH853" i="1"/>
  <c r="BF866" i="1"/>
  <c r="BH866" i="1"/>
  <c r="BF921" i="1"/>
  <c r="BH921" i="1"/>
  <c r="BF980" i="1"/>
  <c r="BH980" i="1"/>
  <c r="BF234" i="1"/>
  <c r="BH234" i="1"/>
  <c r="BF605" i="1"/>
  <c r="BH605" i="1"/>
  <c r="BF648" i="1"/>
  <c r="BH648" i="1"/>
  <c r="BH152" i="1"/>
  <c r="BF152" i="1"/>
  <c r="BF27" i="1"/>
  <c r="BH27" i="1"/>
  <c r="BF43" i="1"/>
  <c r="BH43" i="1"/>
  <c r="BF133" i="1"/>
  <c r="BH133" i="1"/>
  <c r="BH221" i="1"/>
  <c r="BF221" i="1"/>
  <c r="BF262" i="1"/>
  <c r="BH262" i="1"/>
  <c r="BF233" i="1"/>
  <c r="BH233" i="1"/>
  <c r="BH257" i="1"/>
  <c r="BF257" i="1"/>
  <c r="BH283" i="1"/>
  <c r="BF283" i="1"/>
  <c r="BF392" i="1"/>
  <c r="BH392" i="1"/>
  <c r="BF437" i="1"/>
  <c r="BH437" i="1"/>
  <c r="BH461" i="1"/>
  <c r="BF461" i="1"/>
  <c r="BF453" i="1"/>
  <c r="BH453" i="1"/>
  <c r="BH370" i="1"/>
  <c r="BF370" i="1"/>
  <c r="BF653" i="1"/>
  <c r="BH653" i="1"/>
  <c r="BF690" i="1"/>
  <c r="BH690" i="1"/>
  <c r="BH486" i="1"/>
  <c r="BF486" i="1"/>
  <c r="BF658" i="1"/>
  <c r="BH658" i="1"/>
  <c r="BF608" i="1"/>
  <c r="BH608" i="1"/>
  <c r="BF654" i="1"/>
  <c r="BH654" i="1"/>
  <c r="BF707" i="1"/>
  <c r="BH707" i="1"/>
  <c r="BF809" i="1"/>
  <c r="BH809" i="1"/>
  <c r="BF758" i="1"/>
  <c r="BH758" i="1"/>
  <c r="BF782" i="1"/>
  <c r="BH782" i="1"/>
  <c r="BH781" i="1"/>
  <c r="BF781" i="1"/>
  <c r="BF706" i="1"/>
  <c r="BH706" i="1"/>
  <c r="BH952" i="1"/>
  <c r="BF952" i="1"/>
  <c r="BH868" i="1"/>
  <c r="BF868" i="1"/>
  <c r="BF929" i="1"/>
  <c r="BH929" i="1"/>
  <c r="BH909" i="1"/>
  <c r="BF909" i="1"/>
  <c r="BF241" i="1"/>
  <c r="BH241" i="1"/>
  <c r="BF501" i="1"/>
  <c r="BH501" i="1"/>
  <c r="BF34" i="1"/>
  <c r="BH34" i="1"/>
  <c r="BF109" i="1"/>
  <c r="BH109" i="1"/>
  <c r="BF445" i="1"/>
  <c r="BH445" i="1"/>
  <c r="BF546" i="1"/>
  <c r="BH546" i="1"/>
  <c r="BH540" i="1"/>
  <c r="BF540" i="1"/>
  <c r="BF544" i="1"/>
  <c r="BH544" i="1"/>
  <c r="BF738" i="1"/>
  <c r="BH738" i="1"/>
  <c r="BF957" i="1"/>
  <c r="BH957" i="1"/>
  <c r="BF180" i="1"/>
  <c r="BH180" i="1"/>
  <c r="BF156" i="1"/>
  <c r="BH156" i="1"/>
  <c r="BF324" i="1"/>
  <c r="BH324" i="1"/>
  <c r="BF208" i="1"/>
  <c r="BH208" i="1"/>
  <c r="BF386" i="1"/>
  <c r="BH386" i="1"/>
  <c r="BF465" i="1"/>
  <c r="BH465" i="1"/>
  <c r="BF488" i="1"/>
  <c r="BH488" i="1"/>
  <c r="BF510" i="1"/>
  <c r="BH510" i="1"/>
  <c r="BH530" i="1"/>
  <c r="BF530" i="1"/>
  <c r="BF661" i="1"/>
  <c r="BH661" i="1"/>
  <c r="BF606" i="1"/>
  <c r="BH606" i="1"/>
  <c r="BH682" i="1"/>
  <c r="BF682" i="1"/>
  <c r="BF568" i="1"/>
  <c r="BH568" i="1"/>
  <c r="BF675" i="1"/>
  <c r="BH675" i="1"/>
  <c r="BF662" i="1"/>
  <c r="BH662" i="1"/>
  <c r="BF721" i="1"/>
  <c r="BH721" i="1"/>
  <c r="BF754" i="1"/>
  <c r="BH754" i="1"/>
  <c r="BF764" i="1"/>
  <c r="BH764" i="1"/>
  <c r="BH788" i="1"/>
  <c r="BF788" i="1"/>
  <c r="BF813" i="1"/>
  <c r="BH813" i="1"/>
  <c r="BF805" i="1"/>
  <c r="BH805" i="1"/>
  <c r="BF857" i="1"/>
  <c r="BH857" i="1"/>
  <c r="BF886" i="1"/>
  <c r="BH886" i="1"/>
  <c r="BF933" i="1"/>
  <c r="BH933" i="1"/>
  <c r="BF870" i="1"/>
  <c r="BH870" i="1"/>
  <c r="BF50" i="1"/>
  <c r="BH50" i="1"/>
  <c r="BF270" i="1"/>
  <c r="BH270" i="1"/>
  <c r="BH428" i="1"/>
  <c r="BF428" i="1"/>
  <c r="BF616" i="1"/>
  <c r="BH616" i="1"/>
  <c r="BF670" i="1"/>
  <c r="BH670" i="1"/>
  <c r="BH532" i="1"/>
  <c r="BF532" i="1"/>
  <c r="BF666" i="1"/>
  <c r="BH666" i="1"/>
  <c r="BF542" i="1"/>
  <c r="BH542" i="1"/>
  <c r="BF747" i="1"/>
  <c r="BH747" i="1"/>
  <c r="BF723" i="1"/>
  <c r="BH723" i="1"/>
  <c r="BF759" i="1"/>
  <c r="BH759" i="1"/>
  <c r="BF656" i="1"/>
  <c r="BH656" i="1"/>
  <c r="BF770" i="1"/>
  <c r="BH770" i="1"/>
  <c r="BF664" i="1"/>
  <c r="BH664" i="1"/>
  <c r="BF753" i="1"/>
  <c r="BH753" i="1"/>
  <c r="BF733" i="1"/>
  <c r="BH733" i="1"/>
  <c r="BF786" i="1"/>
  <c r="BH786" i="1"/>
  <c r="BH936" i="1"/>
  <c r="BF936" i="1"/>
  <c r="BF902" i="1"/>
  <c r="BH902" i="1"/>
  <c r="BF814" i="1"/>
  <c r="BH814" i="1"/>
  <c r="BF972" i="1"/>
  <c r="BH972" i="1"/>
  <c r="BH843" i="1"/>
  <c r="BF843" i="1"/>
  <c r="BH905" i="1"/>
  <c r="BF905" i="1"/>
  <c r="BF66" i="1"/>
  <c r="BH66" i="1"/>
  <c r="BH420" i="1"/>
  <c r="BF420" i="1"/>
  <c r="BF825" i="1"/>
  <c r="BH825" i="1"/>
  <c r="BF856" i="1"/>
  <c r="BH856" i="1"/>
  <c r="BH772" i="1"/>
  <c r="BF772" i="1"/>
  <c r="BF873" i="1"/>
  <c r="BH873" i="1"/>
  <c r="BH971" i="1"/>
  <c r="BF971" i="1"/>
  <c r="BF82" i="1"/>
  <c r="BH82" i="1"/>
  <c r="BF521" i="1"/>
  <c r="BH521" i="1"/>
  <c r="BF130" i="1"/>
  <c r="BH130" i="1"/>
  <c r="BF137" i="1"/>
  <c r="BH137" i="1"/>
  <c r="BF377" i="1"/>
  <c r="BH377" i="1"/>
  <c r="BF560" i="1"/>
  <c r="BH560" i="1"/>
  <c r="BF503" i="1"/>
  <c r="BH503" i="1"/>
  <c r="BF751" i="1"/>
  <c r="BH751" i="1"/>
  <c r="BH986" i="1"/>
  <c r="BF986" i="1"/>
  <c r="BF875" i="1"/>
  <c r="BH875" i="1"/>
  <c r="BF101" i="1"/>
  <c r="BH101" i="1"/>
  <c r="BF174" i="1"/>
  <c r="BH174" i="1"/>
  <c r="BF172" i="1"/>
  <c r="BH172" i="1"/>
  <c r="BH237" i="1"/>
  <c r="BF237" i="1"/>
  <c r="BF238" i="1"/>
  <c r="BH238" i="1"/>
  <c r="BF258" i="1"/>
  <c r="BH258" i="1"/>
  <c r="BF280" i="1"/>
  <c r="BH280" i="1"/>
  <c r="BF375" i="1"/>
  <c r="BH375" i="1"/>
  <c r="BF279" i="1"/>
  <c r="BH279" i="1"/>
  <c r="BH341" i="1"/>
  <c r="BF341" i="1"/>
  <c r="BH523" i="1"/>
  <c r="BF523" i="1"/>
  <c r="BF531" i="1"/>
  <c r="BH531" i="1"/>
  <c r="BF548" i="1"/>
  <c r="BH548" i="1"/>
  <c r="BF563" i="1"/>
  <c r="BH563" i="1"/>
  <c r="BF574" i="1"/>
  <c r="BH574" i="1"/>
  <c r="BF739" i="1"/>
  <c r="BH739" i="1"/>
  <c r="BF748" i="1"/>
  <c r="BH748" i="1"/>
  <c r="BF897" i="1"/>
  <c r="BH897" i="1"/>
  <c r="BH750" i="1"/>
  <c r="BF750" i="1"/>
  <c r="BH789" i="1"/>
  <c r="BF789" i="1"/>
  <c r="BF941" i="1"/>
  <c r="BH941" i="1"/>
  <c r="BH968" i="1"/>
  <c r="BF968" i="1"/>
  <c r="BH984" i="1"/>
  <c r="BF984" i="1"/>
  <c r="BF988" i="1"/>
  <c r="BH988" i="1"/>
  <c r="BH26" i="1" l="1"/>
  <c r="BM7" i="1" l="1"/>
  <c r="B7" i="1" l="1"/>
  <c r="B6" i="1"/>
  <c r="B9" i="1"/>
  <c r="B16" i="1"/>
  <c r="B11" i="1"/>
  <c r="B12" i="1"/>
  <c r="B10" i="1"/>
  <c r="E17" i="1" l="1"/>
  <c r="BO7" i="1"/>
  <c r="BO6" i="1"/>
  <c r="BO16" i="1"/>
  <c r="BN7" i="1"/>
  <c r="BN6" i="1"/>
  <c r="BN16" i="1"/>
  <c r="BM6" i="1" l="1"/>
  <c r="BM16" i="1"/>
  <c r="BD7" i="1" l="1"/>
  <c r="BE7" i="1"/>
  <c r="BC7" i="1"/>
  <c r="BG7" i="1" l="1"/>
  <c r="BH7" i="1" s="1"/>
  <c r="F7" i="1" l="1"/>
  <c r="D6" i="1"/>
  <c r="D16" i="1"/>
  <c r="D12" i="1"/>
  <c r="A7" i="1"/>
  <c r="A6" i="1"/>
  <c r="A9" i="1"/>
  <c r="A16" i="1"/>
  <c r="A11" i="1"/>
  <c r="A12" i="1"/>
  <c r="A10" i="1"/>
  <c r="C12" i="1" l="1"/>
  <c r="C6" i="1"/>
  <c r="D7" i="1"/>
  <c r="D10" i="1"/>
  <c r="F11" i="1"/>
  <c r="F10" i="1"/>
  <c r="F9" i="1"/>
  <c r="D9" i="1"/>
  <c r="C9" i="1"/>
  <c r="C10" i="1"/>
  <c r="C16" i="1"/>
  <c r="F6" i="1"/>
  <c r="F16" i="1"/>
  <c r="E6" i="1"/>
  <c r="F12" i="1"/>
  <c r="C11" i="1"/>
  <c r="C7" i="1"/>
  <c r="D11" i="1"/>
  <c r="A67" i="6" l="1"/>
  <c r="N67" i="6" s="1"/>
  <c r="A100" i="6"/>
  <c r="N100" i="6" s="1"/>
  <c r="A84" i="6"/>
  <c r="N84" i="6" s="1"/>
  <c r="A81" i="6"/>
  <c r="N81" i="6" s="1"/>
  <c r="A88" i="6"/>
  <c r="N88" i="6" s="1"/>
  <c r="A95" i="6"/>
  <c r="N95" i="6" s="1"/>
  <c r="A64" i="6"/>
  <c r="N64" i="6" s="1"/>
  <c r="A42" i="6"/>
  <c r="N42" i="6" s="1"/>
  <c r="A46" i="6"/>
  <c r="N46" i="6" s="1"/>
  <c r="A135" i="6"/>
  <c r="N135" i="6" s="1"/>
  <c r="A117" i="6"/>
  <c r="N117" i="6" s="1"/>
  <c r="A132" i="6"/>
  <c r="N132" i="6" s="1"/>
  <c r="A108" i="6"/>
  <c r="N108" i="6" s="1"/>
  <c r="A75" i="6"/>
  <c r="N75" i="6" s="1"/>
  <c r="A127" i="6"/>
  <c r="N127" i="6" s="1"/>
  <c r="A90" i="6"/>
  <c r="N90" i="6" s="1"/>
  <c r="A70" i="6"/>
  <c r="N70" i="6" s="1"/>
  <c r="A149" i="6"/>
  <c r="N149" i="6" s="1"/>
  <c r="A140" i="6"/>
  <c r="N140" i="6" s="1"/>
  <c r="A143" i="6"/>
  <c r="N143" i="6" s="1"/>
  <c r="A63" i="6"/>
  <c r="N63" i="6" s="1"/>
  <c r="A20" i="6"/>
  <c r="N20" i="6" s="1"/>
  <c r="A52" i="6"/>
  <c r="N52" i="6" s="1"/>
  <c r="A39" i="6"/>
  <c r="N39" i="6" s="1"/>
  <c r="A138" i="6"/>
  <c r="N138" i="6" s="1"/>
  <c r="A22" i="6"/>
  <c r="N22" i="6" s="1"/>
  <c r="A38" i="6"/>
  <c r="N38" i="6" s="1"/>
  <c r="A8" i="6"/>
  <c r="N8" i="6" s="1"/>
  <c r="A40" i="6"/>
  <c r="N40" i="6" s="1"/>
  <c r="A80" i="6"/>
  <c r="N80" i="6" s="1"/>
  <c r="A126" i="6"/>
  <c r="N126" i="6" s="1"/>
  <c r="A73" i="6"/>
  <c r="N73" i="6" s="1"/>
  <c r="A145" i="6"/>
  <c r="N145" i="6" s="1"/>
  <c r="A16" i="6"/>
  <c r="N16" i="6" s="1"/>
  <c r="A6" i="6"/>
  <c r="A25" i="6"/>
  <c r="N25" i="6" s="1"/>
  <c r="A41" i="6"/>
  <c r="N41" i="6" s="1"/>
  <c r="A57" i="6"/>
  <c r="N57" i="6" s="1"/>
  <c r="A121" i="6"/>
  <c r="N121" i="6" s="1"/>
  <c r="A125" i="6"/>
  <c r="N125" i="6" s="1"/>
  <c r="A107" i="6"/>
  <c r="N107" i="6" s="1"/>
  <c r="A60" i="6"/>
  <c r="N60" i="6" s="1"/>
  <c r="A72" i="6"/>
  <c r="N72" i="6" s="1"/>
  <c r="A102" i="6"/>
  <c r="N102" i="6" s="1"/>
  <c r="A82" i="6"/>
  <c r="N82" i="6" s="1"/>
  <c r="A106" i="6"/>
  <c r="N106" i="6" s="1"/>
  <c r="A116" i="6"/>
  <c r="N116" i="6" s="1"/>
  <c r="A77" i="6"/>
  <c r="N77" i="6" s="1"/>
  <c r="A130" i="6"/>
  <c r="N130" i="6" s="1"/>
  <c r="A129" i="6"/>
  <c r="N129" i="6" s="1"/>
  <c r="A120" i="6"/>
  <c r="N120" i="6" s="1"/>
  <c r="A139" i="6"/>
  <c r="N139" i="6" s="1"/>
  <c r="A31" i="6"/>
  <c r="N31" i="6" s="1"/>
  <c r="A111" i="6"/>
  <c r="N111" i="6" s="1"/>
  <c r="A104" i="6"/>
  <c r="N104" i="6" s="1"/>
  <c r="A12" i="6"/>
  <c r="N12" i="6" s="1"/>
  <c r="A44" i="6"/>
  <c r="N44" i="6" s="1"/>
  <c r="A10" i="6"/>
  <c r="N10" i="6" s="1"/>
  <c r="A26" i="6"/>
  <c r="N26" i="6" s="1"/>
  <c r="A50" i="6"/>
  <c r="N50" i="6" s="1"/>
  <c r="A19" i="6"/>
  <c r="N19" i="6" s="1"/>
  <c r="A51" i="6"/>
  <c r="N51" i="6" s="1"/>
  <c r="A87" i="6"/>
  <c r="N87" i="6" s="1"/>
  <c r="A134" i="6"/>
  <c r="N134" i="6" s="1"/>
  <c r="A45" i="6"/>
  <c r="N45" i="6" s="1"/>
  <c r="A49" i="6"/>
  <c r="N49" i="6" s="1"/>
  <c r="A93" i="6"/>
  <c r="N93" i="6" s="1"/>
  <c r="A9" i="6"/>
  <c r="N9" i="6" s="1"/>
  <c r="A61" i="6"/>
  <c r="N61" i="6" s="1"/>
  <c r="A11" i="6"/>
  <c r="N11" i="6" s="1"/>
  <c r="A69" i="6"/>
  <c r="N69" i="6" s="1"/>
  <c r="A101" i="6"/>
  <c r="N101" i="6" s="1"/>
  <c r="A32" i="6"/>
  <c r="N32" i="6" s="1"/>
  <c r="A33" i="6"/>
  <c r="N33" i="6" s="1"/>
  <c r="A85" i="6"/>
  <c r="N85" i="6" s="1"/>
  <c r="A83" i="6"/>
  <c r="N83" i="6" s="1"/>
  <c r="A66" i="6"/>
  <c r="N66" i="6" s="1"/>
  <c r="A146" i="6"/>
  <c r="N146" i="6" s="1"/>
  <c r="A86" i="6"/>
  <c r="N86" i="6" s="1"/>
  <c r="A110" i="6"/>
  <c r="N110" i="6" s="1"/>
  <c r="A137" i="6"/>
  <c r="N137" i="6" s="1"/>
  <c r="A71" i="6"/>
  <c r="N71" i="6" s="1"/>
  <c r="A124" i="6"/>
  <c r="N124" i="6" s="1"/>
  <c r="A58" i="6"/>
  <c r="N58" i="6" s="1"/>
  <c r="A113" i="6"/>
  <c r="N113" i="6" s="1"/>
  <c r="A112" i="6"/>
  <c r="N112" i="6" s="1"/>
  <c r="A131" i="6"/>
  <c r="N131" i="6" s="1"/>
  <c r="A36" i="6"/>
  <c r="N36" i="6" s="1"/>
  <c r="A23" i="6"/>
  <c r="N23" i="6" s="1"/>
  <c r="A55" i="6"/>
  <c r="N55" i="6" s="1"/>
  <c r="A14" i="6"/>
  <c r="N14" i="6" s="1"/>
  <c r="A30" i="6"/>
  <c r="N30" i="6" s="1"/>
  <c r="A24" i="6"/>
  <c r="N24" i="6" s="1"/>
  <c r="A56" i="6"/>
  <c r="N56" i="6" s="1"/>
  <c r="A99" i="6"/>
  <c r="N99" i="6" s="1"/>
  <c r="A37" i="6"/>
  <c r="N37" i="6" s="1"/>
  <c r="A29" i="6"/>
  <c r="N29" i="6" s="1"/>
  <c r="A105" i="6"/>
  <c r="N105" i="6" s="1"/>
  <c r="A53" i="6"/>
  <c r="N53" i="6" s="1"/>
  <c r="A17" i="6"/>
  <c r="N17" i="6" s="1"/>
  <c r="A65" i="6"/>
  <c r="N65" i="6" s="1"/>
  <c r="A141" i="6"/>
  <c r="N141" i="6" s="1"/>
  <c r="A43" i="6"/>
  <c r="N43" i="6" s="1"/>
  <c r="A123" i="6"/>
  <c r="N123" i="6" s="1"/>
  <c r="A27" i="6"/>
  <c r="N27" i="6" s="1"/>
  <c r="A91" i="6"/>
  <c r="N91" i="6" s="1"/>
  <c r="A54" i="6"/>
  <c r="N54" i="6" s="1"/>
  <c r="A94" i="6"/>
  <c r="N94" i="6" s="1"/>
  <c r="A118" i="6"/>
  <c r="N118" i="6" s="1"/>
  <c r="A7" i="6"/>
  <c r="N7" i="6" s="1"/>
  <c r="A68" i="6"/>
  <c r="N68" i="6" s="1"/>
  <c r="A92" i="6"/>
  <c r="N92" i="6" s="1"/>
  <c r="A142" i="6"/>
  <c r="N142" i="6" s="1"/>
  <c r="A114" i="6"/>
  <c r="N114" i="6" s="1"/>
  <c r="A89" i="6"/>
  <c r="N89" i="6" s="1"/>
  <c r="A148" i="6"/>
  <c r="N148" i="6" s="1"/>
  <c r="A115" i="6"/>
  <c r="N115" i="6" s="1"/>
  <c r="A15" i="6"/>
  <c r="N15" i="6" s="1"/>
  <c r="A47" i="6"/>
  <c r="N47" i="6" s="1"/>
  <c r="A136" i="6"/>
  <c r="N136" i="6" s="1"/>
  <c r="A28" i="6"/>
  <c r="N28" i="6" s="1"/>
  <c r="A103" i="6"/>
  <c r="N103" i="6" s="1"/>
  <c r="A18" i="6"/>
  <c r="N18" i="6" s="1"/>
  <c r="A34" i="6"/>
  <c r="N34" i="6" s="1"/>
  <c r="A35" i="6"/>
  <c r="N35" i="6" s="1"/>
  <c r="A62" i="6"/>
  <c r="N62" i="6" s="1"/>
  <c r="A119" i="6"/>
  <c r="N119" i="6" s="1"/>
  <c r="A13" i="6"/>
  <c r="N13" i="6" s="1"/>
  <c r="A133" i="6"/>
  <c r="N133" i="6" s="1"/>
  <c r="A21" i="6"/>
  <c r="N21" i="6" s="1"/>
  <c r="A48" i="6"/>
  <c r="N48" i="6" s="1"/>
  <c r="A109" i="6"/>
  <c r="N109" i="6" s="1"/>
  <c r="A78" i="6"/>
  <c r="N78" i="6" s="1"/>
  <c r="A128" i="6"/>
  <c r="N128" i="6" s="1"/>
  <c r="A74" i="6"/>
  <c r="N74" i="6" s="1"/>
  <c r="A98" i="6"/>
  <c r="N98" i="6" s="1"/>
  <c r="A122" i="6"/>
  <c r="N122" i="6" s="1"/>
  <c r="A59" i="6"/>
  <c r="N59" i="6" s="1"/>
  <c r="A79" i="6"/>
  <c r="N79" i="6" s="1"/>
  <c r="A147" i="6"/>
  <c r="N147" i="6" s="1"/>
  <c r="A144" i="6"/>
  <c r="N144" i="6" s="1"/>
  <c r="A76" i="6"/>
  <c r="N76" i="6" s="1"/>
  <c r="A96" i="6"/>
  <c r="N96" i="6" s="1"/>
  <c r="A97" i="6"/>
  <c r="N97" i="6" s="1"/>
  <c r="P59" i="6" l="1"/>
  <c r="J59" i="6"/>
  <c r="H59" i="6"/>
  <c r="P21" i="6"/>
  <c r="J21" i="6"/>
  <c r="H21" i="6"/>
  <c r="O103" i="6"/>
  <c r="H103" i="6"/>
  <c r="J103" i="6"/>
  <c r="O114" i="6"/>
  <c r="J114" i="6"/>
  <c r="H114" i="6"/>
  <c r="O91" i="6"/>
  <c r="J91" i="6"/>
  <c r="H91" i="6"/>
  <c r="O105" i="6"/>
  <c r="H105" i="6"/>
  <c r="J105" i="6"/>
  <c r="P55" i="6"/>
  <c r="H55" i="6"/>
  <c r="J55" i="6"/>
  <c r="O71" i="6"/>
  <c r="H71" i="6"/>
  <c r="J71" i="6"/>
  <c r="P33" i="6"/>
  <c r="H33" i="6"/>
  <c r="J33" i="6"/>
  <c r="P49" i="6"/>
  <c r="H49" i="6"/>
  <c r="J49" i="6"/>
  <c r="J10" i="6"/>
  <c r="H10" i="6"/>
  <c r="Q10" i="6"/>
  <c r="O129" i="6"/>
  <c r="H129" i="6"/>
  <c r="J129" i="6"/>
  <c r="P60" i="6"/>
  <c r="J60" i="6"/>
  <c r="H60" i="6"/>
  <c r="Q6" i="6"/>
  <c r="P38" i="6"/>
  <c r="J38" i="6"/>
  <c r="H38" i="6"/>
  <c r="O140" i="6"/>
  <c r="J140" i="6"/>
  <c r="H140" i="6"/>
  <c r="J117" i="6"/>
  <c r="H117" i="6"/>
  <c r="J84" i="6"/>
  <c r="H84" i="6"/>
  <c r="O122" i="6"/>
  <c r="J122" i="6"/>
  <c r="H122" i="6"/>
  <c r="O133" i="6"/>
  <c r="J133" i="6"/>
  <c r="H133" i="6"/>
  <c r="P28" i="6"/>
  <c r="J28" i="6"/>
  <c r="H28" i="6"/>
  <c r="O142" i="6"/>
  <c r="H142" i="6"/>
  <c r="J142" i="6"/>
  <c r="P27" i="6"/>
  <c r="J27" i="6"/>
  <c r="H27" i="6"/>
  <c r="P29" i="6"/>
  <c r="J29" i="6"/>
  <c r="H29" i="6"/>
  <c r="P23" i="6"/>
  <c r="H23" i="6"/>
  <c r="J23" i="6"/>
  <c r="O137" i="6"/>
  <c r="H137" i="6"/>
  <c r="J137" i="6"/>
  <c r="P32" i="6"/>
  <c r="H32" i="6"/>
  <c r="J32" i="6"/>
  <c r="P45" i="6"/>
  <c r="J45" i="6"/>
  <c r="H45" i="6"/>
  <c r="P44" i="6"/>
  <c r="J44" i="6"/>
  <c r="H44" i="6"/>
  <c r="O130" i="6"/>
  <c r="J130" i="6"/>
  <c r="H130" i="6"/>
  <c r="O107" i="6"/>
  <c r="J107" i="6"/>
  <c r="H107" i="6"/>
  <c r="P16" i="6"/>
  <c r="H16" i="6"/>
  <c r="J16" i="6"/>
  <c r="P22" i="6"/>
  <c r="J22" i="6"/>
  <c r="H22" i="6"/>
  <c r="O149" i="6"/>
  <c r="J149" i="6"/>
  <c r="H149" i="6"/>
  <c r="O135" i="6"/>
  <c r="H135" i="6"/>
  <c r="J135" i="6"/>
  <c r="O100" i="6"/>
  <c r="J100" i="6"/>
  <c r="H100" i="6"/>
  <c r="O97" i="6"/>
  <c r="H97" i="6"/>
  <c r="J97" i="6"/>
  <c r="O98" i="6"/>
  <c r="J98" i="6"/>
  <c r="H98" i="6"/>
  <c r="P13" i="6"/>
  <c r="J13" i="6"/>
  <c r="H13" i="6"/>
  <c r="O136" i="6"/>
  <c r="H136" i="6"/>
  <c r="J136" i="6"/>
  <c r="O92" i="6"/>
  <c r="J92" i="6"/>
  <c r="H92" i="6"/>
  <c r="O123" i="6"/>
  <c r="J123" i="6"/>
  <c r="H123" i="6"/>
  <c r="P37" i="6"/>
  <c r="J37" i="6"/>
  <c r="H37" i="6"/>
  <c r="P36" i="6"/>
  <c r="J36" i="6"/>
  <c r="H36" i="6"/>
  <c r="O110" i="6"/>
  <c r="H110" i="6"/>
  <c r="J110" i="6"/>
  <c r="O101" i="6"/>
  <c r="J101" i="6"/>
  <c r="H101" i="6"/>
  <c r="O134" i="6"/>
  <c r="J134" i="6"/>
  <c r="H134" i="6"/>
  <c r="J12" i="6"/>
  <c r="H12" i="6"/>
  <c r="Q12" i="6"/>
  <c r="O77" i="6"/>
  <c r="J77" i="6"/>
  <c r="H77" i="6"/>
  <c r="O125" i="6"/>
  <c r="J125" i="6"/>
  <c r="H125" i="6"/>
  <c r="O145" i="6"/>
  <c r="H145" i="6"/>
  <c r="J145" i="6"/>
  <c r="O138" i="6"/>
  <c r="J138" i="6"/>
  <c r="H138" i="6"/>
  <c r="O70" i="6"/>
  <c r="H70" i="6"/>
  <c r="J70" i="6"/>
  <c r="H46" i="6"/>
  <c r="J46" i="6"/>
  <c r="O67" i="6"/>
  <c r="J67" i="6"/>
  <c r="H67" i="6"/>
  <c r="O96" i="6"/>
  <c r="H96" i="6"/>
  <c r="J96" i="6"/>
  <c r="O74" i="6"/>
  <c r="J74" i="6"/>
  <c r="H74" i="6"/>
  <c r="O119" i="6"/>
  <c r="H119" i="6"/>
  <c r="J119" i="6"/>
  <c r="P47" i="6"/>
  <c r="H47" i="6"/>
  <c r="J47" i="6"/>
  <c r="O68" i="6"/>
  <c r="J68" i="6"/>
  <c r="H68" i="6"/>
  <c r="P43" i="6"/>
  <c r="J43" i="6"/>
  <c r="H43" i="6"/>
  <c r="O99" i="6"/>
  <c r="J99" i="6"/>
  <c r="H99" i="6"/>
  <c r="O131" i="6"/>
  <c r="J131" i="6"/>
  <c r="H131" i="6"/>
  <c r="O86" i="6"/>
  <c r="H86" i="6"/>
  <c r="J86" i="6"/>
  <c r="O69" i="6"/>
  <c r="J69" i="6"/>
  <c r="H69" i="6"/>
  <c r="O87" i="6"/>
  <c r="H87" i="6"/>
  <c r="J87" i="6"/>
  <c r="O104" i="6"/>
  <c r="H104" i="6"/>
  <c r="J104" i="6"/>
  <c r="O116" i="6"/>
  <c r="J116" i="6"/>
  <c r="H116" i="6"/>
  <c r="O121" i="6"/>
  <c r="H121" i="6"/>
  <c r="J121" i="6"/>
  <c r="O73" i="6"/>
  <c r="J73" i="6"/>
  <c r="H73" i="6"/>
  <c r="P39" i="6"/>
  <c r="H39" i="6"/>
  <c r="J39" i="6"/>
  <c r="O90" i="6"/>
  <c r="J90" i="6"/>
  <c r="H90" i="6"/>
  <c r="P42" i="6"/>
  <c r="J42" i="6"/>
  <c r="H42" i="6"/>
  <c r="O76" i="6"/>
  <c r="J76" i="6"/>
  <c r="H76" i="6"/>
  <c r="O128" i="6"/>
  <c r="H128" i="6"/>
  <c r="J128" i="6"/>
  <c r="J62" i="6"/>
  <c r="H62" i="6"/>
  <c r="P15" i="6"/>
  <c r="H15" i="6"/>
  <c r="J15" i="6"/>
  <c r="H7" i="6"/>
  <c r="Q7" i="6"/>
  <c r="J7" i="6"/>
  <c r="O141" i="6"/>
  <c r="J141" i="6"/>
  <c r="H141" i="6"/>
  <c r="P56" i="6"/>
  <c r="H56" i="6"/>
  <c r="J56" i="6"/>
  <c r="O112" i="6"/>
  <c r="H112" i="6"/>
  <c r="J112" i="6"/>
  <c r="O146" i="6"/>
  <c r="J146" i="6"/>
  <c r="H146" i="6"/>
  <c r="J11" i="6"/>
  <c r="H11" i="6"/>
  <c r="Q11" i="6"/>
  <c r="P51" i="6"/>
  <c r="J51" i="6"/>
  <c r="H51" i="6"/>
  <c r="O111" i="6"/>
  <c r="H111" i="6"/>
  <c r="J111" i="6"/>
  <c r="O106" i="6"/>
  <c r="J106" i="6"/>
  <c r="H106" i="6"/>
  <c r="P57" i="6"/>
  <c r="H57" i="6"/>
  <c r="J57" i="6"/>
  <c r="O126" i="6"/>
  <c r="H126" i="6"/>
  <c r="J126" i="6"/>
  <c r="P52" i="6"/>
  <c r="J52" i="6"/>
  <c r="H52" i="6"/>
  <c r="H127" i="6"/>
  <c r="J127" i="6"/>
  <c r="H64" i="6"/>
  <c r="J64" i="6"/>
  <c r="O144" i="6"/>
  <c r="H144" i="6"/>
  <c r="J144" i="6"/>
  <c r="O78" i="6"/>
  <c r="J78" i="6"/>
  <c r="H78" i="6"/>
  <c r="P35" i="6"/>
  <c r="J35" i="6"/>
  <c r="H35" i="6"/>
  <c r="O115" i="6"/>
  <c r="J115" i="6"/>
  <c r="H115" i="6"/>
  <c r="O118" i="6"/>
  <c r="J118" i="6"/>
  <c r="H118" i="6"/>
  <c r="O65" i="6"/>
  <c r="H65" i="6"/>
  <c r="J65" i="6"/>
  <c r="P24" i="6"/>
  <c r="H24" i="6"/>
  <c r="J24" i="6"/>
  <c r="O113" i="6"/>
  <c r="J113" i="6"/>
  <c r="H113" i="6"/>
  <c r="O66" i="6"/>
  <c r="J66" i="6"/>
  <c r="H66" i="6"/>
  <c r="J61" i="6"/>
  <c r="H61" i="6"/>
  <c r="P19" i="6"/>
  <c r="J19" i="6"/>
  <c r="H19" i="6"/>
  <c r="P31" i="6"/>
  <c r="H31" i="6"/>
  <c r="J31" i="6"/>
  <c r="O82" i="6"/>
  <c r="J82" i="6"/>
  <c r="H82" i="6"/>
  <c r="P41" i="6"/>
  <c r="H41" i="6"/>
  <c r="J41" i="6"/>
  <c r="O80" i="6"/>
  <c r="H80" i="6"/>
  <c r="J80" i="6"/>
  <c r="P20" i="6"/>
  <c r="J20" i="6"/>
  <c r="H20" i="6"/>
  <c r="J75" i="6"/>
  <c r="H75" i="6"/>
  <c r="H95" i="6"/>
  <c r="J95" i="6"/>
  <c r="O147" i="6"/>
  <c r="J147" i="6"/>
  <c r="H147" i="6"/>
  <c r="O109" i="6"/>
  <c r="J109" i="6"/>
  <c r="H109" i="6"/>
  <c r="P34" i="6"/>
  <c r="J34" i="6"/>
  <c r="H34" i="6"/>
  <c r="O148" i="6"/>
  <c r="J148" i="6"/>
  <c r="H148" i="6"/>
  <c r="O94" i="6"/>
  <c r="J94" i="6"/>
  <c r="H94" i="6"/>
  <c r="P17" i="6"/>
  <c r="H17" i="6"/>
  <c r="J17" i="6"/>
  <c r="P30" i="6"/>
  <c r="H30" i="6"/>
  <c r="J30" i="6"/>
  <c r="P58" i="6"/>
  <c r="J58" i="6"/>
  <c r="H58" i="6"/>
  <c r="O83" i="6"/>
  <c r="J83" i="6"/>
  <c r="H83" i="6"/>
  <c r="H9" i="6"/>
  <c r="Q9" i="6"/>
  <c r="J9" i="6"/>
  <c r="P50" i="6"/>
  <c r="J50" i="6"/>
  <c r="H50" i="6"/>
  <c r="O139" i="6"/>
  <c r="J139" i="6"/>
  <c r="H139" i="6"/>
  <c r="O102" i="6"/>
  <c r="H102" i="6"/>
  <c r="J102" i="6"/>
  <c r="P25" i="6"/>
  <c r="H25" i="6"/>
  <c r="J25" i="6"/>
  <c r="P40" i="6"/>
  <c r="H40" i="6"/>
  <c r="J40" i="6"/>
  <c r="H63" i="6"/>
  <c r="J63" i="6"/>
  <c r="O108" i="6"/>
  <c r="J108" i="6"/>
  <c r="H108" i="6"/>
  <c r="H88" i="6"/>
  <c r="J88" i="6"/>
  <c r="O79" i="6"/>
  <c r="H79" i="6"/>
  <c r="J79" i="6"/>
  <c r="P48" i="6"/>
  <c r="H48" i="6"/>
  <c r="J48" i="6"/>
  <c r="P18" i="6"/>
  <c r="J18" i="6"/>
  <c r="H18" i="6"/>
  <c r="O89" i="6"/>
  <c r="H89" i="6"/>
  <c r="J89" i="6"/>
  <c r="P54" i="6"/>
  <c r="H54" i="6"/>
  <c r="J54" i="6"/>
  <c r="P53" i="6"/>
  <c r="J53" i="6"/>
  <c r="H53" i="6"/>
  <c r="P14" i="6"/>
  <c r="J14" i="6"/>
  <c r="H14" i="6"/>
  <c r="O124" i="6"/>
  <c r="J124" i="6"/>
  <c r="H124" i="6"/>
  <c r="O85" i="6"/>
  <c r="J85" i="6"/>
  <c r="H85" i="6"/>
  <c r="O93" i="6"/>
  <c r="J93" i="6"/>
  <c r="H93" i="6"/>
  <c r="P26" i="6"/>
  <c r="J26" i="6"/>
  <c r="H26" i="6"/>
  <c r="O120" i="6"/>
  <c r="H120" i="6"/>
  <c r="J120" i="6"/>
  <c r="O72" i="6"/>
  <c r="H72" i="6"/>
  <c r="J72" i="6"/>
  <c r="H8" i="6"/>
  <c r="Q8" i="6"/>
  <c r="J8" i="6"/>
  <c r="O143" i="6"/>
  <c r="H143" i="6"/>
  <c r="J143" i="6"/>
  <c r="O132" i="6"/>
  <c r="J132" i="6"/>
  <c r="H132" i="6"/>
  <c r="H81" i="6"/>
  <c r="J81" i="6"/>
  <c r="D81" i="6"/>
  <c r="O81" i="6"/>
  <c r="O127" i="6"/>
  <c r="O117" i="6"/>
  <c r="O64" i="6"/>
  <c r="E84" i="6"/>
  <c r="O84" i="6"/>
  <c r="O75" i="6"/>
  <c r="O95" i="6"/>
  <c r="O88" i="6"/>
  <c r="B64" i="6"/>
  <c r="C127" i="6"/>
  <c r="B117" i="6"/>
  <c r="P76" i="6"/>
  <c r="P128" i="6"/>
  <c r="P62" i="6"/>
  <c r="P103" i="6"/>
  <c r="P114" i="6"/>
  <c r="P91" i="6"/>
  <c r="P141" i="6"/>
  <c r="P105" i="6"/>
  <c r="P112" i="6"/>
  <c r="P71" i="6"/>
  <c r="P146" i="6"/>
  <c r="P111" i="6"/>
  <c r="P129" i="6"/>
  <c r="P106" i="6"/>
  <c r="P126" i="6"/>
  <c r="P140" i="6"/>
  <c r="P132" i="6"/>
  <c r="P81" i="6"/>
  <c r="P144" i="6"/>
  <c r="P122" i="6"/>
  <c r="P78" i="6"/>
  <c r="P133" i="6"/>
  <c r="P115" i="6"/>
  <c r="P142" i="6"/>
  <c r="P118" i="6"/>
  <c r="P65" i="6"/>
  <c r="P113" i="6"/>
  <c r="P137" i="6"/>
  <c r="P66" i="6"/>
  <c r="P61" i="6"/>
  <c r="O61" i="6" s="1"/>
  <c r="P130" i="6"/>
  <c r="P82" i="6"/>
  <c r="P107" i="6"/>
  <c r="P80" i="6"/>
  <c r="P149" i="6"/>
  <c r="P84" i="6"/>
  <c r="P97" i="6"/>
  <c r="P147" i="6"/>
  <c r="P98" i="6"/>
  <c r="P109" i="6"/>
  <c r="P136" i="6"/>
  <c r="P148" i="6"/>
  <c r="P92" i="6"/>
  <c r="P94" i="6"/>
  <c r="P123" i="6"/>
  <c r="P110" i="6"/>
  <c r="P83" i="6"/>
  <c r="P101" i="6"/>
  <c r="P134" i="6"/>
  <c r="P139" i="6"/>
  <c r="P77" i="6"/>
  <c r="P102" i="6"/>
  <c r="P125" i="6"/>
  <c r="P145" i="6"/>
  <c r="P138" i="6"/>
  <c r="P63" i="6"/>
  <c r="O63" i="6" s="1"/>
  <c r="P70" i="6"/>
  <c r="P135" i="6"/>
  <c r="P100" i="6"/>
  <c r="P96" i="6"/>
  <c r="P79" i="6"/>
  <c r="P74" i="6"/>
  <c r="P119" i="6"/>
  <c r="P89" i="6"/>
  <c r="P68" i="6"/>
  <c r="P99" i="6"/>
  <c r="P131" i="6"/>
  <c r="P124" i="6"/>
  <c r="P86" i="6"/>
  <c r="P85" i="6"/>
  <c r="P69" i="6"/>
  <c r="P93" i="6"/>
  <c r="P87" i="6"/>
  <c r="P104" i="6"/>
  <c r="P120" i="6"/>
  <c r="P116" i="6"/>
  <c r="P72" i="6"/>
  <c r="P121" i="6"/>
  <c r="P73" i="6"/>
  <c r="P143" i="6"/>
  <c r="P90" i="6"/>
  <c r="P108" i="6"/>
  <c r="F67" i="6"/>
  <c r="P11" i="6"/>
  <c r="P10" i="6"/>
  <c r="I46" i="6"/>
  <c r="P46" i="6"/>
  <c r="O46" i="6" s="1"/>
  <c r="I88" i="6"/>
  <c r="P88" i="6"/>
  <c r="E67" i="6"/>
  <c r="P67" i="6"/>
  <c r="P9" i="6"/>
  <c r="P12" i="6"/>
  <c r="I127" i="6"/>
  <c r="P127" i="6"/>
  <c r="I117" i="6"/>
  <c r="P117" i="6"/>
  <c r="F64" i="6"/>
  <c r="P64" i="6"/>
  <c r="P8" i="6"/>
  <c r="D75" i="6"/>
  <c r="P75" i="6"/>
  <c r="E95" i="6"/>
  <c r="P95" i="6"/>
  <c r="O48" i="6"/>
  <c r="O18" i="6"/>
  <c r="O47" i="6"/>
  <c r="O54" i="6"/>
  <c r="O43" i="6"/>
  <c r="O53" i="6"/>
  <c r="O14" i="6"/>
  <c r="O26" i="6"/>
  <c r="O39" i="6"/>
  <c r="O59" i="6"/>
  <c r="O21" i="6"/>
  <c r="O62" i="6"/>
  <c r="O15" i="6"/>
  <c r="O56" i="6"/>
  <c r="O55" i="6"/>
  <c r="O33" i="6"/>
  <c r="O49" i="6"/>
  <c r="O51" i="6"/>
  <c r="O60" i="6"/>
  <c r="O57" i="6"/>
  <c r="O38" i="6"/>
  <c r="O52" i="6"/>
  <c r="D46" i="6"/>
  <c r="O35" i="6"/>
  <c r="O28" i="6"/>
  <c r="O27" i="6"/>
  <c r="O29" i="6"/>
  <c r="O24" i="6"/>
  <c r="O23" i="6"/>
  <c r="O32" i="6"/>
  <c r="I61" i="6"/>
  <c r="O45" i="6"/>
  <c r="O19" i="6"/>
  <c r="O44" i="6"/>
  <c r="O31" i="6"/>
  <c r="O41" i="6"/>
  <c r="O16" i="6"/>
  <c r="O22" i="6"/>
  <c r="O20" i="6"/>
  <c r="O42" i="6"/>
  <c r="O13" i="6"/>
  <c r="O34" i="6"/>
  <c r="O17" i="6"/>
  <c r="O37" i="6"/>
  <c r="O30" i="6"/>
  <c r="O36" i="6"/>
  <c r="O58" i="6"/>
  <c r="I9" i="6"/>
  <c r="O50" i="6"/>
  <c r="O25" i="6"/>
  <c r="O40" i="6"/>
  <c r="G67" i="6"/>
  <c r="B67" i="6"/>
  <c r="E108" i="6"/>
  <c r="F46" i="6"/>
  <c r="E88" i="6"/>
  <c r="F132" i="6"/>
  <c r="C42" i="6"/>
  <c r="F81" i="6"/>
  <c r="G127" i="6"/>
  <c r="G117" i="6"/>
  <c r="E64" i="6"/>
  <c r="I84" i="6"/>
  <c r="D127" i="6"/>
  <c r="E117" i="6"/>
  <c r="C64" i="6"/>
  <c r="G64" i="6"/>
  <c r="B84" i="6"/>
  <c r="F84" i="6"/>
  <c r="B127" i="6"/>
  <c r="E127" i="6"/>
  <c r="D117" i="6"/>
  <c r="F117" i="6"/>
  <c r="D64" i="6"/>
  <c r="I64" i="6"/>
  <c r="C84" i="6"/>
  <c r="G84" i="6"/>
  <c r="F127" i="6"/>
  <c r="C117" i="6"/>
  <c r="D84" i="6"/>
  <c r="F108" i="6"/>
  <c r="G81" i="6"/>
  <c r="B132" i="6"/>
  <c r="E42" i="6"/>
  <c r="G132" i="6"/>
  <c r="D42" i="6"/>
  <c r="D132" i="6"/>
  <c r="F42" i="6"/>
  <c r="I42" i="6"/>
  <c r="E81" i="6"/>
  <c r="D135" i="6"/>
  <c r="B95" i="6"/>
  <c r="E100" i="6"/>
  <c r="C81" i="6"/>
  <c r="B108" i="6"/>
  <c r="C132" i="6"/>
  <c r="I132" i="6"/>
  <c r="E46" i="6"/>
  <c r="D88" i="6"/>
  <c r="B42" i="6"/>
  <c r="G42" i="6"/>
  <c r="B81" i="6"/>
  <c r="I81" i="6"/>
  <c r="C108" i="6"/>
  <c r="G108" i="6"/>
  <c r="G46" i="6"/>
  <c r="B88" i="6"/>
  <c r="F88" i="6"/>
  <c r="C67" i="6"/>
  <c r="I67" i="6"/>
  <c r="D108" i="6"/>
  <c r="I108" i="6"/>
  <c r="E132" i="6"/>
  <c r="B46" i="6"/>
  <c r="C46" i="6"/>
  <c r="C88" i="6"/>
  <c r="G88" i="6"/>
  <c r="D67" i="6"/>
  <c r="I75" i="6"/>
  <c r="I135" i="6"/>
  <c r="D95" i="6"/>
  <c r="I100" i="6"/>
  <c r="B75" i="6"/>
  <c r="E75" i="6"/>
  <c r="B135" i="6"/>
  <c r="E135" i="6"/>
  <c r="F95" i="6"/>
  <c r="G95" i="6"/>
  <c r="B100" i="6"/>
  <c r="F100" i="6"/>
  <c r="F75" i="6"/>
  <c r="G75" i="6"/>
  <c r="F135" i="6"/>
  <c r="G135" i="6"/>
  <c r="C95" i="6"/>
  <c r="I95" i="6"/>
  <c r="C100" i="6"/>
  <c r="G100" i="6"/>
  <c r="C75" i="6"/>
  <c r="C135" i="6"/>
  <c r="D100" i="6"/>
  <c r="M76" i="6"/>
  <c r="L76" i="6"/>
  <c r="M59" i="6"/>
  <c r="L59" i="6"/>
  <c r="L128" i="6"/>
  <c r="M128" i="6"/>
  <c r="M21" i="6"/>
  <c r="L21" i="6"/>
  <c r="M62" i="6"/>
  <c r="L62" i="6"/>
  <c r="M103" i="6"/>
  <c r="L103" i="6"/>
  <c r="M15" i="6"/>
  <c r="L15" i="6"/>
  <c r="M114" i="6"/>
  <c r="L114" i="6"/>
  <c r="M7" i="6"/>
  <c r="L7" i="6"/>
  <c r="M91" i="6"/>
  <c r="L91" i="6"/>
  <c r="M141" i="6"/>
  <c r="L141" i="6"/>
  <c r="M105" i="6"/>
  <c r="L105" i="6"/>
  <c r="M56" i="6"/>
  <c r="L56" i="6"/>
  <c r="M55" i="6"/>
  <c r="L55" i="6"/>
  <c r="L112" i="6"/>
  <c r="M112" i="6"/>
  <c r="M71" i="6"/>
  <c r="L71" i="6"/>
  <c r="M146" i="6"/>
  <c r="L146" i="6"/>
  <c r="M33" i="6"/>
  <c r="L33" i="6"/>
  <c r="M11" i="6"/>
  <c r="L11" i="6"/>
  <c r="M49" i="6"/>
  <c r="L49" i="6"/>
  <c r="M51" i="6"/>
  <c r="L51" i="6"/>
  <c r="M10" i="6"/>
  <c r="L10" i="6"/>
  <c r="M111" i="6"/>
  <c r="L111" i="6"/>
  <c r="M129" i="6"/>
  <c r="L129" i="6"/>
  <c r="M106" i="6"/>
  <c r="L106" i="6"/>
  <c r="M60" i="6"/>
  <c r="L60" i="6"/>
  <c r="M57" i="6"/>
  <c r="L57" i="6"/>
  <c r="M126" i="6"/>
  <c r="L126" i="6"/>
  <c r="M38" i="6"/>
  <c r="L38" i="6"/>
  <c r="L52" i="6"/>
  <c r="M52" i="6"/>
  <c r="M140" i="6"/>
  <c r="L140" i="6"/>
  <c r="L132" i="6"/>
  <c r="M132" i="6"/>
  <c r="M42" i="6"/>
  <c r="L42" i="6"/>
  <c r="M81" i="6"/>
  <c r="L81" i="6"/>
  <c r="L144" i="6"/>
  <c r="M144" i="6"/>
  <c r="M122" i="6"/>
  <c r="L122" i="6"/>
  <c r="M78" i="6"/>
  <c r="L78" i="6"/>
  <c r="M133" i="6"/>
  <c r="L133" i="6"/>
  <c r="M35" i="6"/>
  <c r="L35" i="6"/>
  <c r="L28" i="6"/>
  <c r="M28" i="6"/>
  <c r="M115" i="6"/>
  <c r="L115" i="6"/>
  <c r="M142" i="6"/>
  <c r="L142" i="6"/>
  <c r="M118" i="6"/>
  <c r="L118" i="6"/>
  <c r="M27" i="6"/>
  <c r="L27" i="6"/>
  <c r="M65" i="6"/>
  <c r="L65" i="6"/>
  <c r="M29" i="6"/>
  <c r="L29" i="6"/>
  <c r="L24" i="6"/>
  <c r="M24" i="6"/>
  <c r="M23" i="6"/>
  <c r="L23" i="6"/>
  <c r="M113" i="6"/>
  <c r="L113" i="6"/>
  <c r="M137" i="6"/>
  <c r="L137" i="6"/>
  <c r="M66" i="6"/>
  <c r="L66" i="6"/>
  <c r="L32" i="6"/>
  <c r="M32" i="6"/>
  <c r="M61" i="6"/>
  <c r="L61" i="6"/>
  <c r="M45" i="6"/>
  <c r="L45" i="6"/>
  <c r="M19" i="6"/>
  <c r="L19" i="6"/>
  <c r="L44" i="6"/>
  <c r="M44" i="6"/>
  <c r="M31" i="6"/>
  <c r="L31" i="6"/>
  <c r="M130" i="6"/>
  <c r="L130" i="6"/>
  <c r="M82" i="6"/>
  <c r="L82" i="6"/>
  <c r="M107" i="6"/>
  <c r="L107" i="6"/>
  <c r="M41" i="6"/>
  <c r="L41" i="6"/>
  <c r="L16" i="6"/>
  <c r="M16" i="6"/>
  <c r="L80" i="6"/>
  <c r="M80" i="6"/>
  <c r="M22" i="6"/>
  <c r="L22" i="6"/>
  <c r="L20" i="6"/>
  <c r="M20" i="6"/>
  <c r="M149" i="6"/>
  <c r="L149" i="6"/>
  <c r="M127" i="6"/>
  <c r="L127" i="6"/>
  <c r="M117" i="6"/>
  <c r="L117" i="6"/>
  <c r="L64" i="6"/>
  <c r="M64" i="6"/>
  <c r="L84" i="6"/>
  <c r="M84" i="6"/>
  <c r="M97" i="6"/>
  <c r="L97" i="6"/>
  <c r="M147" i="6"/>
  <c r="L147" i="6"/>
  <c r="M98" i="6"/>
  <c r="L98" i="6"/>
  <c r="M109" i="6"/>
  <c r="L109" i="6"/>
  <c r="M13" i="6"/>
  <c r="L13" i="6"/>
  <c r="M34" i="6"/>
  <c r="L34" i="6"/>
  <c r="M136" i="6"/>
  <c r="L136" i="6"/>
  <c r="L148" i="6"/>
  <c r="M148" i="6"/>
  <c r="M92" i="6"/>
  <c r="L92" i="6"/>
  <c r="M94" i="6"/>
  <c r="L94" i="6"/>
  <c r="M123" i="6"/>
  <c r="L123" i="6"/>
  <c r="M17" i="6"/>
  <c r="L17" i="6"/>
  <c r="M37" i="6"/>
  <c r="L37" i="6"/>
  <c r="M30" i="6"/>
  <c r="L30" i="6"/>
  <c r="L36" i="6"/>
  <c r="M36" i="6"/>
  <c r="M58" i="6"/>
  <c r="L58" i="6"/>
  <c r="M110" i="6"/>
  <c r="L110" i="6"/>
  <c r="M83" i="6"/>
  <c r="L83" i="6"/>
  <c r="M101" i="6"/>
  <c r="L101" i="6"/>
  <c r="M9" i="6"/>
  <c r="L9" i="6"/>
  <c r="M134" i="6"/>
  <c r="L134" i="6"/>
  <c r="M50" i="6"/>
  <c r="L50" i="6"/>
  <c r="L12" i="6"/>
  <c r="M12" i="6"/>
  <c r="M139" i="6"/>
  <c r="L139" i="6"/>
  <c r="M77" i="6"/>
  <c r="L77" i="6"/>
  <c r="M102" i="6"/>
  <c r="L102" i="6"/>
  <c r="M125" i="6"/>
  <c r="L125" i="6"/>
  <c r="M25" i="6"/>
  <c r="L25" i="6"/>
  <c r="M145" i="6"/>
  <c r="L145" i="6"/>
  <c r="L40" i="6"/>
  <c r="M40" i="6"/>
  <c r="M138" i="6"/>
  <c r="L138" i="6"/>
  <c r="M63" i="6"/>
  <c r="L63" i="6"/>
  <c r="M70" i="6"/>
  <c r="L70" i="6"/>
  <c r="M75" i="6"/>
  <c r="L75" i="6"/>
  <c r="M135" i="6"/>
  <c r="L135" i="6"/>
  <c r="M95" i="6"/>
  <c r="L95" i="6"/>
  <c r="L100" i="6"/>
  <c r="M100" i="6"/>
  <c r="L96" i="6"/>
  <c r="M96" i="6"/>
  <c r="M79" i="6"/>
  <c r="L79" i="6"/>
  <c r="M74" i="6"/>
  <c r="L74" i="6"/>
  <c r="L48" i="6"/>
  <c r="M48" i="6"/>
  <c r="M119" i="6"/>
  <c r="L119" i="6"/>
  <c r="M18" i="6"/>
  <c r="L18" i="6"/>
  <c r="M47" i="6"/>
  <c r="L47" i="6"/>
  <c r="M89" i="6"/>
  <c r="L89" i="6"/>
  <c r="L68" i="6"/>
  <c r="M68" i="6"/>
  <c r="M54" i="6"/>
  <c r="L54" i="6"/>
  <c r="M43" i="6"/>
  <c r="L43" i="6"/>
  <c r="M53" i="6"/>
  <c r="L53" i="6"/>
  <c r="M99" i="6"/>
  <c r="L99" i="6"/>
  <c r="M14" i="6"/>
  <c r="L14" i="6"/>
  <c r="M131" i="6"/>
  <c r="L131" i="6"/>
  <c r="M124" i="6"/>
  <c r="L124" i="6"/>
  <c r="M86" i="6"/>
  <c r="L86" i="6"/>
  <c r="M85" i="6"/>
  <c r="L85" i="6"/>
  <c r="M69" i="6"/>
  <c r="L69" i="6"/>
  <c r="M93" i="6"/>
  <c r="L93" i="6"/>
  <c r="M87" i="6"/>
  <c r="L87" i="6"/>
  <c r="M26" i="6"/>
  <c r="L26" i="6"/>
  <c r="M104" i="6"/>
  <c r="L104" i="6"/>
  <c r="M120" i="6"/>
  <c r="L120" i="6"/>
  <c r="L116" i="6"/>
  <c r="M116" i="6"/>
  <c r="M72" i="6"/>
  <c r="L72" i="6"/>
  <c r="M121" i="6"/>
  <c r="L121" i="6"/>
  <c r="M73" i="6"/>
  <c r="L73" i="6"/>
  <c r="L8" i="6"/>
  <c r="M8" i="6"/>
  <c r="M39" i="6"/>
  <c r="L39" i="6"/>
  <c r="M143" i="6"/>
  <c r="L143" i="6"/>
  <c r="M90" i="6"/>
  <c r="L90" i="6"/>
  <c r="M108" i="6"/>
  <c r="L108" i="6"/>
  <c r="M46" i="6"/>
  <c r="L46" i="6"/>
  <c r="M88" i="6"/>
  <c r="L88" i="6"/>
  <c r="M67" i="6"/>
  <c r="L67" i="6"/>
  <c r="I76" i="6"/>
  <c r="G76" i="6"/>
  <c r="F76" i="6"/>
  <c r="E76" i="6"/>
  <c r="D76" i="6"/>
  <c r="C76" i="6"/>
  <c r="B76" i="6"/>
  <c r="I59" i="6"/>
  <c r="G59" i="6"/>
  <c r="E59" i="6"/>
  <c r="D59" i="6"/>
  <c r="C59" i="6"/>
  <c r="B59" i="6"/>
  <c r="F59" i="6"/>
  <c r="I128" i="6"/>
  <c r="G128" i="6"/>
  <c r="F128" i="6"/>
  <c r="E128" i="6"/>
  <c r="D128" i="6"/>
  <c r="C128" i="6"/>
  <c r="B128" i="6"/>
  <c r="I21" i="6"/>
  <c r="G21" i="6"/>
  <c r="F21" i="6"/>
  <c r="B21" i="6"/>
  <c r="E21" i="6"/>
  <c r="D21" i="6"/>
  <c r="C21" i="6"/>
  <c r="I62" i="6"/>
  <c r="D62" i="6"/>
  <c r="C62" i="6"/>
  <c r="G62" i="6"/>
  <c r="F62" i="6"/>
  <c r="E62" i="6"/>
  <c r="B62" i="6"/>
  <c r="I103" i="6"/>
  <c r="G103" i="6"/>
  <c r="E103" i="6"/>
  <c r="D103" i="6"/>
  <c r="C103" i="6"/>
  <c r="F103" i="6"/>
  <c r="B103" i="6"/>
  <c r="I15" i="6"/>
  <c r="G15" i="6"/>
  <c r="F15" i="6"/>
  <c r="E15" i="6"/>
  <c r="D15" i="6"/>
  <c r="C15" i="6"/>
  <c r="B15" i="6"/>
  <c r="I114" i="6"/>
  <c r="D114" i="6"/>
  <c r="C114" i="6"/>
  <c r="G114" i="6"/>
  <c r="F114" i="6"/>
  <c r="E114" i="6"/>
  <c r="B114" i="6"/>
  <c r="I7" i="6"/>
  <c r="G7" i="6"/>
  <c r="F7" i="6"/>
  <c r="E7" i="6"/>
  <c r="D7" i="6"/>
  <c r="C7" i="6"/>
  <c r="B7" i="6"/>
  <c r="I91" i="6"/>
  <c r="G91" i="6"/>
  <c r="E91" i="6"/>
  <c r="D91" i="6"/>
  <c r="C91" i="6"/>
  <c r="B91" i="6"/>
  <c r="F91" i="6"/>
  <c r="I141" i="6"/>
  <c r="G141" i="6"/>
  <c r="F141" i="6"/>
  <c r="E141" i="6"/>
  <c r="D141" i="6"/>
  <c r="B141" i="6"/>
  <c r="C141" i="6"/>
  <c r="I105" i="6"/>
  <c r="G105" i="6"/>
  <c r="F105" i="6"/>
  <c r="E105" i="6"/>
  <c r="C105" i="6"/>
  <c r="B105" i="6"/>
  <c r="D105" i="6"/>
  <c r="I56" i="6"/>
  <c r="G56" i="6"/>
  <c r="F56" i="6"/>
  <c r="E56" i="6"/>
  <c r="D56" i="6"/>
  <c r="C56" i="6"/>
  <c r="B56" i="6"/>
  <c r="G55" i="6"/>
  <c r="I55" i="6"/>
  <c r="E55" i="6"/>
  <c r="D55" i="6"/>
  <c r="C55" i="6"/>
  <c r="F55" i="6"/>
  <c r="B55" i="6"/>
  <c r="I112" i="6"/>
  <c r="G112" i="6"/>
  <c r="F112" i="6"/>
  <c r="E112" i="6"/>
  <c r="D112" i="6"/>
  <c r="C112" i="6"/>
  <c r="B112" i="6"/>
  <c r="I71" i="6"/>
  <c r="G71" i="6"/>
  <c r="E71" i="6"/>
  <c r="D71" i="6"/>
  <c r="C71" i="6"/>
  <c r="F71" i="6"/>
  <c r="B71" i="6"/>
  <c r="I146" i="6"/>
  <c r="D146" i="6"/>
  <c r="G146" i="6"/>
  <c r="F146" i="6"/>
  <c r="E146" i="6"/>
  <c r="C146" i="6"/>
  <c r="B146" i="6"/>
  <c r="I33" i="6"/>
  <c r="G33" i="6"/>
  <c r="F33" i="6"/>
  <c r="E33" i="6"/>
  <c r="B33" i="6"/>
  <c r="D33" i="6"/>
  <c r="C33" i="6"/>
  <c r="I11" i="6"/>
  <c r="G11" i="6"/>
  <c r="F11" i="6"/>
  <c r="E11" i="6"/>
  <c r="D11" i="6"/>
  <c r="C11" i="6"/>
  <c r="B11" i="6"/>
  <c r="I49" i="6"/>
  <c r="G49" i="6"/>
  <c r="F49" i="6"/>
  <c r="E49" i="6"/>
  <c r="B49" i="6"/>
  <c r="D49" i="6"/>
  <c r="C49" i="6"/>
  <c r="I51" i="6"/>
  <c r="G51" i="6"/>
  <c r="E51" i="6"/>
  <c r="D51" i="6"/>
  <c r="C51" i="6"/>
  <c r="F51" i="6"/>
  <c r="B51" i="6"/>
  <c r="I10" i="6"/>
  <c r="F10" i="6"/>
  <c r="G10" i="6"/>
  <c r="D10" i="6"/>
  <c r="C10" i="6"/>
  <c r="B10" i="6"/>
  <c r="E10" i="6"/>
  <c r="I111" i="6"/>
  <c r="G111" i="6"/>
  <c r="E111" i="6"/>
  <c r="D111" i="6"/>
  <c r="C111" i="6"/>
  <c r="F111" i="6"/>
  <c r="B111" i="6"/>
  <c r="I129" i="6"/>
  <c r="G129" i="6"/>
  <c r="F129" i="6"/>
  <c r="E129" i="6"/>
  <c r="B129" i="6"/>
  <c r="D129" i="6"/>
  <c r="C129" i="6"/>
  <c r="I106" i="6"/>
  <c r="G106" i="6"/>
  <c r="D106" i="6"/>
  <c r="C106" i="6"/>
  <c r="F106" i="6"/>
  <c r="B106" i="6"/>
  <c r="E106" i="6"/>
  <c r="I60" i="6"/>
  <c r="G60" i="6"/>
  <c r="F60" i="6"/>
  <c r="E60" i="6"/>
  <c r="D60" i="6"/>
  <c r="C60" i="6"/>
  <c r="B60" i="6"/>
  <c r="I57" i="6"/>
  <c r="G57" i="6"/>
  <c r="F57" i="6"/>
  <c r="E57" i="6"/>
  <c r="C57" i="6"/>
  <c r="B57" i="6"/>
  <c r="D57" i="6"/>
  <c r="I126" i="6"/>
  <c r="D126" i="6"/>
  <c r="C126" i="6"/>
  <c r="G126" i="6"/>
  <c r="F126" i="6"/>
  <c r="E126" i="6"/>
  <c r="B126" i="6"/>
  <c r="I38" i="6"/>
  <c r="D38" i="6"/>
  <c r="C38" i="6"/>
  <c r="F38" i="6"/>
  <c r="B38" i="6"/>
  <c r="G38" i="6"/>
  <c r="E38" i="6"/>
  <c r="I52" i="6"/>
  <c r="G52" i="6"/>
  <c r="F52" i="6"/>
  <c r="E52" i="6"/>
  <c r="D52" i="6"/>
  <c r="C52" i="6"/>
  <c r="B52" i="6"/>
  <c r="I140" i="6"/>
  <c r="G140" i="6"/>
  <c r="F140" i="6"/>
  <c r="E140" i="6"/>
  <c r="D140" i="6"/>
  <c r="C140" i="6"/>
  <c r="B140" i="6"/>
  <c r="I144" i="6"/>
  <c r="G144" i="6"/>
  <c r="F144" i="6"/>
  <c r="E144" i="6"/>
  <c r="D144" i="6"/>
  <c r="C144" i="6"/>
  <c r="B144" i="6"/>
  <c r="G122" i="6"/>
  <c r="D122" i="6"/>
  <c r="C122" i="6"/>
  <c r="I122" i="6"/>
  <c r="F122" i="6"/>
  <c r="E122" i="6"/>
  <c r="B122" i="6"/>
  <c r="I78" i="6"/>
  <c r="D78" i="6"/>
  <c r="C78" i="6"/>
  <c r="G78" i="6"/>
  <c r="F78" i="6"/>
  <c r="E78" i="6"/>
  <c r="B78" i="6"/>
  <c r="I133" i="6"/>
  <c r="G133" i="6"/>
  <c r="F133" i="6"/>
  <c r="E133" i="6"/>
  <c r="B133" i="6"/>
  <c r="D133" i="6"/>
  <c r="C133" i="6"/>
  <c r="I35" i="6"/>
  <c r="G35" i="6"/>
  <c r="E35" i="6"/>
  <c r="D35" i="6"/>
  <c r="C35" i="6"/>
  <c r="F35" i="6"/>
  <c r="B35" i="6"/>
  <c r="I28" i="6"/>
  <c r="G28" i="6"/>
  <c r="F28" i="6"/>
  <c r="E28" i="6"/>
  <c r="D28" i="6"/>
  <c r="C28" i="6"/>
  <c r="B28" i="6"/>
  <c r="I115" i="6"/>
  <c r="G115" i="6"/>
  <c r="E115" i="6"/>
  <c r="D115" i="6"/>
  <c r="C115" i="6"/>
  <c r="F115" i="6"/>
  <c r="B115" i="6"/>
  <c r="I142" i="6"/>
  <c r="D142" i="6"/>
  <c r="G142" i="6"/>
  <c r="F142" i="6"/>
  <c r="E142" i="6"/>
  <c r="C142" i="6"/>
  <c r="B142" i="6"/>
  <c r="I118" i="6"/>
  <c r="D118" i="6"/>
  <c r="C118" i="6"/>
  <c r="F118" i="6"/>
  <c r="B118" i="6"/>
  <c r="G118" i="6"/>
  <c r="E118" i="6"/>
  <c r="I27" i="6"/>
  <c r="G27" i="6"/>
  <c r="F27" i="6"/>
  <c r="E27" i="6"/>
  <c r="D27" i="6"/>
  <c r="C27" i="6"/>
  <c r="B27" i="6"/>
  <c r="I65" i="6"/>
  <c r="G65" i="6"/>
  <c r="F65" i="6"/>
  <c r="E65" i="6"/>
  <c r="B65" i="6"/>
  <c r="D65" i="6"/>
  <c r="C65" i="6"/>
  <c r="I29" i="6"/>
  <c r="G29" i="6"/>
  <c r="F29" i="6"/>
  <c r="E29" i="6"/>
  <c r="D29" i="6"/>
  <c r="C29" i="6"/>
  <c r="B29" i="6"/>
  <c r="I24" i="6"/>
  <c r="G24" i="6"/>
  <c r="F24" i="6"/>
  <c r="E24" i="6"/>
  <c r="D24" i="6"/>
  <c r="C24" i="6"/>
  <c r="B24" i="6"/>
  <c r="G23" i="6"/>
  <c r="F23" i="6"/>
  <c r="I23" i="6"/>
  <c r="E23" i="6"/>
  <c r="D23" i="6"/>
  <c r="C23" i="6"/>
  <c r="B23" i="6"/>
  <c r="I113" i="6"/>
  <c r="G113" i="6"/>
  <c r="F113" i="6"/>
  <c r="E113" i="6"/>
  <c r="B113" i="6"/>
  <c r="D113" i="6"/>
  <c r="C113" i="6"/>
  <c r="I137" i="6"/>
  <c r="G137" i="6"/>
  <c r="F137" i="6"/>
  <c r="E137" i="6"/>
  <c r="C137" i="6"/>
  <c r="B137" i="6"/>
  <c r="D137" i="6"/>
  <c r="D66" i="6"/>
  <c r="C66" i="6"/>
  <c r="I66" i="6"/>
  <c r="G66" i="6"/>
  <c r="F66" i="6"/>
  <c r="E66" i="6"/>
  <c r="B66" i="6"/>
  <c r="I32" i="6"/>
  <c r="G32" i="6"/>
  <c r="F32" i="6"/>
  <c r="E32" i="6"/>
  <c r="D32" i="6"/>
  <c r="C32" i="6"/>
  <c r="B32" i="6"/>
  <c r="G61" i="6"/>
  <c r="F61" i="6"/>
  <c r="E61" i="6"/>
  <c r="D61" i="6"/>
  <c r="B61" i="6"/>
  <c r="C61" i="6"/>
  <c r="G45" i="6"/>
  <c r="I45" i="6"/>
  <c r="F45" i="6"/>
  <c r="E45" i="6"/>
  <c r="D45" i="6"/>
  <c r="B45" i="6"/>
  <c r="C45" i="6"/>
  <c r="I19" i="6"/>
  <c r="G19" i="6"/>
  <c r="F19" i="6"/>
  <c r="E19" i="6"/>
  <c r="D19" i="6"/>
  <c r="C19" i="6"/>
  <c r="B19" i="6"/>
  <c r="I44" i="6"/>
  <c r="G44" i="6"/>
  <c r="F44" i="6"/>
  <c r="E44" i="6"/>
  <c r="D44" i="6"/>
  <c r="C44" i="6"/>
  <c r="B44" i="6"/>
  <c r="I31" i="6"/>
  <c r="G31" i="6"/>
  <c r="E31" i="6"/>
  <c r="D31" i="6"/>
  <c r="C31" i="6"/>
  <c r="F31" i="6"/>
  <c r="B31" i="6"/>
  <c r="I130" i="6"/>
  <c r="D130" i="6"/>
  <c r="C130" i="6"/>
  <c r="G130" i="6"/>
  <c r="F130" i="6"/>
  <c r="E130" i="6"/>
  <c r="B130" i="6"/>
  <c r="I82" i="6"/>
  <c r="D82" i="6"/>
  <c r="C82" i="6"/>
  <c r="G82" i="6"/>
  <c r="F82" i="6"/>
  <c r="E82" i="6"/>
  <c r="B82" i="6"/>
  <c r="I107" i="6"/>
  <c r="G107" i="6"/>
  <c r="E107" i="6"/>
  <c r="D107" i="6"/>
  <c r="C107" i="6"/>
  <c r="F107" i="6"/>
  <c r="B107" i="6"/>
  <c r="I41" i="6"/>
  <c r="G41" i="6"/>
  <c r="F41" i="6"/>
  <c r="E41" i="6"/>
  <c r="C41" i="6"/>
  <c r="B41" i="6"/>
  <c r="D41" i="6"/>
  <c r="I16" i="6"/>
  <c r="G16" i="6"/>
  <c r="F16" i="6"/>
  <c r="E16" i="6"/>
  <c r="D16" i="6"/>
  <c r="C16" i="6"/>
  <c r="B16" i="6"/>
  <c r="I80" i="6"/>
  <c r="G80" i="6"/>
  <c r="F80" i="6"/>
  <c r="E80" i="6"/>
  <c r="D80" i="6"/>
  <c r="C80" i="6"/>
  <c r="B80" i="6"/>
  <c r="I22" i="6"/>
  <c r="D22" i="6"/>
  <c r="C22" i="6"/>
  <c r="F22" i="6"/>
  <c r="B22" i="6"/>
  <c r="G22" i="6"/>
  <c r="E22" i="6"/>
  <c r="I20" i="6"/>
  <c r="G20" i="6"/>
  <c r="F20" i="6"/>
  <c r="E20" i="6"/>
  <c r="D20" i="6"/>
  <c r="C20" i="6"/>
  <c r="B20" i="6"/>
  <c r="I149" i="6"/>
  <c r="G149" i="6"/>
  <c r="F149" i="6"/>
  <c r="E149" i="6"/>
  <c r="B149" i="6"/>
  <c r="D149" i="6"/>
  <c r="C149" i="6"/>
  <c r="I97" i="6"/>
  <c r="G97" i="6"/>
  <c r="F97" i="6"/>
  <c r="E97" i="6"/>
  <c r="B97" i="6"/>
  <c r="D97" i="6"/>
  <c r="C97" i="6"/>
  <c r="I147" i="6"/>
  <c r="G147" i="6"/>
  <c r="E147" i="6"/>
  <c r="D147" i="6"/>
  <c r="C147" i="6"/>
  <c r="F147" i="6"/>
  <c r="B147" i="6"/>
  <c r="I98" i="6"/>
  <c r="D98" i="6"/>
  <c r="C98" i="6"/>
  <c r="G98" i="6"/>
  <c r="F98" i="6"/>
  <c r="E98" i="6"/>
  <c r="B98" i="6"/>
  <c r="I109" i="6"/>
  <c r="G109" i="6"/>
  <c r="F109" i="6"/>
  <c r="E109" i="6"/>
  <c r="D109" i="6"/>
  <c r="B109" i="6"/>
  <c r="C109" i="6"/>
  <c r="I13" i="6"/>
  <c r="G13" i="6"/>
  <c r="F13" i="6"/>
  <c r="B13" i="6"/>
  <c r="E13" i="6"/>
  <c r="D13" i="6"/>
  <c r="C13" i="6"/>
  <c r="I34" i="6"/>
  <c r="D34" i="6"/>
  <c r="C34" i="6"/>
  <c r="G34" i="6"/>
  <c r="F34" i="6"/>
  <c r="E34" i="6"/>
  <c r="B34" i="6"/>
  <c r="I136" i="6"/>
  <c r="G136" i="6"/>
  <c r="F136" i="6"/>
  <c r="E136" i="6"/>
  <c r="D136" i="6"/>
  <c r="C136" i="6"/>
  <c r="B136" i="6"/>
  <c r="I148" i="6"/>
  <c r="G148" i="6"/>
  <c r="F148" i="6"/>
  <c r="E148" i="6"/>
  <c r="D148" i="6"/>
  <c r="C148" i="6"/>
  <c r="B148" i="6"/>
  <c r="I92" i="6"/>
  <c r="G92" i="6"/>
  <c r="F92" i="6"/>
  <c r="E92" i="6"/>
  <c r="D92" i="6"/>
  <c r="C92" i="6"/>
  <c r="B92" i="6"/>
  <c r="I94" i="6"/>
  <c r="D94" i="6"/>
  <c r="C94" i="6"/>
  <c r="G94" i="6"/>
  <c r="F94" i="6"/>
  <c r="E94" i="6"/>
  <c r="B94" i="6"/>
  <c r="I123" i="6"/>
  <c r="G123" i="6"/>
  <c r="E123" i="6"/>
  <c r="D123" i="6"/>
  <c r="C123" i="6"/>
  <c r="B123" i="6"/>
  <c r="F123" i="6"/>
  <c r="I17" i="6"/>
  <c r="G17" i="6"/>
  <c r="B17" i="6"/>
  <c r="F17" i="6"/>
  <c r="E17" i="6"/>
  <c r="D17" i="6"/>
  <c r="C17" i="6"/>
  <c r="I37" i="6"/>
  <c r="G37" i="6"/>
  <c r="F37" i="6"/>
  <c r="E37" i="6"/>
  <c r="B37" i="6"/>
  <c r="C37" i="6"/>
  <c r="D37" i="6"/>
  <c r="I30" i="6"/>
  <c r="D30" i="6"/>
  <c r="C30" i="6"/>
  <c r="G30" i="6"/>
  <c r="F30" i="6"/>
  <c r="B30" i="6"/>
  <c r="E30" i="6"/>
  <c r="I36" i="6"/>
  <c r="G36" i="6"/>
  <c r="F36" i="6"/>
  <c r="E36" i="6"/>
  <c r="D36" i="6"/>
  <c r="C36" i="6"/>
  <c r="B36" i="6"/>
  <c r="I58" i="6"/>
  <c r="G58" i="6"/>
  <c r="D58" i="6"/>
  <c r="C58" i="6"/>
  <c r="F58" i="6"/>
  <c r="E58" i="6"/>
  <c r="B58" i="6"/>
  <c r="I110" i="6"/>
  <c r="D110" i="6"/>
  <c r="C110" i="6"/>
  <c r="G110" i="6"/>
  <c r="F110" i="6"/>
  <c r="E110" i="6"/>
  <c r="B110" i="6"/>
  <c r="I83" i="6"/>
  <c r="G83" i="6"/>
  <c r="E83" i="6"/>
  <c r="D83" i="6"/>
  <c r="C83" i="6"/>
  <c r="F83" i="6"/>
  <c r="B83" i="6"/>
  <c r="I101" i="6"/>
  <c r="G101" i="6"/>
  <c r="F101" i="6"/>
  <c r="E101" i="6"/>
  <c r="B101" i="6"/>
  <c r="D101" i="6"/>
  <c r="C101" i="6"/>
  <c r="G9" i="6"/>
  <c r="F9" i="6"/>
  <c r="B9" i="6"/>
  <c r="E9" i="6"/>
  <c r="C9" i="6"/>
  <c r="D9" i="6"/>
  <c r="I134" i="6"/>
  <c r="D134" i="6"/>
  <c r="C134" i="6"/>
  <c r="F134" i="6"/>
  <c r="G134" i="6"/>
  <c r="B134" i="6"/>
  <c r="E134" i="6"/>
  <c r="I50" i="6"/>
  <c r="D50" i="6"/>
  <c r="C50" i="6"/>
  <c r="G50" i="6"/>
  <c r="F50" i="6"/>
  <c r="E50" i="6"/>
  <c r="B50" i="6"/>
  <c r="I12" i="6"/>
  <c r="G12" i="6"/>
  <c r="F12" i="6"/>
  <c r="E12" i="6"/>
  <c r="D12" i="6"/>
  <c r="C12" i="6"/>
  <c r="B12" i="6"/>
  <c r="I139" i="6"/>
  <c r="G139" i="6"/>
  <c r="E139" i="6"/>
  <c r="D139" i="6"/>
  <c r="C139" i="6"/>
  <c r="F139" i="6"/>
  <c r="B139" i="6"/>
  <c r="I77" i="6"/>
  <c r="G77" i="6"/>
  <c r="F77" i="6"/>
  <c r="E77" i="6"/>
  <c r="D77" i="6"/>
  <c r="B77" i="6"/>
  <c r="C77" i="6"/>
  <c r="I102" i="6"/>
  <c r="D102" i="6"/>
  <c r="C102" i="6"/>
  <c r="F102" i="6"/>
  <c r="B102" i="6"/>
  <c r="G102" i="6"/>
  <c r="E102" i="6"/>
  <c r="I125" i="6"/>
  <c r="G125" i="6"/>
  <c r="F125" i="6"/>
  <c r="E125" i="6"/>
  <c r="D125" i="6"/>
  <c r="B125" i="6"/>
  <c r="C125" i="6"/>
  <c r="I25" i="6"/>
  <c r="G25" i="6"/>
  <c r="F25" i="6"/>
  <c r="E25" i="6"/>
  <c r="C25" i="6"/>
  <c r="D25" i="6"/>
  <c r="B25" i="6"/>
  <c r="I145" i="6"/>
  <c r="G145" i="6"/>
  <c r="F145" i="6"/>
  <c r="E145" i="6"/>
  <c r="C145" i="6"/>
  <c r="B145" i="6"/>
  <c r="D145" i="6"/>
  <c r="I40" i="6"/>
  <c r="G40" i="6"/>
  <c r="F40" i="6"/>
  <c r="E40" i="6"/>
  <c r="D40" i="6"/>
  <c r="C40" i="6"/>
  <c r="B40" i="6"/>
  <c r="G138" i="6"/>
  <c r="D138" i="6"/>
  <c r="I138" i="6"/>
  <c r="F138" i="6"/>
  <c r="C138" i="6"/>
  <c r="B138" i="6"/>
  <c r="E138" i="6"/>
  <c r="I63" i="6"/>
  <c r="G63" i="6"/>
  <c r="E63" i="6"/>
  <c r="D63" i="6"/>
  <c r="C63" i="6"/>
  <c r="F63" i="6"/>
  <c r="B63" i="6"/>
  <c r="I70" i="6"/>
  <c r="D70" i="6"/>
  <c r="C70" i="6"/>
  <c r="F70" i="6"/>
  <c r="G70" i="6"/>
  <c r="B70" i="6"/>
  <c r="E70" i="6"/>
  <c r="I96" i="6"/>
  <c r="G96" i="6"/>
  <c r="F96" i="6"/>
  <c r="E96" i="6"/>
  <c r="D96" i="6"/>
  <c r="C96" i="6"/>
  <c r="B96" i="6"/>
  <c r="I79" i="6"/>
  <c r="G79" i="6"/>
  <c r="E79" i="6"/>
  <c r="D79" i="6"/>
  <c r="C79" i="6"/>
  <c r="F79" i="6"/>
  <c r="B79" i="6"/>
  <c r="I74" i="6"/>
  <c r="G74" i="6"/>
  <c r="D74" i="6"/>
  <c r="C74" i="6"/>
  <c r="F74" i="6"/>
  <c r="B74" i="6"/>
  <c r="E74" i="6"/>
  <c r="I48" i="6"/>
  <c r="G48" i="6"/>
  <c r="F48" i="6"/>
  <c r="E48" i="6"/>
  <c r="D48" i="6"/>
  <c r="C48" i="6"/>
  <c r="B48" i="6"/>
  <c r="I119" i="6"/>
  <c r="G119" i="6"/>
  <c r="E119" i="6"/>
  <c r="D119" i="6"/>
  <c r="C119" i="6"/>
  <c r="F119" i="6"/>
  <c r="B119" i="6"/>
  <c r="I18" i="6"/>
  <c r="D18" i="6"/>
  <c r="C18" i="6"/>
  <c r="G18" i="6"/>
  <c r="B18" i="6"/>
  <c r="E18" i="6"/>
  <c r="F18" i="6"/>
  <c r="I47" i="6"/>
  <c r="G47" i="6"/>
  <c r="E47" i="6"/>
  <c r="D47" i="6"/>
  <c r="C47" i="6"/>
  <c r="F47" i="6"/>
  <c r="B47" i="6"/>
  <c r="I89" i="6"/>
  <c r="G89" i="6"/>
  <c r="F89" i="6"/>
  <c r="E89" i="6"/>
  <c r="C89" i="6"/>
  <c r="B89" i="6"/>
  <c r="D89" i="6"/>
  <c r="I68" i="6"/>
  <c r="G68" i="6"/>
  <c r="F68" i="6"/>
  <c r="E68" i="6"/>
  <c r="D68" i="6"/>
  <c r="C68" i="6"/>
  <c r="B68" i="6"/>
  <c r="I54" i="6"/>
  <c r="D54" i="6"/>
  <c r="C54" i="6"/>
  <c r="F54" i="6"/>
  <c r="B54" i="6"/>
  <c r="E54" i="6"/>
  <c r="G54" i="6"/>
  <c r="I43" i="6"/>
  <c r="G43" i="6"/>
  <c r="E43" i="6"/>
  <c r="D43" i="6"/>
  <c r="C43" i="6"/>
  <c r="F43" i="6"/>
  <c r="B43" i="6"/>
  <c r="I53" i="6"/>
  <c r="G53" i="6"/>
  <c r="F53" i="6"/>
  <c r="E53" i="6"/>
  <c r="B53" i="6"/>
  <c r="D53" i="6"/>
  <c r="C53" i="6"/>
  <c r="I99" i="6"/>
  <c r="G99" i="6"/>
  <c r="E99" i="6"/>
  <c r="D99" i="6"/>
  <c r="C99" i="6"/>
  <c r="F99" i="6"/>
  <c r="B99" i="6"/>
  <c r="I14" i="6"/>
  <c r="F14" i="6"/>
  <c r="D14" i="6"/>
  <c r="C14" i="6"/>
  <c r="G14" i="6"/>
  <c r="B14" i="6"/>
  <c r="E14" i="6"/>
  <c r="I131" i="6"/>
  <c r="G131" i="6"/>
  <c r="E131" i="6"/>
  <c r="D131" i="6"/>
  <c r="C131" i="6"/>
  <c r="F131" i="6"/>
  <c r="B131" i="6"/>
  <c r="I124" i="6"/>
  <c r="G124" i="6"/>
  <c r="F124" i="6"/>
  <c r="E124" i="6"/>
  <c r="D124" i="6"/>
  <c r="C124" i="6"/>
  <c r="B124" i="6"/>
  <c r="I86" i="6"/>
  <c r="D86" i="6"/>
  <c r="C86" i="6"/>
  <c r="F86" i="6"/>
  <c r="G86" i="6"/>
  <c r="B86" i="6"/>
  <c r="E86" i="6"/>
  <c r="I85" i="6"/>
  <c r="G85" i="6"/>
  <c r="F85" i="6"/>
  <c r="E85" i="6"/>
  <c r="B85" i="6"/>
  <c r="C85" i="6"/>
  <c r="D85" i="6"/>
  <c r="I69" i="6"/>
  <c r="G69" i="6"/>
  <c r="F69" i="6"/>
  <c r="E69" i="6"/>
  <c r="B69" i="6"/>
  <c r="C69" i="6"/>
  <c r="D69" i="6"/>
  <c r="I93" i="6"/>
  <c r="G93" i="6"/>
  <c r="F93" i="6"/>
  <c r="E93" i="6"/>
  <c r="D93" i="6"/>
  <c r="B93" i="6"/>
  <c r="C93" i="6"/>
  <c r="G87" i="6"/>
  <c r="E87" i="6"/>
  <c r="D87" i="6"/>
  <c r="C87" i="6"/>
  <c r="I87" i="6"/>
  <c r="F87" i="6"/>
  <c r="B87" i="6"/>
  <c r="I26" i="6"/>
  <c r="G26" i="6"/>
  <c r="D26" i="6"/>
  <c r="C26" i="6"/>
  <c r="B26" i="6"/>
  <c r="F26" i="6"/>
  <c r="E26" i="6"/>
  <c r="I104" i="6"/>
  <c r="G104" i="6"/>
  <c r="F104" i="6"/>
  <c r="E104" i="6"/>
  <c r="D104" i="6"/>
  <c r="C104" i="6"/>
  <c r="B104" i="6"/>
  <c r="I120" i="6"/>
  <c r="G120" i="6"/>
  <c r="F120" i="6"/>
  <c r="E120" i="6"/>
  <c r="D120" i="6"/>
  <c r="C120" i="6"/>
  <c r="B120" i="6"/>
  <c r="I116" i="6"/>
  <c r="G116" i="6"/>
  <c r="F116" i="6"/>
  <c r="E116" i="6"/>
  <c r="D116" i="6"/>
  <c r="C116" i="6"/>
  <c r="B116" i="6"/>
  <c r="I72" i="6"/>
  <c r="G72" i="6"/>
  <c r="F72" i="6"/>
  <c r="E72" i="6"/>
  <c r="D72" i="6"/>
  <c r="C72" i="6"/>
  <c r="B72" i="6"/>
  <c r="I121" i="6"/>
  <c r="G121" i="6"/>
  <c r="F121" i="6"/>
  <c r="E121" i="6"/>
  <c r="C121" i="6"/>
  <c r="B121" i="6"/>
  <c r="D121" i="6"/>
  <c r="I73" i="6"/>
  <c r="G73" i="6"/>
  <c r="F73" i="6"/>
  <c r="E73" i="6"/>
  <c r="C73" i="6"/>
  <c r="B73" i="6"/>
  <c r="D73" i="6"/>
  <c r="I8" i="6"/>
  <c r="G8" i="6"/>
  <c r="F8" i="6"/>
  <c r="E8" i="6"/>
  <c r="D8" i="6"/>
  <c r="C8" i="6"/>
  <c r="B8" i="6"/>
  <c r="G39" i="6"/>
  <c r="I39" i="6"/>
  <c r="E39" i="6"/>
  <c r="D39" i="6"/>
  <c r="C39" i="6"/>
  <c r="F39" i="6"/>
  <c r="B39" i="6"/>
  <c r="I143" i="6"/>
  <c r="G143" i="6"/>
  <c r="E143" i="6"/>
  <c r="D143" i="6"/>
  <c r="C143" i="6"/>
  <c r="F143" i="6"/>
  <c r="B143" i="6"/>
  <c r="I90" i="6"/>
  <c r="G90" i="6"/>
  <c r="D90" i="6"/>
  <c r="C90" i="6"/>
  <c r="F90" i="6"/>
  <c r="B90" i="6"/>
  <c r="E90" i="6"/>
  <c r="O12" i="6" l="1"/>
  <c r="O10" i="6"/>
  <c r="O8" i="6"/>
  <c r="O9" i="6"/>
  <c r="O11" i="6"/>
  <c r="BL6" i="1" l="1"/>
  <c r="BL16" i="1"/>
  <c r="P6" i="6" l="1"/>
  <c r="P7" i="6" l="1"/>
  <c r="O7" i="6" s="1"/>
  <c r="BE4" i="1"/>
  <c r="BD4" i="1"/>
  <c r="BF7" i="1" l="1"/>
  <c r="BG4" i="1"/>
  <c r="BF4" i="1" l="1"/>
  <c r="I2" i="1" l="1"/>
  <c r="I3" i="1" l="1"/>
  <c r="BG3" i="1"/>
</calcChain>
</file>

<file path=xl/sharedStrings.xml><?xml version="1.0" encoding="utf-8"?>
<sst xmlns="http://schemas.openxmlformats.org/spreadsheetml/2006/main" count="437" uniqueCount="256">
  <si>
    <t>一者応札に係るフォローアップ及び競争性のない随意契約フォローアップに必要な項目</t>
    <phoneticPr fontId="4"/>
  </si>
  <si>
    <t xml:space="preserve">１
番号
(半角英数字で記載）
（例：Aa001)
</t>
    <rPh sb="2" eb="4">
      <t>バンゴウ</t>
    </rPh>
    <rPh sb="6" eb="8">
      <t>ハンカク</t>
    </rPh>
    <rPh sb="8" eb="11">
      <t>エイスウジ</t>
    </rPh>
    <rPh sb="12" eb="14">
      <t>キサイ</t>
    </rPh>
    <rPh sb="17" eb="18">
      <t>レイ</t>
    </rPh>
    <phoneticPr fontId="4"/>
  </si>
  <si>
    <t>２
契約種別</t>
    <rPh sb="2" eb="4">
      <t>ケイヤク</t>
    </rPh>
    <rPh sb="4" eb="6">
      <t>シュベツ</t>
    </rPh>
    <phoneticPr fontId="4"/>
  </si>
  <si>
    <t>３
契約名称及び内容　　　　</t>
    <phoneticPr fontId="4"/>
  </si>
  <si>
    <t>４
契約担当官等の氏名並びにその所属する部局の名称及び所在地
（数字は全角（文字）入力）
(例：○県○市○町１－１－１）
※分担契約の場合、ほか○官署(等)と記載する。</t>
    <rPh sb="32" eb="34">
      <t>スウジ</t>
    </rPh>
    <rPh sb="35" eb="37">
      <t>ゼンカク</t>
    </rPh>
    <rPh sb="38" eb="40">
      <t>モジ</t>
    </rPh>
    <rPh sb="41" eb="43">
      <t>ニュウリョク</t>
    </rPh>
    <rPh sb="46" eb="47">
      <t>レイ</t>
    </rPh>
    <rPh sb="62" eb="66">
      <t>ブンタンケイヤク</t>
    </rPh>
    <rPh sb="67" eb="69">
      <t>バアイ</t>
    </rPh>
    <rPh sb="73" eb="75">
      <t>カンショ</t>
    </rPh>
    <rPh sb="76" eb="77">
      <t>トウ</t>
    </rPh>
    <rPh sb="79" eb="81">
      <t>キサイ</t>
    </rPh>
    <phoneticPr fontId="4"/>
  </si>
  <si>
    <t>８
契約方式</t>
    <rPh sb="2" eb="4">
      <t>ケイヤク</t>
    </rPh>
    <rPh sb="4" eb="6">
      <t>ホウシキ</t>
    </rPh>
    <phoneticPr fontId="4"/>
  </si>
  <si>
    <t>契約状況調査票コード表</t>
    <rPh sb="0" eb="2">
      <t>ケイヤク</t>
    </rPh>
    <rPh sb="2" eb="4">
      <t>ジョウキョウ</t>
    </rPh>
    <rPh sb="4" eb="7">
      <t>チョウサヒョウ</t>
    </rPh>
    <rPh sb="10" eb="11">
      <t>ヒョウ</t>
    </rPh>
    <phoneticPr fontId="4"/>
  </si>
  <si>
    <t>１４
予定価格公表の有無</t>
    <rPh sb="7" eb="9">
      <t>コウヒョウ</t>
    </rPh>
    <rPh sb="10" eb="12">
      <t>ウム</t>
    </rPh>
    <phoneticPr fontId="4"/>
  </si>
  <si>
    <t>１６－２
一括調達、共同調達、合庁契約に該当する場合に選択</t>
    <rPh sb="5" eb="7">
      <t>イッカツ</t>
    </rPh>
    <rPh sb="7" eb="9">
      <t>チョウタツ</t>
    </rPh>
    <rPh sb="10" eb="12">
      <t>キョウドウ</t>
    </rPh>
    <rPh sb="12" eb="14">
      <t>チョウタツ</t>
    </rPh>
    <rPh sb="20" eb="22">
      <t>ガイトウ</t>
    </rPh>
    <rPh sb="24" eb="26">
      <t>バアイ</t>
    </rPh>
    <rPh sb="27" eb="29">
      <t>センタク</t>
    </rPh>
    <phoneticPr fontId="4"/>
  </si>
  <si>
    <t>１７
契約相手方区分</t>
    <rPh sb="3" eb="5">
      <t>ケイヤク</t>
    </rPh>
    <rPh sb="5" eb="8">
      <t>アイテガタ</t>
    </rPh>
    <rPh sb="8" eb="10">
      <t>クブン</t>
    </rPh>
    <phoneticPr fontId="4"/>
  </si>
  <si>
    <t>１８
国所管、都道府県所管の区分(公益法人の場合)</t>
    <phoneticPr fontId="4"/>
  </si>
  <si>
    <t>２０
長期・国庫区分</t>
    <rPh sb="3" eb="5">
      <t>チョウキ</t>
    </rPh>
    <rPh sb="6" eb="8">
      <t>コッコ</t>
    </rPh>
    <rPh sb="8" eb="10">
      <t>クブン</t>
    </rPh>
    <phoneticPr fontId="4"/>
  </si>
  <si>
    <t>２１
随契理由１</t>
    <rPh sb="3" eb="5">
      <t>ズイケイ</t>
    </rPh>
    <rPh sb="5" eb="7">
      <t>リユウ</t>
    </rPh>
    <phoneticPr fontId="4"/>
  </si>
  <si>
    <t>２４－２
２４に×が付された場合選択する</t>
    <phoneticPr fontId="4"/>
  </si>
  <si>
    <t>①工事</t>
    <rPh sb="1" eb="3">
      <t>コウジ</t>
    </rPh>
    <phoneticPr fontId="4"/>
  </si>
  <si>
    <t>①一般競争入札</t>
    <phoneticPr fontId="4"/>
  </si>
  <si>
    <t>①公表</t>
    <rPh sb="1" eb="3">
      <t>コウヒョウ</t>
    </rPh>
    <phoneticPr fontId="4"/>
  </si>
  <si>
    <t>①一括</t>
    <rPh sb="1" eb="3">
      <t>イッカツ</t>
    </rPh>
    <phoneticPr fontId="4"/>
  </si>
  <si>
    <t>①会計法第29条の3第4項（契約の性質又は目的が競争を許さない場合）</t>
    <rPh sb="4" eb="5">
      <t>ダイ</t>
    </rPh>
    <phoneticPr fontId="4"/>
  </si>
  <si>
    <t>②工事（調査及び設計業務等）</t>
    <rPh sb="1" eb="3">
      <t>コウジ</t>
    </rPh>
    <rPh sb="4" eb="7">
      <t>チョウサオヨ</t>
    </rPh>
    <rPh sb="8" eb="13">
      <t>セッケイギョウムトウ</t>
    </rPh>
    <phoneticPr fontId="4"/>
  </si>
  <si>
    <t>②一般競争入札（総合評価方式）</t>
    <rPh sb="1" eb="3">
      <t>イッパン</t>
    </rPh>
    <rPh sb="3" eb="5">
      <t>キョウソウ</t>
    </rPh>
    <rPh sb="5" eb="7">
      <t>ニュウサツ</t>
    </rPh>
    <rPh sb="8" eb="12">
      <t>ソウゴウヒョウカ</t>
    </rPh>
    <rPh sb="12" eb="14">
      <t>ホウシキ</t>
    </rPh>
    <phoneticPr fontId="4"/>
  </si>
  <si>
    <t>②同種の他の契約の予定価格を類推されるおそれがあるため公表しない</t>
    <phoneticPr fontId="4"/>
  </si>
  <si>
    <t>②共同</t>
    <rPh sb="1" eb="3">
      <t>キョウドウ</t>
    </rPh>
    <phoneticPr fontId="4"/>
  </si>
  <si>
    <t>②会計法第29条の3第4項（緊急の必要により競争に付することができない場合）</t>
    <rPh sb="4" eb="5">
      <t>ダイ</t>
    </rPh>
    <phoneticPr fontId="4"/>
  </si>
  <si>
    <t>③情報システム</t>
    <rPh sb="1" eb="3">
      <t>ジョウホウ</t>
    </rPh>
    <phoneticPr fontId="4"/>
  </si>
  <si>
    <t>③随意契約（企画競争有り）</t>
    <phoneticPr fontId="4"/>
  </si>
  <si>
    <t>－</t>
    <phoneticPr fontId="4"/>
  </si>
  <si>
    <t>③合庁</t>
    <rPh sb="1" eb="3">
      <t>ゴウチョウ</t>
    </rPh>
    <phoneticPr fontId="4"/>
  </si>
  <si>
    <t>③国庫債務負担行為</t>
    <rPh sb="1" eb="3">
      <t>コッコ</t>
    </rPh>
    <phoneticPr fontId="4"/>
  </si>
  <si>
    <t>③会計法第29条の3第4項（競争に付することが国に不利と認められる場合）</t>
  </si>
  <si>
    <t>④電力</t>
    <rPh sb="1" eb="3">
      <t>デンリョク</t>
    </rPh>
    <phoneticPr fontId="4"/>
  </si>
  <si>
    <t>④随意契約（企画競争無し）</t>
    <phoneticPr fontId="4"/>
  </si>
  <si>
    <t>④予決令第99条第1号（国の行為を秘密にする必要があるとき）</t>
  </si>
  <si>
    <t>⑤ガス</t>
    <phoneticPr fontId="4"/>
  </si>
  <si>
    <t>⑤予決令第99条第8号（運送又は保管をさせるとき）</t>
    <phoneticPr fontId="4"/>
  </si>
  <si>
    <t>⑥調査研究</t>
    <rPh sb="1" eb="3">
      <t>チョウサ</t>
    </rPh>
    <rPh sb="3" eb="5">
      <t>ケンキュウ</t>
    </rPh>
    <phoneticPr fontId="4"/>
  </si>
  <si>
    <t>⑦物品等購入</t>
    <rPh sb="1" eb="3">
      <t>ブッピン</t>
    </rPh>
    <rPh sb="3" eb="4">
      <t>トウ</t>
    </rPh>
    <rPh sb="4" eb="6">
      <t>コウニュウ</t>
    </rPh>
    <phoneticPr fontId="4"/>
  </si>
  <si>
    <t>⑦予決令第99条第15号（外国で契約をするとき）</t>
    <phoneticPr fontId="4"/>
  </si>
  <si>
    <t>⑧物品等製造</t>
    <rPh sb="1" eb="3">
      <t>ブッピン</t>
    </rPh>
    <rPh sb="3" eb="4">
      <t>トウ</t>
    </rPh>
    <rPh sb="4" eb="6">
      <t>セイゾウ</t>
    </rPh>
    <phoneticPr fontId="4"/>
  </si>
  <si>
    <t>⑧予決令第99条第16号（都道府県及び市町村その他の公法人、公益法人、農業協同組合、農業協同組合連合会又は慈善のため設立した救済施設から直接に物件を買い入れ又は借り入れるとき）</t>
    <phoneticPr fontId="4"/>
  </si>
  <si>
    <t>⑨物品等賃借</t>
    <rPh sb="1" eb="3">
      <t>ブッピン</t>
    </rPh>
    <rPh sb="3" eb="4">
      <t>トウ</t>
    </rPh>
    <rPh sb="4" eb="6">
      <t>チンシャク</t>
    </rPh>
    <phoneticPr fontId="4"/>
  </si>
  <si>
    <t>⑨予決令第99条第17号（開拓地域内における土木工事をその入植者の共同請負に付するとき）</t>
    <phoneticPr fontId="4"/>
  </si>
  <si>
    <t>⑩役務</t>
    <rPh sb="1" eb="3">
      <t>エキム</t>
    </rPh>
    <phoneticPr fontId="4"/>
  </si>
  <si>
    <t>⑩予決令第99条第18号（事業協同組合、事業協同小組合若しくは協同組合連合会又は商工組合若しくは商工組合連合会の保護育成のためこれらの者から直接に物件を買い入れるとき）</t>
    <rPh sb="40" eb="42">
      <t>ショウコウ</t>
    </rPh>
    <rPh sb="42" eb="44">
      <t>クミアイ</t>
    </rPh>
    <rPh sb="44" eb="45">
      <t>モ</t>
    </rPh>
    <phoneticPr fontId="4"/>
  </si>
  <si>
    <t>⑪予決令第99条第20号（産業又は開拓事業の保護奨励のため、必要な物件を売り払い若しくは貸し付け、又は生産者から直接にその生産に係る物品を買い入れるとき）</t>
    <phoneticPr fontId="4"/>
  </si>
  <si>
    <t>⑫予決令第99条第23号（事業経営上の特別の必要に基づき、物品を買い入れ若しくは製造させ、造林をさせ又は土地若しくは建物を借り入れるとき）</t>
    <phoneticPr fontId="4"/>
  </si>
  <si>
    <t>⑬予決令第99条第24号（法律又は政令の規定により問屋業者に販売を委託し又は販売させるとき）</t>
    <phoneticPr fontId="4"/>
  </si>
  <si>
    <t>⑭予決令第99条の2（競争に付しても入札者がないとき、又は再度の入札をしても落札者がないとき）</t>
    <phoneticPr fontId="4"/>
  </si>
  <si>
    <t>⑮予決令第99条の3（落札者が契約を結ばないとき）</t>
    <phoneticPr fontId="4"/>
  </si>
  <si>
    <t>⑤ガス</t>
  </si>
  <si>
    <t>基準額</t>
    <rPh sb="0" eb="2">
      <t>キジュン</t>
    </rPh>
    <rPh sb="2" eb="3">
      <t>ガク</t>
    </rPh>
    <phoneticPr fontId="4"/>
  </si>
  <si>
    <t>⑯その他（上記以外の法令に基づくもの）</t>
    <phoneticPr fontId="4"/>
  </si>
  <si>
    <t>政府調達</t>
    <rPh sb="0" eb="4">
      <t>セイフチョウタツ</t>
    </rPh>
    <phoneticPr fontId="3"/>
  </si>
  <si>
    <t>×</t>
    <phoneticPr fontId="3"/>
  </si>
  <si>
    <t>№</t>
  </si>
  <si>
    <t>様式</t>
    <rPh sb="0" eb="2">
      <t>ヨウシキ</t>
    </rPh>
    <phoneticPr fontId="2"/>
  </si>
  <si>
    <t>様式１</t>
    <rPh sb="0" eb="2">
      <t>ヨウシキ</t>
    </rPh>
    <phoneticPr fontId="2"/>
  </si>
  <si>
    <t>様式２</t>
    <rPh sb="0" eb="2">
      <t>ヨウシキ</t>
    </rPh>
    <phoneticPr fontId="2"/>
  </si>
  <si>
    <t>様式３</t>
    <rPh sb="0" eb="2">
      <t>ヨウシキ</t>
    </rPh>
    <phoneticPr fontId="2"/>
  </si>
  <si>
    <t>様式４</t>
    <rPh sb="0" eb="2">
      <t>ヨウシキ</t>
    </rPh>
    <phoneticPr fontId="2"/>
  </si>
  <si>
    <t>応札・応募者数</t>
  </si>
  <si>
    <t>③その他の公益法人</t>
    <rPh sb="3" eb="4">
      <t>タ</t>
    </rPh>
    <phoneticPr fontId="3"/>
  </si>
  <si>
    <t>④独立行政法人等</t>
    <phoneticPr fontId="3"/>
  </si>
  <si>
    <t>⑤特殊法人等</t>
    <phoneticPr fontId="3"/>
  </si>
  <si>
    <t>⑥その他の法人等</t>
    <rPh sb="3" eb="4">
      <t>タ</t>
    </rPh>
    <rPh sb="5" eb="7">
      <t>ホウジン</t>
    </rPh>
    <rPh sb="7" eb="8">
      <t>トウ</t>
    </rPh>
    <phoneticPr fontId="4"/>
  </si>
  <si>
    <t>①公益社団法人</t>
    <rPh sb="3" eb="5">
      <t>シャダン</t>
    </rPh>
    <rPh sb="4" eb="5">
      <t>ダン</t>
    </rPh>
    <rPh sb="5" eb="7">
      <t>ホウジン</t>
    </rPh>
    <phoneticPr fontId="4"/>
  </si>
  <si>
    <t>②公益財団法人</t>
    <rPh sb="1" eb="3">
      <t>コウエキ</t>
    </rPh>
    <rPh sb="3" eb="5">
      <t>ザイダン</t>
    </rPh>
    <rPh sb="5" eb="7">
      <t>ホウジン</t>
    </rPh>
    <phoneticPr fontId="4"/>
  </si>
  <si>
    <t>国所管</t>
    <rPh sb="0" eb="1">
      <t>クニ</t>
    </rPh>
    <rPh sb="1" eb="3">
      <t>ショカン</t>
    </rPh>
    <phoneticPr fontId="4"/>
  </si>
  <si>
    <t>都道府県所管</t>
    <rPh sb="0" eb="4">
      <t>トドウフケン</t>
    </rPh>
    <rPh sb="4" eb="6">
      <t>ショカン</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</si>
  <si>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</si>
  <si>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</si>
  <si>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</si>
  <si>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</si>
  <si>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</si>
  <si>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</si>
  <si>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</si>
  <si>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</si>
  <si>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</si>
  <si>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</si>
  <si>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2"/>
  </si>
  <si>
    <t>備　　考</t>
    <rPh sb="0" eb="1">
      <t>ソナエ</t>
    </rPh>
    <rPh sb="3" eb="4">
      <t>コウ</t>
    </rPh>
    <phoneticPr fontId="4"/>
  </si>
  <si>
    <t>物品役務等の名称及び数量</t>
    <rPh sb="0" eb="2">
      <t>ブッピン</t>
    </rPh>
    <rPh sb="2" eb="4">
      <t>エキム</t>
    </rPh>
    <rPh sb="4" eb="5">
      <t>トウ</t>
    </rPh>
    <rPh sb="6" eb="8">
      <t>メイショウ</t>
    </rPh>
    <rPh sb="8" eb="9">
      <t>オヨ</t>
    </rPh>
    <rPh sb="10" eb="12">
      <t>スウリョウ</t>
    </rPh>
    <phoneticPr fontId="4"/>
  </si>
  <si>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</si>
  <si>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t>
    <phoneticPr fontId="4"/>
  </si>
  <si>
    <t>①公告期間の十分な確保</t>
    <rPh sb="1" eb="3">
      <t>コウコク</t>
    </rPh>
    <rPh sb="3" eb="5">
      <t>キカン</t>
    </rPh>
    <rPh sb="6" eb="8">
      <t>ジュウブン</t>
    </rPh>
    <rPh sb="9" eb="11">
      <t>カクホ</t>
    </rPh>
    <phoneticPr fontId="4"/>
  </si>
  <si>
    <t>②業務等準備期間の十分な確保</t>
    <rPh sb="1" eb="3">
      <t>ギョウム</t>
    </rPh>
    <rPh sb="3" eb="4">
      <t>トウ</t>
    </rPh>
    <rPh sb="4" eb="6">
      <t>ジュンビ</t>
    </rPh>
    <rPh sb="6" eb="8">
      <t>キカン</t>
    </rPh>
    <rPh sb="9" eb="11">
      <t>ジュウブン</t>
    </rPh>
    <rPh sb="12" eb="14">
      <t>カクホ</t>
    </rPh>
    <phoneticPr fontId="4"/>
  </si>
  <si>
    <t>③国庫債務負担行為による複数年度契約の活用</t>
    <rPh sb="1" eb="3">
      <t>コッコ</t>
    </rPh>
    <rPh sb="3" eb="5">
      <t>サイム</t>
    </rPh>
    <rPh sb="5" eb="7">
      <t>フタン</t>
    </rPh>
    <rPh sb="7" eb="9">
      <t>コウイ</t>
    </rPh>
    <rPh sb="12" eb="14">
      <t>フクスウ</t>
    </rPh>
    <rPh sb="14" eb="16">
      <t>ネンド</t>
    </rPh>
    <rPh sb="16" eb="18">
      <t>ケイヤク</t>
    </rPh>
    <rPh sb="19" eb="21">
      <t>カツヨウ</t>
    </rPh>
    <phoneticPr fontId="4"/>
  </si>
  <si>
    <t>④公告周知方法の改善</t>
    <rPh sb="1" eb="3">
      <t>コウコク</t>
    </rPh>
    <rPh sb="3" eb="5">
      <t>シュウチ</t>
    </rPh>
    <rPh sb="5" eb="7">
      <t>ホウホウ</t>
    </rPh>
    <rPh sb="8" eb="10">
      <t>カイゼン</t>
    </rPh>
    <phoneticPr fontId="4"/>
  </si>
  <si>
    <t>⑤業者等からの聴き取り調査の結果を反映</t>
    <rPh sb="1" eb="3">
      <t>ギョウシャ</t>
    </rPh>
    <rPh sb="3" eb="4">
      <t>トウ</t>
    </rPh>
    <rPh sb="7" eb="8">
      <t>キ</t>
    </rPh>
    <rPh sb="9" eb="10">
      <t>ト</t>
    </rPh>
    <rPh sb="11" eb="13">
      <t>チョウサ</t>
    </rPh>
    <rPh sb="14" eb="16">
      <t>ケッカ</t>
    </rPh>
    <rPh sb="17" eb="19">
      <t>ハンエイ</t>
    </rPh>
    <phoneticPr fontId="4"/>
  </si>
  <si>
    <t>⑥過去に契約実績のある者及び特殊な技術、特定の情報を有する者に有利となっているものへの対応</t>
    <rPh sb="1" eb="3">
      <t>カコ</t>
    </rPh>
    <rPh sb="4" eb="6">
      <t>ケイヤク</t>
    </rPh>
    <rPh sb="6" eb="8">
      <t>ジッセキ</t>
    </rPh>
    <rPh sb="11" eb="12">
      <t>モノ</t>
    </rPh>
    <rPh sb="12" eb="13">
      <t>オヨ</t>
    </rPh>
    <rPh sb="14" eb="16">
      <t>トクシュ</t>
    </rPh>
    <rPh sb="17" eb="19">
      <t>ギジュツ</t>
    </rPh>
    <rPh sb="20" eb="22">
      <t>トクテイ</t>
    </rPh>
    <rPh sb="23" eb="25">
      <t>ジョウホウ</t>
    </rPh>
    <rPh sb="26" eb="27">
      <t>ユウ</t>
    </rPh>
    <rPh sb="29" eb="30">
      <t>モノ</t>
    </rPh>
    <rPh sb="31" eb="33">
      <t>ユウリ</t>
    </rPh>
    <rPh sb="43" eb="45">
      <t>タイオウ</t>
    </rPh>
    <phoneticPr fontId="4"/>
  </si>
  <si>
    <t>⑦入札等監視委員会の審議結果を反映</t>
    <rPh sb="1" eb="3">
      <t>ニュウサツ</t>
    </rPh>
    <rPh sb="3" eb="4">
      <t>トウ</t>
    </rPh>
    <rPh sb="4" eb="6">
      <t>カンシ</t>
    </rPh>
    <rPh sb="6" eb="9">
      <t>イインカイ</t>
    </rPh>
    <rPh sb="10" eb="12">
      <t>シンギ</t>
    </rPh>
    <phoneticPr fontId="4"/>
  </si>
  <si>
    <t>①業務に特殊性があるもの（例：委託調査、記帳指導など）</t>
    <rPh sb="1" eb="3">
      <t>ギョウム</t>
    </rPh>
    <rPh sb="4" eb="7">
      <t>トクシュセイ</t>
    </rPh>
    <rPh sb="13" eb="14">
      <t>レイ</t>
    </rPh>
    <rPh sb="15" eb="17">
      <t>イタク</t>
    </rPh>
    <rPh sb="17" eb="19">
      <t>チョウサ</t>
    </rPh>
    <rPh sb="20" eb="22">
      <t>キチョウ</t>
    </rPh>
    <rPh sb="22" eb="24">
      <t>シドウ</t>
    </rPh>
    <phoneticPr fontId="4"/>
  </si>
  <si>
    <t>②業務の履行にあたって必要な条件を付す必要があるもの（例：健康診断業務など）</t>
    <rPh sb="1" eb="3">
      <t>ギョウム</t>
    </rPh>
    <rPh sb="4" eb="6">
      <t>リコウ</t>
    </rPh>
    <rPh sb="11" eb="13">
      <t>ヒツヨウ</t>
    </rPh>
    <rPh sb="14" eb="16">
      <t>ジョウケン</t>
    </rPh>
    <rPh sb="17" eb="18">
      <t>フ</t>
    </rPh>
    <rPh sb="19" eb="21">
      <t>ヒツヨウ</t>
    </rPh>
    <rPh sb="27" eb="28">
      <t>レイ</t>
    </rPh>
    <rPh sb="29" eb="31">
      <t>ケンコウ</t>
    </rPh>
    <rPh sb="31" eb="33">
      <t>シンダン</t>
    </rPh>
    <rPh sb="33" eb="35">
      <t>ギョウム</t>
    </rPh>
    <phoneticPr fontId="4"/>
  </si>
  <si>
    <t>③過去に契約実績がある者が有利となっているもの（例：エレベータ保守、複写機保守など）</t>
    <rPh sb="1" eb="3">
      <t>カコ</t>
    </rPh>
    <rPh sb="4" eb="6">
      <t>ケイヤク</t>
    </rPh>
    <rPh sb="6" eb="8">
      <t>ジッセキ</t>
    </rPh>
    <rPh sb="11" eb="12">
      <t>シャ</t>
    </rPh>
    <rPh sb="13" eb="15">
      <t>ユウリ</t>
    </rPh>
    <rPh sb="24" eb="25">
      <t>レイ</t>
    </rPh>
    <rPh sb="31" eb="33">
      <t>ホシュ</t>
    </rPh>
    <rPh sb="34" eb="37">
      <t>フクシャキ</t>
    </rPh>
    <rPh sb="37" eb="39">
      <t>ホシュ</t>
    </rPh>
    <phoneticPr fontId="4"/>
  </si>
  <si>
    <t>④特殊な技術、特定の情報を有する者が有利となっているもの（例：システム運用支援、システム保守、システム賃貸借など）</t>
    <rPh sb="1" eb="3">
      <t>トクシュ</t>
    </rPh>
    <rPh sb="4" eb="6">
      <t>ギジュツ</t>
    </rPh>
    <rPh sb="7" eb="9">
      <t>トクテイ</t>
    </rPh>
    <rPh sb="10" eb="12">
      <t>ジョウホウ</t>
    </rPh>
    <rPh sb="13" eb="14">
      <t>ユウ</t>
    </rPh>
    <rPh sb="16" eb="17">
      <t>モノ</t>
    </rPh>
    <rPh sb="18" eb="20">
      <t>ユウリ</t>
    </rPh>
    <rPh sb="29" eb="30">
      <t>レイ</t>
    </rPh>
    <rPh sb="35" eb="37">
      <t>ウンヨウ</t>
    </rPh>
    <rPh sb="37" eb="39">
      <t>シエン</t>
    </rPh>
    <rPh sb="44" eb="46">
      <t>ホシュ</t>
    </rPh>
    <rPh sb="51" eb="54">
      <t>チンタイシャク</t>
    </rPh>
    <phoneticPr fontId="4"/>
  </si>
  <si>
    <t>⑤参加可能なものが少数のもの（例：電力の調達、ガソリンの調達など）</t>
    <rPh sb="1" eb="3">
      <t>サンカ</t>
    </rPh>
    <rPh sb="3" eb="5">
      <t>カノウ</t>
    </rPh>
    <rPh sb="9" eb="11">
      <t>ショウスウ</t>
    </rPh>
    <rPh sb="15" eb="16">
      <t>レイ</t>
    </rPh>
    <rPh sb="17" eb="19">
      <t>デンリョク</t>
    </rPh>
    <rPh sb="20" eb="22">
      <t>チョウタツ</t>
    </rPh>
    <rPh sb="28" eb="30">
      <t>チョウタツ</t>
    </rPh>
    <phoneticPr fontId="4"/>
  </si>
  <si>
    <t>⑥公表されている前年度契約金額から採算が合わないと判断している可能性があるもの</t>
    <rPh sb="1" eb="3">
      <t>コウヒョウ</t>
    </rPh>
    <rPh sb="8" eb="10">
      <t>ゼンネン</t>
    </rPh>
    <rPh sb="10" eb="11">
      <t>ド</t>
    </rPh>
    <rPh sb="11" eb="13">
      <t>ケイヤク</t>
    </rPh>
    <rPh sb="13" eb="15">
      <t>キンガク</t>
    </rPh>
    <rPh sb="17" eb="19">
      <t>サイサン</t>
    </rPh>
    <rPh sb="20" eb="21">
      <t>ア</t>
    </rPh>
    <rPh sb="25" eb="27">
      <t>ハンダン</t>
    </rPh>
    <rPh sb="31" eb="33">
      <t>カノウ</t>
    </rPh>
    <rPh sb="33" eb="34">
      <t>セイ</t>
    </rPh>
    <phoneticPr fontId="4"/>
  </si>
  <si>
    <t>⑦調達内容（他社製品等を扱い場合など）についての知識・技術が不足し、受注した場合のリスクが高いと判断している可能性があるもの</t>
    <rPh sb="1" eb="3">
      <t>チョウタツ</t>
    </rPh>
    <rPh sb="3" eb="5">
      <t>ナイヨウ</t>
    </rPh>
    <rPh sb="6" eb="8">
      <t>タシャ</t>
    </rPh>
    <rPh sb="8" eb="10">
      <t>セイヒン</t>
    </rPh>
    <rPh sb="10" eb="11">
      <t>トウ</t>
    </rPh>
    <rPh sb="12" eb="13">
      <t>アツカ</t>
    </rPh>
    <rPh sb="14" eb="16">
      <t>バアイ</t>
    </rPh>
    <rPh sb="24" eb="26">
      <t>チシキ</t>
    </rPh>
    <rPh sb="27" eb="29">
      <t>ギジュツ</t>
    </rPh>
    <rPh sb="30" eb="32">
      <t>フソク</t>
    </rPh>
    <rPh sb="34" eb="36">
      <t>ジュチュウ</t>
    </rPh>
    <rPh sb="38" eb="40">
      <t>バアイ</t>
    </rPh>
    <rPh sb="45" eb="46">
      <t>タカ</t>
    </rPh>
    <rPh sb="48" eb="50">
      <t>ハンダン</t>
    </rPh>
    <rPh sb="54" eb="57">
      <t>カノウセイ</t>
    </rPh>
    <phoneticPr fontId="4"/>
  </si>
  <si>
    <t>⑧人材の確保や体制整備に時間が足りないと判断している可能性があるもの</t>
    <rPh sb="1" eb="3">
      <t>ジンザイ</t>
    </rPh>
    <rPh sb="4" eb="6">
      <t>カクホ</t>
    </rPh>
    <rPh sb="7" eb="9">
      <t>タイセイ</t>
    </rPh>
    <rPh sb="9" eb="11">
      <t>セイビ</t>
    </rPh>
    <rPh sb="12" eb="14">
      <t>ジカン</t>
    </rPh>
    <rPh sb="15" eb="16">
      <t>タ</t>
    </rPh>
    <rPh sb="20" eb="22">
      <t>ハンダン</t>
    </rPh>
    <rPh sb="26" eb="29">
      <t>カノウセイ</t>
    </rPh>
    <phoneticPr fontId="4"/>
  </si>
  <si>
    <t>調達改善計画自己評価等に必要な項目</t>
    <phoneticPr fontId="4"/>
  </si>
  <si>
    <t>調達手続の電子化に係るフォローアップに係る入力項目</t>
    <phoneticPr fontId="3"/>
  </si>
  <si>
    <t>５
一括調達、共同調達、合庁契約に該当する場合に選択</t>
    <rPh sb="1" eb="3">
      <t>イッカツ</t>
    </rPh>
    <rPh sb="3" eb="5">
      <t>チョウタツ</t>
    </rPh>
    <rPh sb="6" eb="8">
      <t>キョウドウ</t>
    </rPh>
    <rPh sb="8" eb="10">
      <t>チョウタツ</t>
    </rPh>
    <rPh sb="12" eb="14">
      <t>ゴウチョウ</t>
    </rPh>
    <rPh sb="14" eb="16">
      <t>ケイヤク</t>
    </rPh>
    <rPh sb="17" eb="19">
      <t>バアイ</t>
    </rPh>
    <rPh sb="20" eb="22">
      <t>センタク</t>
    </rPh>
    <phoneticPr fontId="4"/>
  </si>
  <si>
    <t>７
契約年月日
（和暦で入力する）</t>
    <rPh sb="2" eb="4">
      <t>ケイヤク</t>
    </rPh>
    <rPh sb="4" eb="6">
      <t>ネンゲツ</t>
    </rPh>
    <rPh sb="6" eb="7">
      <t>ヒ</t>
    </rPh>
    <rPh sb="9" eb="11">
      <t>ワレキ</t>
    </rPh>
    <rPh sb="12" eb="14">
      <t>ニュウリョク</t>
    </rPh>
    <phoneticPr fontId="4"/>
  </si>
  <si>
    <t>８
契約相手方の商号又は名称及び住所
（数字は全角（文字）入力）
(例：○県○市○町１－１－１）</t>
    <rPh sb="2" eb="4">
      <t>ケイヤク</t>
    </rPh>
    <rPh sb="4" eb="6">
      <t>アイテ</t>
    </rPh>
    <rPh sb="6" eb="7">
      <t>カタ</t>
    </rPh>
    <rPh sb="8" eb="10">
      <t>ショウゴウ</t>
    </rPh>
    <rPh sb="10" eb="11">
      <t>マタ</t>
    </rPh>
    <rPh sb="12" eb="14">
      <t>メイショウ</t>
    </rPh>
    <rPh sb="14" eb="15">
      <t>オヨ</t>
    </rPh>
    <rPh sb="16" eb="18">
      <t>ジュウショ</t>
    </rPh>
    <rPh sb="41" eb="42">
      <t>チョウ</t>
    </rPh>
    <phoneticPr fontId="4"/>
  </si>
  <si>
    <t>９
法人番号
（個人事業者、外国法人等法人番号を有していない場合は「－」を記載）</t>
    <rPh sb="2" eb="4">
      <t>ホウジン</t>
    </rPh>
    <rPh sb="4" eb="6">
      <t>バンゴウ</t>
    </rPh>
    <rPh sb="8" eb="10">
      <t>コジン</t>
    </rPh>
    <rPh sb="10" eb="13">
      <t>ジギョウシャ</t>
    </rPh>
    <rPh sb="14" eb="16">
      <t>ガイコク</t>
    </rPh>
    <rPh sb="16" eb="18">
      <t>ホウジン</t>
    </rPh>
    <rPh sb="18" eb="19">
      <t>トウ</t>
    </rPh>
    <rPh sb="19" eb="21">
      <t>ホウジン</t>
    </rPh>
    <rPh sb="21" eb="23">
      <t>バンゴウ</t>
    </rPh>
    <rPh sb="24" eb="25">
      <t>ユウ</t>
    </rPh>
    <rPh sb="30" eb="32">
      <t>バアイ</t>
    </rPh>
    <rPh sb="37" eb="39">
      <t>キサイ</t>
    </rPh>
    <phoneticPr fontId="4"/>
  </si>
  <si>
    <t>２１
長期継続契約又は国庫債務負担行為の区分</t>
    <rPh sb="5" eb="7">
      <t>ケイゾク</t>
    </rPh>
    <rPh sb="7" eb="9">
      <t>ケイヤク</t>
    </rPh>
    <rPh sb="9" eb="10">
      <t>マタ</t>
    </rPh>
    <rPh sb="13" eb="15">
      <t>サイム</t>
    </rPh>
    <rPh sb="15" eb="17">
      <t>フタン</t>
    </rPh>
    <rPh sb="17" eb="19">
      <t>コウイ</t>
    </rPh>
    <phoneticPr fontId="4"/>
  </si>
  <si>
    <t>２３
随契理由２
随意契約によることとした会計法令の根拠条文及び理由
（公共調達の適正化通達により公表している、契約に係る情報の公表で記載した理由を記載する。）　　
※競争性のない随意契約によらざるを得ない場合、財務大臣通達上の根拠区分を末尾に記載（記載要領の記号を記載）</t>
    <rPh sb="3" eb="5">
      <t>ズイケイ</t>
    </rPh>
    <rPh sb="5" eb="7">
      <t>リユウ</t>
    </rPh>
    <rPh sb="9" eb="10">
      <t>ズイ</t>
    </rPh>
    <rPh sb="10" eb="11">
      <t>イ</t>
    </rPh>
    <rPh sb="11" eb="13">
      <t>ケイヤク</t>
    </rPh>
    <rPh sb="21" eb="23">
      <t>カイケイ</t>
    </rPh>
    <rPh sb="23" eb="25">
      <t>ホウレイ</t>
    </rPh>
    <rPh sb="26" eb="28">
      <t>コンキョ</t>
    </rPh>
    <rPh sb="28" eb="30">
      <t>ジョウブン</t>
    </rPh>
    <rPh sb="30" eb="31">
      <t>オヨ</t>
    </rPh>
    <rPh sb="32" eb="34">
      <t>リユウ</t>
    </rPh>
    <rPh sb="36" eb="38">
      <t>コウキョウ</t>
    </rPh>
    <rPh sb="38" eb="40">
      <t>チョウタツ</t>
    </rPh>
    <rPh sb="41" eb="44">
      <t>テキセイカ</t>
    </rPh>
    <rPh sb="44" eb="46">
      <t>ツウタツ</t>
    </rPh>
    <rPh sb="49" eb="51">
      <t>コウヒョウ</t>
    </rPh>
    <rPh sb="56" eb="58">
      <t>ケイヤク</t>
    </rPh>
    <rPh sb="59" eb="60">
      <t>カカ</t>
    </rPh>
    <rPh sb="61" eb="63">
      <t>ジョウホウ</t>
    </rPh>
    <rPh sb="64" eb="66">
      <t>コウヒョウ</t>
    </rPh>
    <rPh sb="67" eb="69">
      <t>キサイ</t>
    </rPh>
    <rPh sb="71" eb="73">
      <t>リユウ</t>
    </rPh>
    <rPh sb="74" eb="76">
      <t>キサイ</t>
    </rPh>
    <rPh sb="100" eb="101">
      <t>エ</t>
    </rPh>
    <rPh sb="103" eb="105">
      <t>バアイ</t>
    </rPh>
    <rPh sb="119" eb="121">
      <t>マツビ</t>
    </rPh>
    <rPh sb="122" eb="124">
      <t>キサイ</t>
    </rPh>
    <rPh sb="125" eb="127">
      <t>キサイ</t>
    </rPh>
    <rPh sb="127" eb="129">
      <t>ヨウリョウ</t>
    </rPh>
    <rPh sb="130" eb="132">
      <t>キゴウ</t>
    </rPh>
    <rPh sb="133" eb="135">
      <t>キサイ</t>
    </rPh>
    <phoneticPr fontId="4"/>
  </si>
  <si>
    <t>２２
随契理由１
　（根拠となる法令等を選択）</t>
    <rPh sb="3" eb="5">
      <t>ズイケイ</t>
    </rPh>
    <rPh sb="5" eb="7">
      <t>リユウ</t>
    </rPh>
    <rPh sb="11" eb="13">
      <t>コンキョ</t>
    </rPh>
    <rPh sb="16" eb="18">
      <t>ホウレイ</t>
    </rPh>
    <rPh sb="18" eb="19">
      <t>トウ</t>
    </rPh>
    <rPh sb="20" eb="22">
      <t>センタク</t>
    </rPh>
    <phoneticPr fontId="4"/>
  </si>
  <si>
    <t>２４
備考</t>
    <rPh sb="3" eb="5">
      <t>ビコウ</t>
    </rPh>
    <phoneticPr fontId="4"/>
  </si>
  <si>
    <t>※一者応札とは…競争入札(不落・不調随契を除く)、企画競争のうち、応札者が一者であったもの
（公募除く）</t>
    <phoneticPr fontId="4"/>
  </si>
  <si>
    <t>前年度又は前回と比較して一者応札から改善したものについて、改善できた理由を選択。</t>
    <rPh sb="0" eb="2">
      <t>ゼンネン</t>
    </rPh>
    <rPh sb="2" eb="3">
      <t>ド</t>
    </rPh>
    <rPh sb="3" eb="4">
      <t>マタ</t>
    </rPh>
    <rPh sb="5" eb="7">
      <t>ゼンカイ</t>
    </rPh>
    <rPh sb="8" eb="10">
      <t>ヒカク</t>
    </rPh>
    <rPh sb="12" eb="14">
      <t>イッシャ</t>
    </rPh>
    <rPh sb="14" eb="16">
      <t>オウサツ</t>
    </rPh>
    <rPh sb="18" eb="20">
      <t>カイゼン</t>
    </rPh>
    <rPh sb="29" eb="31">
      <t>カイゼン</t>
    </rPh>
    <rPh sb="34" eb="36">
      <t>リユウ</t>
    </rPh>
    <rPh sb="37" eb="39">
      <t>センタク</t>
    </rPh>
    <phoneticPr fontId="4"/>
  </si>
  <si>
    <t>一者応札から改善しなかったもの又は当年度において一者応札となった案件について、一者応札となった理由を選択。</t>
    <rPh sb="15" eb="16">
      <t>マタ</t>
    </rPh>
    <rPh sb="17" eb="20">
      <t>トウネンド</t>
    </rPh>
    <rPh sb="24" eb="26">
      <t>イッシャ</t>
    </rPh>
    <rPh sb="26" eb="28">
      <t>オウサツ</t>
    </rPh>
    <rPh sb="32" eb="34">
      <t>アンケン</t>
    </rPh>
    <rPh sb="47" eb="49">
      <t>リユウ</t>
    </rPh>
    <rPh sb="50" eb="52">
      <t>センタク</t>
    </rPh>
    <phoneticPr fontId="4"/>
  </si>
  <si>
    <t>作業用</t>
    <rPh sb="0" eb="3">
      <t>サギョウヨウ</t>
    </rPh>
    <phoneticPr fontId="3"/>
  </si>
  <si>
    <t>特定調達
(予定価格判定)</t>
    <rPh sb="0" eb="2">
      <t>トクテイ</t>
    </rPh>
    <rPh sb="2" eb="4">
      <t>チョウタツ</t>
    </rPh>
    <rPh sb="6" eb="8">
      <t>ヨテイ</t>
    </rPh>
    <rPh sb="8" eb="10">
      <t>カカク</t>
    </rPh>
    <rPh sb="10" eb="12">
      <t>ハンテイ</t>
    </rPh>
    <phoneticPr fontId="3"/>
  </si>
  <si>
    <t>契約の統計用</t>
    <rPh sb="0" eb="2">
      <t>ケイヤク</t>
    </rPh>
    <rPh sb="3" eb="5">
      <t>トウケイ</t>
    </rPh>
    <rPh sb="5" eb="6">
      <t>ヨウ</t>
    </rPh>
    <phoneticPr fontId="3"/>
  </si>
  <si>
    <t xml:space="preserve">３１
年度確定版判定基準
</t>
    <rPh sb="5" eb="7">
      <t>カクテイ</t>
    </rPh>
    <rPh sb="8" eb="10">
      <t>ハンテイ</t>
    </rPh>
    <phoneticPr fontId="3"/>
  </si>
  <si>
    <t>３２－２
基準額判定(年間支払額)</t>
    <phoneticPr fontId="3"/>
  </si>
  <si>
    <t>３３
契約の統計判定(件数)</t>
    <phoneticPr fontId="3"/>
  </si>
  <si>
    <t>３０
契約の統計
判定修正</t>
    <phoneticPr fontId="3"/>
  </si>
  <si>
    <t>３４
契約の統計判定(金額)</t>
    <phoneticPr fontId="3"/>
  </si>
  <si>
    <t>３５
支払額</t>
    <rPh sb="3" eb="5">
      <t>シハライ</t>
    </rPh>
    <rPh sb="5" eb="6">
      <t>ガク</t>
    </rPh>
    <phoneticPr fontId="3"/>
  </si>
  <si>
    <t>３６
契約種別（情報システム割り振り）</t>
    <rPh sb="3" eb="5">
      <t>ケイヤク</t>
    </rPh>
    <rPh sb="5" eb="7">
      <t>シュベツ</t>
    </rPh>
    <rPh sb="8" eb="10">
      <t>ジョウホウ</t>
    </rPh>
    <rPh sb="14" eb="15">
      <t>ワ</t>
    </rPh>
    <rPh sb="16" eb="17">
      <t>フ</t>
    </rPh>
    <phoneticPr fontId="3"/>
  </si>
  <si>
    <t>３７
単価・分担</t>
    <rPh sb="3" eb="5">
      <t>タンカ</t>
    </rPh>
    <rPh sb="6" eb="8">
      <t>ブンタン</t>
    </rPh>
    <phoneticPr fontId="3"/>
  </si>
  <si>
    <t>⑧その他</t>
    <rPh sb="3" eb="4">
      <t>タ</t>
    </rPh>
    <phoneticPr fontId="4"/>
  </si>
  <si>
    <t>⑨その他</t>
    <rPh sb="3" eb="4">
      <t>タ</t>
    </rPh>
    <phoneticPr fontId="4"/>
  </si>
  <si>
    <t>法人番号
桁数カウント</t>
    <rPh sb="0" eb="2">
      <t>ホウジン</t>
    </rPh>
    <rPh sb="2" eb="4">
      <t>バンゴウ</t>
    </rPh>
    <rPh sb="5" eb="7">
      <t>ケタスウ</t>
    </rPh>
    <phoneticPr fontId="3"/>
  </si>
  <si>
    <t>36数式判定</t>
    <rPh sb="2" eb="4">
      <t>スウシキ</t>
    </rPh>
    <rPh sb="4" eb="6">
      <t>ハンテイ</t>
    </rPh>
    <phoneticPr fontId="3"/>
  </si>
  <si>
    <t>37数式判定</t>
    <rPh sb="2" eb="4">
      <t>スウシキ</t>
    </rPh>
    <rPh sb="4" eb="6">
      <t>ハンテイ</t>
    </rPh>
    <phoneticPr fontId="3"/>
  </si>
  <si>
    <t>契約統計の報告に係る入力項目</t>
    <rPh sb="0" eb="4">
      <t>ケイヤクトウケイ</t>
    </rPh>
    <rPh sb="5" eb="7">
      <t>ホウコク</t>
    </rPh>
    <rPh sb="8" eb="9">
      <t>カカ</t>
    </rPh>
    <rPh sb="10" eb="12">
      <t>ニュウリョク</t>
    </rPh>
    <rPh sb="12" eb="14">
      <t>コウモク</t>
    </rPh>
    <phoneticPr fontId="3"/>
  </si>
  <si>
    <t>分担予定額○○円</t>
    <phoneticPr fontId="4"/>
  </si>
  <si>
    <t>全額を当局にて負担</t>
    <phoneticPr fontId="4"/>
  </si>
  <si>
    <t>公募を実施した結果、一般競争入札（又は企画競争）へ移行</t>
    <phoneticPr fontId="4"/>
  </si>
  <si>
    <t>a 設定済</t>
    <rPh sb="2" eb="4">
      <t>セッテイ</t>
    </rPh>
    <rPh sb="4" eb="5">
      <t>ズ</t>
    </rPh>
    <phoneticPr fontId="4"/>
  </si>
  <si>
    <t>△</t>
    <phoneticPr fontId="4"/>
  </si>
  <si>
    <t>２３
随契理由２
随意契約によることとした会計法令の根拠条文及び理由
（公共調達の適正化通達により公表している、契約に係る情報の公表で記載した理由を記載する。）　　
※競争性のない随意契約によらざるを得ない場合、財務大臣通達上の根拠区分を末尾に記載（記載要領の記号を記載）</t>
    <phoneticPr fontId="4"/>
  </si>
  <si>
    <t>・・・競争を許さないことから会計法第29条の３第４項に該当するため。</t>
    <phoneticPr fontId="4"/>
  </si>
  <si>
    <t>一般競争入札において入札者がいない又は再度の入札を実施しても、落札者となるべき者がいないことから、会計法第29条の３第５項及び予決令第99の２に該当するため。</t>
    <phoneticPr fontId="4"/>
  </si>
  <si>
    <t>一般競争入札において落札者が契約を結ばないことから、会計法第29条の３第５項及び予決令第99の３に該当するため。</t>
    <phoneticPr fontId="4"/>
  </si>
  <si>
    <t>公募により募集を行ったところ、応募者がいなかったため条件を満たす相手方を選定したものであり、契約価格の競争による相手方の選定を許さず、会計法第29条の３第４項に該当するため。</t>
    <phoneticPr fontId="4"/>
  </si>
  <si>
    <t>特定民間法人</t>
    <rPh sb="0" eb="2">
      <t>トクテイ</t>
    </rPh>
    <rPh sb="2" eb="4">
      <t>ミンカン</t>
    </rPh>
    <rPh sb="4" eb="6">
      <t>ホウジン</t>
    </rPh>
    <phoneticPr fontId="3"/>
  </si>
  <si>
    <r>
      <t>６
５に該当する場合で、</t>
    </r>
    <r>
      <rPr>
        <b/>
        <sz val="8"/>
        <rFont val="ＭＳ Ｐゴシック"/>
        <family val="3"/>
        <charset val="128"/>
      </rPr>
      <t>幹事官署</t>
    </r>
    <r>
      <rPr>
        <sz val="8"/>
        <rFont val="ＭＳ Ｐゴシック"/>
        <family val="3"/>
        <charset val="128"/>
      </rPr>
      <t>であれば「○」、幹事官署でない場合「×」を付す</t>
    </r>
    <rPh sb="5" eb="7">
      <t>バアイ</t>
    </rPh>
    <rPh sb="12" eb="14">
      <t>カンジ</t>
    </rPh>
    <rPh sb="24" eb="26">
      <t>カンジ</t>
    </rPh>
    <rPh sb="26" eb="28">
      <t>カンショ</t>
    </rPh>
    <rPh sb="32" eb="33">
      <t>フ</t>
    </rPh>
    <phoneticPr fontId="4"/>
  </si>
  <si>
    <t>１０－１
契約相手方区分</t>
    <rPh sb="5" eb="7">
      <t>ケイヤク</t>
    </rPh>
    <rPh sb="7" eb="9">
      <t>アイテ</t>
    </rPh>
    <rPh sb="9" eb="10">
      <t>ホウ</t>
    </rPh>
    <rPh sb="10" eb="11">
      <t>ク</t>
    </rPh>
    <rPh sb="11" eb="12">
      <t>ブン</t>
    </rPh>
    <phoneticPr fontId="4"/>
  </si>
  <si>
    <t xml:space="preserve">１０－２
国所管、都道府県所管の区分(公益財団法人・公益社団法人の場合)
</t>
    <rPh sb="5" eb="6">
      <t>クニ</t>
    </rPh>
    <rPh sb="6" eb="8">
      <t>ショカン</t>
    </rPh>
    <rPh sb="9" eb="13">
      <t>トドウフケン</t>
    </rPh>
    <rPh sb="13" eb="15">
      <t>ショカン</t>
    </rPh>
    <rPh sb="16" eb="18">
      <t>クブン</t>
    </rPh>
    <rPh sb="19" eb="21">
      <t>コウエキ</t>
    </rPh>
    <rPh sb="21" eb="23">
      <t>ザイダン</t>
    </rPh>
    <rPh sb="23" eb="25">
      <t>ホウジン</t>
    </rPh>
    <rPh sb="26" eb="28">
      <t>コウエキ</t>
    </rPh>
    <rPh sb="28" eb="30">
      <t>シャダン</t>
    </rPh>
    <rPh sb="30" eb="32">
      <t>ホウジン</t>
    </rPh>
    <rPh sb="33" eb="35">
      <t>バアイ</t>
    </rPh>
    <phoneticPr fontId="4"/>
  </si>
  <si>
    <t>１１
契約方式</t>
    <rPh sb="3" eb="5">
      <t>ケイヤク</t>
    </rPh>
    <rPh sb="5" eb="7">
      <t>ホウシキ</t>
    </rPh>
    <phoneticPr fontId="4"/>
  </si>
  <si>
    <t>１３
予定価格（円）（公表、非公表に関わらず記載）</t>
    <rPh sb="3" eb="5">
      <t>ヨテイ</t>
    </rPh>
    <rPh sb="5" eb="7">
      <t>カカク</t>
    </rPh>
    <rPh sb="8" eb="9">
      <t>エン</t>
    </rPh>
    <rPh sb="11" eb="13">
      <t>コウヒョウ</t>
    </rPh>
    <rPh sb="14" eb="15">
      <t>ヒ</t>
    </rPh>
    <rPh sb="15" eb="17">
      <t>コウヒョウ</t>
    </rPh>
    <rPh sb="18" eb="19">
      <t>カカ</t>
    </rPh>
    <rPh sb="22" eb="24">
      <t>キサイ</t>
    </rPh>
    <phoneticPr fontId="4"/>
  </si>
  <si>
    <t>１４－１
契約金額（円）
（単価契約の場合「＠○○円」と記載）
※国庫債務負担行為の場合は、総契約金額を記載する。</t>
    <rPh sb="5" eb="7">
      <t>ケイヤク</t>
    </rPh>
    <rPh sb="7" eb="9">
      <t>キンガク</t>
    </rPh>
    <rPh sb="10" eb="11">
      <t>エン</t>
    </rPh>
    <rPh sb="14" eb="16">
      <t>タンカ</t>
    </rPh>
    <rPh sb="16" eb="18">
      <t>ケイヤク</t>
    </rPh>
    <rPh sb="19" eb="21">
      <t>バアイ</t>
    </rPh>
    <rPh sb="25" eb="26">
      <t>エン</t>
    </rPh>
    <rPh sb="28" eb="30">
      <t>キサイ</t>
    </rPh>
    <phoneticPr fontId="4"/>
  </si>
  <si>
    <t>１４－２
契約総額（円）
（単価契約の場合は予定調達総額、総価の分担契約の場合は全官署契約金額を入力）</t>
    <rPh sb="5" eb="9">
      <t>ケイヤクソウガク</t>
    </rPh>
    <rPh sb="10" eb="11">
      <t>エン</t>
    </rPh>
    <rPh sb="14" eb="16">
      <t>タンカ</t>
    </rPh>
    <rPh sb="16" eb="18">
      <t>ケイヤク</t>
    </rPh>
    <rPh sb="19" eb="21">
      <t>バアイ</t>
    </rPh>
    <rPh sb="22" eb="24">
      <t>ヨテイ</t>
    </rPh>
    <rPh sb="24" eb="26">
      <t>チョウタツ</t>
    </rPh>
    <rPh sb="26" eb="28">
      <t>ソウガク</t>
    </rPh>
    <rPh sb="29" eb="30">
      <t>ソウ</t>
    </rPh>
    <rPh sb="30" eb="31">
      <t>アタイ</t>
    </rPh>
    <rPh sb="32" eb="34">
      <t>ブンタン</t>
    </rPh>
    <rPh sb="34" eb="36">
      <t>ケイヤク</t>
    </rPh>
    <rPh sb="37" eb="39">
      <t>バアイ</t>
    </rPh>
    <rPh sb="40" eb="41">
      <t>ゼン</t>
    </rPh>
    <rPh sb="41" eb="43">
      <t>カンショ</t>
    </rPh>
    <rPh sb="43" eb="45">
      <t>ケイヤク</t>
    </rPh>
    <rPh sb="45" eb="47">
      <t>キンガク</t>
    </rPh>
    <rPh sb="48" eb="50">
      <t>ニュウリョク</t>
    </rPh>
    <phoneticPr fontId="3"/>
  </si>
  <si>
    <t>１５
落札率
（小数点二位以下切り捨て）
（自動計算）</t>
    <rPh sb="23" eb="25">
      <t>ジドウ</t>
    </rPh>
    <rPh sb="25" eb="27">
      <t>ケイサン</t>
    </rPh>
    <phoneticPr fontId="3"/>
  </si>
  <si>
    <t>１６－２
年間支払総額（円）（年度確定額）
(年度末のみ使用)</t>
    <rPh sb="9" eb="11">
      <t>ソウガク</t>
    </rPh>
    <phoneticPr fontId="3"/>
  </si>
  <si>
    <t>１８
予定価格の公表　</t>
    <rPh sb="3" eb="5">
      <t>ヨテイ</t>
    </rPh>
    <rPh sb="5" eb="7">
      <t>カカク</t>
    </rPh>
    <rPh sb="8" eb="10">
      <t>コウヒョウ</t>
    </rPh>
    <phoneticPr fontId="4"/>
  </si>
  <si>
    <t>１９
一般競争入札、企画競争及び公募による応札（応募）者数</t>
    <rPh sb="3" eb="5">
      <t>イッパン</t>
    </rPh>
    <rPh sb="5" eb="7">
      <t>キョウソウ</t>
    </rPh>
    <rPh sb="7" eb="9">
      <t>ニュウサツ</t>
    </rPh>
    <rPh sb="10" eb="12">
      <t>キカク</t>
    </rPh>
    <rPh sb="12" eb="14">
      <t>キョウソウ</t>
    </rPh>
    <rPh sb="14" eb="15">
      <t>オヨ</t>
    </rPh>
    <rPh sb="16" eb="18">
      <t>コウボ</t>
    </rPh>
    <rPh sb="21" eb="23">
      <t>オウサツ</t>
    </rPh>
    <phoneticPr fontId="4"/>
  </si>
  <si>
    <t>２０－１
１９欄のうち電子応札（応募）者数</t>
    <rPh sb="8" eb="10">
      <t>デンシ</t>
    </rPh>
    <rPh sb="10" eb="12">
      <t>オウサツ</t>
    </rPh>
    <rPh sb="12" eb="13">
      <t>シャ</t>
    </rPh>
    <rPh sb="13" eb="14">
      <t>スウ</t>
    </rPh>
    <phoneticPr fontId="4"/>
  </si>
  <si>
    <t>２０－２
電子応札を認めている場合「○」、認めていない場合「×」を付す</t>
    <rPh sb="5" eb="7">
      <t>デンシ</t>
    </rPh>
    <rPh sb="7" eb="9">
      <t>オウサツ</t>
    </rPh>
    <rPh sb="10" eb="11">
      <t>ミト</t>
    </rPh>
    <rPh sb="15" eb="17">
      <t>バアイ</t>
    </rPh>
    <rPh sb="21" eb="22">
      <t>ミト</t>
    </rPh>
    <rPh sb="27" eb="29">
      <t>バアイ</t>
    </rPh>
    <rPh sb="33" eb="34">
      <t>フ</t>
    </rPh>
    <phoneticPr fontId="4"/>
  </si>
  <si>
    <t>２０－４
システム上で電磁的契約書により契約締結をした場合「○」、契約締結しなかった場合「×」を付す</t>
    <phoneticPr fontId="4"/>
  </si>
  <si>
    <t>２９－１
①民間事業者からの意見等の収集、反映及び②発注情報の積極的な発信等について事前の審査をしたものは「○」を、審査を行っていないものは「×」を付す</t>
    <rPh sb="6" eb="8">
      <t>ミンカン</t>
    </rPh>
    <rPh sb="8" eb="11">
      <t>ジギョウシャ</t>
    </rPh>
    <rPh sb="14" eb="17">
      <t>イケントウ</t>
    </rPh>
    <rPh sb="18" eb="20">
      <t>シュウシュウ</t>
    </rPh>
    <rPh sb="21" eb="23">
      <t>ハンエイ</t>
    </rPh>
    <rPh sb="23" eb="24">
      <t>オヨ</t>
    </rPh>
    <rPh sb="26" eb="28">
      <t>ハッチュウ</t>
    </rPh>
    <rPh sb="28" eb="30">
      <t>ジョウホウ</t>
    </rPh>
    <rPh sb="31" eb="34">
      <t>セッキョクテキ</t>
    </rPh>
    <rPh sb="35" eb="37">
      <t>ハッシン</t>
    </rPh>
    <rPh sb="37" eb="38">
      <t>トウ</t>
    </rPh>
    <rPh sb="42" eb="44">
      <t>ジゼン</t>
    </rPh>
    <rPh sb="45" eb="47">
      <t>シンサ</t>
    </rPh>
    <rPh sb="58" eb="60">
      <t>シンサ</t>
    </rPh>
    <rPh sb="61" eb="62">
      <t>オコナ</t>
    </rPh>
    <rPh sb="74" eb="75">
      <t>フ</t>
    </rPh>
    <phoneticPr fontId="4"/>
  </si>
  <si>
    <t>３２－１
基準額判定(予定価格)</t>
    <phoneticPr fontId="3"/>
  </si>
  <si>
    <t>２０－３
２０－２に「×」が付された場合に電子応札を認めていない理由を記載する</t>
    <rPh sb="14" eb="15">
      <t>フ</t>
    </rPh>
    <rPh sb="18" eb="20">
      <t>バアイ</t>
    </rPh>
    <rPh sb="30" eb="32">
      <t>リユウ</t>
    </rPh>
    <rPh sb="33" eb="35">
      <t>キサイ</t>
    </rPh>
    <phoneticPr fontId="4"/>
  </si>
  <si>
    <t>設定有</t>
    <rPh sb="0" eb="2">
      <t>セッテイ</t>
    </rPh>
    <rPh sb="2" eb="3">
      <t>ア</t>
    </rPh>
    <phoneticPr fontId="4"/>
  </si>
  <si>
    <t>設定無</t>
    <rPh sb="0" eb="2">
      <t>セッテイ</t>
    </rPh>
    <rPh sb="2" eb="3">
      <t>ナ</t>
    </rPh>
    <phoneticPr fontId="4"/>
  </si>
  <si>
    <t>該当</t>
    <rPh sb="0" eb="2">
      <t>ガイトウ</t>
    </rPh>
    <phoneticPr fontId="4"/>
  </si>
  <si>
    <t>非該当</t>
    <rPh sb="0" eb="3">
      <t>ヒガイトウ</t>
    </rPh>
    <phoneticPr fontId="4"/>
  </si>
  <si>
    <t>総合評価落札方式における賃上げを実施する企業に対する加点措置に関する項目</t>
    <rPh sb="31" eb="32">
      <t>カン</t>
    </rPh>
    <rPh sb="34" eb="36">
      <t>コウモク</t>
    </rPh>
    <phoneticPr fontId="3"/>
  </si>
  <si>
    <t>２６
賃上げに関する項目の設定の有無</t>
    <rPh sb="3" eb="5">
      <t>チンア</t>
    </rPh>
    <rPh sb="7" eb="8">
      <t>カン</t>
    </rPh>
    <rPh sb="10" eb="12">
      <t>コウモク</t>
    </rPh>
    <rPh sb="13" eb="15">
      <t>セッテイ</t>
    </rPh>
    <rPh sb="16" eb="18">
      <t>ウム</t>
    </rPh>
    <phoneticPr fontId="3"/>
  </si>
  <si>
    <t>２５－５
２５-1で「a」を選択した場合に、WLB等推進企業の落札</t>
    <rPh sb="31" eb="33">
      <t>ラクサツ</t>
    </rPh>
    <phoneticPr fontId="3"/>
  </si>
  <si>
    <t>２５－６
２５-1で「a」を選択した場合に、WLB等推進企業の入札参加の有無</t>
    <rPh sb="36" eb="38">
      <t>ウム</t>
    </rPh>
    <phoneticPr fontId="3"/>
  </si>
  <si>
    <t>女性の活躍推進に向けた公共調達への取組に関する入力項目</t>
    <phoneticPr fontId="3"/>
  </si>
  <si>
    <t>２５－２
２５-1で「c」を選択した場合に評価項目を設定しなかった理由を具体的に記載する</t>
    <rPh sb="14" eb="16">
      <t>センタク</t>
    </rPh>
    <rPh sb="21" eb="23">
      <t>ヒョウカ</t>
    </rPh>
    <rPh sb="23" eb="25">
      <t>コウモク</t>
    </rPh>
    <rPh sb="26" eb="28">
      <t>セッテイ</t>
    </rPh>
    <rPh sb="33" eb="35">
      <t>リユウ</t>
    </rPh>
    <rPh sb="36" eb="39">
      <t>グタイテキ</t>
    </rPh>
    <rPh sb="40" eb="42">
      <t>キサイ</t>
    </rPh>
    <phoneticPr fontId="4"/>
  </si>
  <si>
    <t>２７－1
一者応札から改善したものに「○」、当年度において初めて一者応札となったものに「△」、
改善しなかったものに「×」を付す</t>
    <rPh sb="5" eb="7">
      <t>イッシャ</t>
    </rPh>
    <rPh sb="7" eb="9">
      <t>オウサツ</t>
    </rPh>
    <rPh sb="11" eb="13">
      <t>カイゼン</t>
    </rPh>
    <rPh sb="48" eb="50">
      <t>カイゼン</t>
    </rPh>
    <rPh sb="62" eb="63">
      <t>フ</t>
    </rPh>
    <phoneticPr fontId="4"/>
  </si>
  <si>
    <t>２９－２
２９－１欄に「×」を付したものについて、その理由を記載する</t>
    <rPh sb="9" eb="10">
      <t>ラン</t>
    </rPh>
    <rPh sb="15" eb="16">
      <t>フ</t>
    </rPh>
    <rPh sb="27" eb="29">
      <t>リユウ</t>
    </rPh>
    <rPh sb="30" eb="32">
      <t>キサイ</t>
    </rPh>
    <phoneticPr fontId="4"/>
  </si>
  <si>
    <t>２７－４
２７－２欄又は２７－３欄で「⑧その他」を選択したものについて個別に記載</t>
    <rPh sb="9" eb="10">
      <t>ラン</t>
    </rPh>
    <rPh sb="10" eb="11">
      <t>マタ</t>
    </rPh>
    <rPh sb="16" eb="17">
      <t>ラン</t>
    </rPh>
    <rPh sb="22" eb="23">
      <t>タ</t>
    </rPh>
    <rPh sb="25" eb="27">
      <t>センタク</t>
    </rPh>
    <rPh sb="35" eb="37">
      <t>コベツ</t>
    </rPh>
    <rPh sb="38" eb="40">
      <t>キサイ</t>
    </rPh>
    <phoneticPr fontId="4"/>
  </si>
  <si>
    <t>b 未設定（環境配慮契約法に基づく自動車の購入または賃貸借）</t>
    <rPh sb="2" eb="5">
      <t>ミセッテイ</t>
    </rPh>
    <phoneticPr fontId="4"/>
  </si>
  <si>
    <t>c 未設定（その他）</t>
    <rPh sb="2" eb="5">
      <t>ミセッテイ</t>
    </rPh>
    <phoneticPr fontId="4"/>
  </si>
  <si>
    <t>令和6年度契約状況調査票</t>
    <phoneticPr fontId="3"/>
  </si>
  <si>
    <t>１６－１
１４－１の年間支払金額（円）（年度確定額）
(年度末のみ使用)
自官署の負担分を記載
※国庫債務負担行為の場合は、総契約金額を記載する。</t>
    <rPh sb="10" eb="12">
      <t>ネンカン</t>
    </rPh>
    <rPh sb="12" eb="14">
      <t>シハライ</t>
    </rPh>
    <rPh sb="14" eb="16">
      <t>キンガク</t>
    </rPh>
    <rPh sb="17" eb="18">
      <t>エン</t>
    </rPh>
    <rPh sb="20" eb="22">
      <t>ネンド</t>
    </rPh>
    <rPh sb="22" eb="24">
      <t>カクテイ</t>
    </rPh>
    <rPh sb="24" eb="25">
      <t>ガク</t>
    </rPh>
    <rPh sb="37" eb="38">
      <t>ジ</t>
    </rPh>
    <rPh sb="38" eb="40">
      <t>カンショ</t>
    </rPh>
    <rPh sb="41" eb="43">
      <t>フタン</t>
    </rPh>
    <rPh sb="43" eb="44">
      <t>ブン</t>
    </rPh>
    <rPh sb="45" eb="47">
      <t>キサイ</t>
    </rPh>
    <phoneticPr fontId="4"/>
  </si>
  <si>
    <t>２５－３
２５-1で「a」を選択した場合に、技術点(配点）の合計点</t>
    <rPh sb="14" eb="16">
      <t>センタク</t>
    </rPh>
    <rPh sb="18" eb="20">
      <t>バアイ</t>
    </rPh>
    <rPh sb="22" eb="24">
      <t>ギジュツ</t>
    </rPh>
    <rPh sb="24" eb="25">
      <t>テン</t>
    </rPh>
    <rPh sb="26" eb="28">
      <t>ハイテン</t>
    </rPh>
    <rPh sb="30" eb="32">
      <t>ゴウケイ</t>
    </rPh>
    <rPh sb="32" eb="33">
      <t>テン</t>
    </rPh>
    <phoneticPr fontId="3"/>
  </si>
  <si>
    <t>２５－４
２５-1で「a」を選択した場合に、WLB等推進企業に対する加点（配点）の最大値</t>
    <rPh sb="37" eb="39">
      <t>ハイテン</t>
    </rPh>
    <phoneticPr fontId="3"/>
  </si>
  <si>
    <t>国所管、
都道府県
所管の区分</t>
    <rPh sb="5" eb="9">
      <t>トドウフケン</t>
    </rPh>
    <phoneticPr fontId="2"/>
  </si>
  <si>
    <t>２８－３
２８－１欄又は２８－２欄で「⑨その他」を選択したものについて個別に記載</t>
    <rPh sb="9" eb="10">
      <t>ラン</t>
    </rPh>
    <rPh sb="10" eb="11">
      <t>マタ</t>
    </rPh>
    <rPh sb="16" eb="17">
      <t>ラン</t>
    </rPh>
    <rPh sb="22" eb="23">
      <t>タ</t>
    </rPh>
    <rPh sb="25" eb="27">
      <t>センタク</t>
    </rPh>
    <rPh sb="35" eb="37">
      <t>コベツ</t>
    </rPh>
    <rPh sb="38" eb="40">
      <t>キサイ</t>
    </rPh>
    <phoneticPr fontId="4"/>
  </si>
  <si>
    <t>２７－２
一者応札が改善できた理由を選択（１）
※２７－１欄に「○」が付されたものについて必ず選択</t>
    <rPh sb="5" eb="7">
      <t>イチシャ</t>
    </rPh>
    <rPh sb="7" eb="9">
      <t>オウサツ</t>
    </rPh>
    <rPh sb="10" eb="12">
      <t>カイゼン</t>
    </rPh>
    <rPh sb="15" eb="17">
      <t>リユウ</t>
    </rPh>
    <rPh sb="18" eb="20">
      <t>センタク</t>
    </rPh>
    <rPh sb="29" eb="30">
      <t>ラン</t>
    </rPh>
    <rPh sb="35" eb="36">
      <t>フ</t>
    </rPh>
    <rPh sb="45" eb="46">
      <t>カナラ</t>
    </rPh>
    <rPh sb="47" eb="49">
      <t>センタク</t>
    </rPh>
    <phoneticPr fontId="4"/>
  </si>
  <si>
    <t>２７－３
一者応札が改善できた理由を選択（2）
※２７－１欄に「○」が付されたものについて任意で選択</t>
    <rPh sb="5" eb="7">
      <t>イチシャ</t>
    </rPh>
    <rPh sb="7" eb="9">
      <t>オウサツ</t>
    </rPh>
    <rPh sb="10" eb="12">
      <t>カイゼン</t>
    </rPh>
    <rPh sb="15" eb="17">
      <t>リユウ</t>
    </rPh>
    <rPh sb="18" eb="20">
      <t>センタク</t>
    </rPh>
    <rPh sb="29" eb="30">
      <t>ラン</t>
    </rPh>
    <rPh sb="35" eb="36">
      <t>フ</t>
    </rPh>
    <rPh sb="45" eb="47">
      <t>ニンイ</t>
    </rPh>
    <rPh sb="48" eb="50">
      <t>センタク</t>
    </rPh>
    <phoneticPr fontId="4"/>
  </si>
  <si>
    <t>２８－１
一者応札となった理由を選択（１）
※２７－１欄に「△」又は「×」が付されたものについて必ず選択</t>
    <rPh sb="5" eb="7">
      <t>イチシャ</t>
    </rPh>
    <rPh sb="7" eb="9">
      <t>オウサツ</t>
    </rPh>
    <rPh sb="13" eb="15">
      <t>リユウ</t>
    </rPh>
    <rPh sb="16" eb="18">
      <t>センタク</t>
    </rPh>
    <rPh sb="27" eb="28">
      <t>ラン</t>
    </rPh>
    <rPh sb="32" eb="33">
      <t>マタ</t>
    </rPh>
    <rPh sb="38" eb="39">
      <t>フ</t>
    </rPh>
    <rPh sb="48" eb="49">
      <t>カナラ</t>
    </rPh>
    <rPh sb="50" eb="52">
      <t>センタク</t>
    </rPh>
    <phoneticPr fontId="4"/>
  </si>
  <si>
    <t>２８－２
一者応札となった理由を選択（2）
※２７－１欄に「△」又は「×」が付されたものについて任意で選択</t>
    <rPh sb="5" eb="7">
      <t>イチシャ</t>
    </rPh>
    <rPh sb="7" eb="9">
      <t>オウサツ</t>
    </rPh>
    <rPh sb="13" eb="15">
      <t>リユウ</t>
    </rPh>
    <rPh sb="16" eb="18">
      <t>センタク</t>
    </rPh>
    <rPh sb="27" eb="28">
      <t>ラン</t>
    </rPh>
    <rPh sb="32" eb="33">
      <t>マタ</t>
    </rPh>
    <rPh sb="38" eb="39">
      <t>フ</t>
    </rPh>
    <rPh sb="48" eb="50">
      <t>ニンイ</t>
    </rPh>
    <rPh sb="51" eb="53">
      <t>センタク</t>
    </rPh>
    <phoneticPr fontId="4"/>
  </si>
  <si>
    <t>⑥予決令第99条第9号（沖縄振興開発金融公庫その他特別の法律により特別の設立行為をもって設立された法人のうち財務大臣の指定するものとの間で契約をするとき）</t>
    <rPh sb="12" eb="14">
      <t>オキナワ</t>
    </rPh>
    <rPh sb="14" eb="16">
      <t>シンコウ</t>
    </rPh>
    <rPh sb="16" eb="18">
      <t>カイハツ</t>
    </rPh>
    <rPh sb="18" eb="20">
      <t>キンユウ</t>
    </rPh>
    <rPh sb="20" eb="22">
      <t>コウコ</t>
    </rPh>
    <rPh sb="24" eb="25">
      <t>タ</t>
    </rPh>
    <rPh sb="25" eb="27">
      <t>トクベツ</t>
    </rPh>
    <rPh sb="28" eb="30">
      <t>ホウリツ</t>
    </rPh>
    <rPh sb="33" eb="35">
      <t>トクベツ</t>
    </rPh>
    <rPh sb="36" eb="38">
      <t>セツリツ</t>
    </rPh>
    <rPh sb="38" eb="40">
      <t>コウイ</t>
    </rPh>
    <rPh sb="44" eb="46">
      <t>セツリツ</t>
    </rPh>
    <rPh sb="49" eb="51">
      <t>ホウジン</t>
    </rPh>
    <rPh sb="54" eb="56">
      <t>ザイム</t>
    </rPh>
    <rPh sb="56" eb="58">
      <t>ダイジン</t>
    </rPh>
    <rPh sb="59" eb="61">
      <t>シテイ</t>
    </rPh>
    <rPh sb="67" eb="68">
      <t>アイダ</t>
    </rPh>
    <rPh sb="69" eb="71">
      <t>ケイヤク</t>
    </rPh>
    <phoneticPr fontId="4"/>
  </si>
  <si>
    <t>①長期継続契約（令和５年度以前）</t>
    <rPh sb="8" eb="10">
      <t>レイワ</t>
    </rPh>
    <rPh sb="11" eb="13">
      <t>ネンド</t>
    </rPh>
    <rPh sb="12" eb="13">
      <t>ド</t>
    </rPh>
    <phoneticPr fontId="4"/>
  </si>
  <si>
    <t>②長期継続契約（令和６年度）</t>
    <rPh sb="8" eb="10">
      <t>レイワ</t>
    </rPh>
    <phoneticPr fontId="4"/>
  </si>
  <si>
    <t>２５－１
評価項目の設定の有無
※１１欄に「②一般競争入札（総合評価方式）」・「③随意契約(企画競争あり)」としたものについて記載</t>
    <rPh sb="10" eb="12">
      <t>セッテイ</t>
    </rPh>
    <rPh sb="13" eb="15">
      <t>ウム</t>
    </rPh>
    <rPh sb="23" eb="25">
      <t>イッパン</t>
    </rPh>
    <rPh sb="25" eb="27">
      <t>キョウソウ</t>
    </rPh>
    <rPh sb="27" eb="29">
      <t>ニュウサツ</t>
    </rPh>
    <rPh sb="34" eb="36">
      <t>ホウシキ</t>
    </rPh>
    <phoneticPr fontId="4"/>
  </si>
  <si>
    <t>前年度又は前回に一者応札であった案件について、改善の有無にかかわらず記載する。
※２７－１欄に「○」又は「×」が付されたものについて記載する。</t>
    <rPh sb="34" eb="36">
      <t>キサイ</t>
    </rPh>
    <rPh sb="45" eb="46">
      <t>ラン</t>
    </rPh>
    <rPh sb="50" eb="51">
      <t>マタ</t>
    </rPh>
    <rPh sb="56" eb="57">
      <t>フ</t>
    </rPh>
    <rPh sb="66" eb="68">
      <t>キサイ</t>
    </rPh>
    <phoneticPr fontId="4"/>
  </si>
  <si>
    <t>公告による企画案募集の結果、応募者が１者のみであり、競争性がなく会計法第29条の３第４項に該当するため。</t>
    <rPh sb="35" eb="36">
      <t>ダイ</t>
    </rPh>
    <phoneticPr fontId="4"/>
  </si>
  <si>
    <t>公募を実施した結果、業務履行可能な者が契約相手方しかなく競争を許さないことから会計法第29条の３第４項に該当するため。</t>
    <rPh sb="19" eb="24">
      <t>ケイヤクアイテガタ</t>
    </rPh>
    <rPh sb="42" eb="43">
      <t>ダイ</t>
    </rPh>
    <phoneticPr fontId="4"/>
  </si>
  <si>
    <t>公募を実施し、申し込みのあった者のうち要件を満たす全ての者と契約したものであり、競争を許さないことから会計法第29条の３第４項に該当するため。</t>
    <rPh sb="54" eb="55">
      <t>ダイ</t>
    </rPh>
    <phoneticPr fontId="4"/>
  </si>
  <si>
    <t>公告による企画案募集の結果、契約相手方の提案内容が期待する最も優秀なものとして選定され、契約価格の競争による契約相手方の選定を許さなかったことから会計法第29条の３第４項に該当するため。</t>
    <rPh sb="76" eb="77">
      <t>ダイ</t>
    </rPh>
    <phoneticPr fontId="4"/>
  </si>
  <si>
    <t>１２
公募の実施
（「公共調達の適正化について（平成18年財計第2017号）」1.(2)②ホ(イ)又はヘに該当する場合「●」、その他の公募の場合は「○」）</t>
    <rPh sb="3" eb="5">
      <t>コウボ</t>
    </rPh>
    <rPh sb="6" eb="8">
      <t>ジッシ</t>
    </rPh>
    <phoneticPr fontId="4"/>
  </si>
  <si>
    <t>１７
特例政令
（該当の場合「○」、非該当の場合「×」を付す）</t>
    <rPh sb="3" eb="5">
      <t>トクレイ</t>
    </rPh>
    <rPh sb="5" eb="7">
      <t>セイレイ</t>
    </rPh>
    <phoneticPr fontId="4"/>
  </si>
  <si>
    <t>２７－１～２７－２
一者応札が改善できた理由を選択</t>
    <phoneticPr fontId="3"/>
  </si>
  <si>
    <t>２８－１～２８－２
一者応札となった理由</t>
    <phoneticPr fontId="3"/>
  </si>
  <si>
    <t>×</t>
  </si>
  <si>
    <t>①一般競争入札</t>
  </si>
  <si>
    <t>○</t>
  </si>
  <si>
    <t>②同種の他の契約の予定価格を類推されるおそれがあるため公表しない</t>
  </si>
  <si>
    <t>（9月分）</t>
    <phoneticPr fontId="3"/>
  </si>
  <si>
    <t>支出負担行為担当官
福岡国税局総務部次長
古賀山　章
福岡県福岡市博多区博多駅東２－１１－１</t>
    <rPh sb="21" eb="23">
      <t>コガ</t>
    </rPh>
    <rPh sb="23" eb="24">
      <t>ヤマ</t>
    </rPh>
    <rPh sb="25" eb="26">
      <t>アキラ</t>
    </rPh>
    <phoneticPr fontId="2"/>
  </si>
  <si>
    <t>株式会社アド・ダイセン
大阪府和泉市緑が丘２－９－１０</t>
    <rPh sb="0" eb="4">
      <t>カブシキガイシャ</t>
    </rPh>
    <rPh sb="12" eb="15">
      <t>オオサカフ</t>
    </rPh>
    <rPh sb="15" eb="18">
      <t>イズミシ</t>
    </rPh>
    <rPh sb="18" eb="19">
      <t>ミドリ</t>
    </rPh>
    <rPh sb="20" eb="21">
      <t>オカ</t>
    </rPh>
    <phoneticPr fontId="3"/>
  </si>
  <si>
    <t>＠68.64円</t>
    <phoneticPr fontId="3"/>
  </si>
  <si>
    <t>確定申告期に実施する税理士による電話相談の委託業務
6,300時間</t>
    <rPh sb="0" eb="2">
      <t>カクテイ</t>
    </rPh>
    <rPh sb="2" eb="4">
      <t>シンコク</t>
    </rPh>
    <rPh sb="4" eb="5">
      <t>キ</t>
    </rPh>
    <rPh sb="6" eb="8">
      <t>ジッシ</t>
    </rPh>
    <rPh sb="10" eb="13">
      <t>ゼイリシ</t>
    </rPh>
    <rPh sb="16" eb="18">
      <t>デンワ</t>
    </rPh>
    <rPh sb="18" eb="20">
      <t>ソウダン</t>
    </rPh>
    <rPh sb="21" eb="23">
      <t>イタク</t>
    </rPh>
    <rPh sb="23" eb="25">
      <t>ギョウム</t>
    </rPh>
    <rPh sb="31" eb="33">
      <t>ジカン</t>
    </rPh>
    <phoneticPr fontId="4"/>
  </si>
  <si>
    <t>九州北部税理士会
福岡県福岡市博多区博多駅南１－１３－２１</t>
    <rPh sb="0" eb="2">
      <t>キュウシュウ</t>
    </rPh>
    <rPh sb="2" eb="4">
      <t>ホクブ</t>
    </rPh>
    <rPh sb="4" eb="7">
      <t>ゼイリシ</t>
    </rPh>
    <rPh sb="7" eb="8">
      <t>カイ</t>
    </rPh>
    <rPh sb="9" eb="12">
      <t>フクオカケン</t>
    </rPh>
    <rPh sb="12" eb="15">
      <t>フクオカシ</t>
    </rPh>
    <rPh sb="15" eb="18">
      <t>ハカタク</t>
    </rPh>
    <rPh sb="18" eb="21">
      <t>ハカタエキ</t>
    </rPh>
    <rPh sb="21" eb="22">
      <t>ミナミ</t>
    </rPh>
    <phoneticPr fontId="4"/>
  </si>
  <si>
    <t>④随意契約（企画競争無し）</t>
  </si>
  <si>
    <t>＠3,741円</t>
    <phoneticPr fontId="3"/>
  </si>
  <si>
    <t>公募案件</t>
    <rPh sb="0" eb="2">
      <t>コウボ</t>
    </rPh>
    <rPh sb="2" eb="4">
      <t>アンケン</t>
    </rPh>
    <phoneticPr fontId="3"/>
  </si>
  <si>
    <t>公募を実施した結果、応募者が１者のみであり、競争性がなく会計法第29条の３第４項に該当するため。</t>
    <rPh sb="0" eb="2">
      <t>コウボ</t>
    </rPh>
    <rPh sb="3" eb="5">
      <t>ジッシ</t>
    </rPh>
    <rPh sb="31" eb="32">
      <t>ダイ</t>
    </rPh>
    <phoneticPr fontId="4"/>
  </si>
  <si>
    <t>確定申告期におけるＰＣ設定及びＬＡＮ配線業務
一式</t>
    <phoneticPr fontId="3"/>
  </si>
  <si>
    <t>エヌ・ティ・ティ・データ・カスタマーサービス株式会社</t>
    <rPh sb="22" eb="24">
      <t>カブシキ</t>
    </rPh>
    <rPh sb="24" eb="26">
      <t>カイシャ</t>
    </rPh>
    <phoneticPr fontId="3"/>
  </si>
  <si>
    <t>DI133</t>
    <phoneticPr fontId="3"/>
  </si>
  <si>
    <t>DI135</t>
  </si>
  <si>
    <t>DI136</t>
  </si>
  <si>
    <t>ブロック案件</t>
  </si>
  <si>
    <t>年間支払金額</t>
  </si>
  <si>
    <t/>
  </si>
  <si>
    <t>⑩役務</t>
  </si>
  <si>
    <t>単価契約</t>
  </si>
  <si>
    <t>太平ビルサービス株式会社
福岡県福岡市博多区博多駅前４－１４－１</t>
    <rPh sb="19" eb="22">
      <t>ハカタク</t>
    </rPh>
    <rPh sb="22" eb="24">
      <t>ハカタ</t>
    </rPh>
    <rPh sb="24" eb="25">
      <t>エキ</t>
    </rPh>
    <rPh sb="25" eb="26">
      <t>マエ</t>
    </rPh>
    <phoneticPr fontId="3"/>
  </si>
  <si>
    <t>太平ビルサービス株式会社北九州支店
福岡県北九州市小倉北区堺町１－６－１５</t>
    <rPh sb="12" eb="15">
      <t>キタキュウシュウ</t>
    </rPh>
    <rPh sb="15" eb="17">
      <t>シテン</t>
    </rPh>
    <rPh sb="21" eb="24">
      <t>キタキュウシュウ</t>
    </rPh>
    <rPh sb="24" eb="25">
      <t>シ</t>
    </rPh>
    <rPh sb="25" eb="29">
      <t>コクラキタク</t>
    </rPh>
    <rPh sb="29" eb="31">
      <t>サカイマチ</t>
    </rPh>
    <phoneticPr fontId="3"/>
  </si>
  <si>
    <t>アセットガード株式会社
福岡県筑後市大字山ノ井３０６－１</t>
  </si>
  <si>
    <t>株式会社中央綜合警備保障
長崎県大村市原口町１１４８－６</t>
    <rPh sb="0" eb="2">
      <t>カブシキ</t>
    </rPh>
    <rPh sb="2" eb="4">
      <t>カイシャ</t>
    </rPh>
    <rPh sb="4" eb="6">
      <t>チュウオウ</t>
    </rPh>
    <rPh sb="6" eb="8">
      <t>ソウゴウ</t>
    </rPh>
    <rPh sb="8" eb="10">
      <t>ケイビ</t>
    </rPh>
    <rPh sb="10" eb="12">
      <t>ホショウ</t>
    </rPh>
    <rPh sb="13" eb="16">
      <t>ナガサキケン</t>
    </rPh>
    <rPh sb="16" eb="19">
      <t>オオムラシ</t>
    </rPh>
    <rPh sb="19" eb="22">
      <t>ハラグチマチ</t>
    </rPh>
    <phoneticPr fontId="3"/>
  </si>
  <si>
    <t>DI137</t>
  </si>
  <si>
    <t>DI138</t>
  </si>
  <si>
    <t>DI139</t>
  </si>
  <si>
    <t>DI140</t>
  </si>
  <si>
    <t>DI141</t>
  </si>
  <si>
    <t>DI142</t>
  </si>
  <si>
    <t>DI134</t>
    <phoneticPr fontId="3"/>
  </si>
  <si>
    <t>DI143</t>
  </si>
  <si>
    <t>株式会社グロップ
岡山県岡山市中区さい東町２－２－５</t>
    <rPh sb="0" eb="4">
      <t>カブシキガイシャ</t>
    </rPh>
    <rPh sb="9" eb="11">
      <t>オカヤマ</t>
    </rPh>
    <rPh sb="11" eb="12">
      <t>ケン</t>
    </rPh>
    <rPh sb="12" eb="14">
      <t>オカヤマ</t>
    </rPh>
    <rPh sb="14" eb="15">
      <t>シ</t>
    </rPh>
    <rPh sb="15" eb="17">
      <t>ナカク</t>
    </rPh>
    <rPh sb="19" eb="21">
      <t>ヒガシマチ</t>
    </rPh>
    <phoneticPr fontId="4"/>
  </si>
  <si>
    <t>令和6年分所得税及び消費税の確定申告に係るお知らせ通知書・納付書封入等業務
77,463件ほか</t>
    <phoneticPr fontId="3"/>
  </si>
  <si>
    <t>令和６年分所得税・消費税確定申告書及び納付書等の発送代行業務
81,358件</t>
    <rPh sb="31" eb="32">
      <t>ケン</t>
    </rPh>
    <phoneticPr fontId="3"/>
  </si>
  <si>
    <t>令和6年分確定申告期税務署駐車場等警備業務（Aブロック）
122人日</t>
    <rPh sb="3" eb="5">
      <t>ネンブン</t>
    </rPh>
    <rPh sb="5" eb="7">
      <t>カクテイ</t>
    </rPh>
    <rPh sb="7" eb="9">
      <t>シンコク</t>
    </rPh>
    <rPh sb="9" eb="10">
      <t>キ</t>
    </rPh>
    <rPh sb="10" eb="13">
      <t>ゼイムショ</t>
    </rPh>
    <rPh sb="13" eb="17">
      <t>チュウシャジョウナド</t>
    </rPh>
    <rPh sb="17" eb="19">
      <t>ケイビ</t>
    </rPh>
    <rPh sb="19" eb="21">
      <t>ギョウム</t>
    </rPh>
    <rPh sb="32" eb="33">
      <t>ニン</t>
    </rPh>
    <rPh sb="33" eb="34">
      <t>ヒ</t>
    </rPh>
    <phoneticPr fontId="4"/>
  </si>
  <si>
    <t>令和6年分確定申告期税務署駐車場等警備業務（Bブロック）
118人日</t>
    <rPh sb="3" eb="5">
      <t>ネンブン</t>
    </rPh>
    <rPh sb="5" eb="7">
      <t>カクテイ</t>
    </rPh>
    <rPh sb="7" eb="9">
      <t>シンコク</t>
    </rPh>
    <rPh sb="9" eb="10">
      <t>キ</t>
    </rPh>
    <rPh sb="10" eb="13">
      <t>ゼイムショ</t>
    </rPh>
    <rPh sb="13" eb="17">
      <t>チュウシャジョウナド</t>
    </rPh>
    <rPh sb="17" eb="19">
      <t>ケイビ</t>
    </rPh>
    <rPh sb="19" eb="21">
      <t>ギョウム</t>
    </rPh>
    <rPh sb="32" eb="33">
      <t>ニン</t>
    </rPh>
    <rPh sb="33" eb="34">
      <t>ヒ</t>
    </rPh>
    <phoneticPr fontId="4"/>
  </si>
  <si>
    <t>令和6年分確定申告期税務署駐車場等警備業務（Cブロック）
164人日</t>
    <rPh sb="3" eb="5">
      <t>ネンブン</t>
    </rPh>
    <rPh sb="5" eb="7">
      <t>カクテイ</t>
    </rPh>
    <rPh sb="7" eb="9">
      <t>シンコク</t>
    </rPh>
    <rPh sb="9" eb="10">
      <t>キ</t>
    </rPh>
    <rPh sb="10" eb="13">
      <t>ゼイムショ</t>
    </rPh>
    <rPh sb="13" eb="17">
      <t>チュウシャジョウナド</t>
    </rPh>
    <rPh sb="17" eb="19">
      <t>ケイビ</t>
    </rPh>
    <rPh sb="19" eb="21">
      <t>ギョウム</t>
    </rPh>
    <rPh sb="32" eb="33">
      <t>ニン</t>
    </rPh>
    <rPh sb="33" eb="34">
      <t>ヒ</t>
    </rPh>
    <phoneticPr fontId="4"/>
  </si>
  <si>
    <t>令和6年分確定申告期税務署駐車場等警備業務（Dブロック）
520人日</t>
    <rPh sb="3" eb="5">
      <t>ネンブン</t>
    </rPh>
    <rPh sb="5" eb="7">
      <t>カクテイ</t>
    </rPh>
    <rPh sb="7" eb="9">
      <t>シンコク</t>
    </rPh>
    <rPh sb="9" eb="10">
      <t>キ</t>
    </rPh>
    <rPh sb="10" eb="13">
      <t>ゼイムショ</t>
    </rPh>
    <rPh sb="13" eb="17">
      <t>チュウシャジョウナド</t>
    </rPh>
    <rPh sb="17" eb="19">
      <t>ケイビ</t>
    </rPh>
    <rPh sb="19" eb="21">
      <t>ギョウム</t>
    </rPh>
    <rPh sb="32" eb="33">
      <t>ニン</t>
    </rPh>
    <rPh sb="33" eb="34">
      <t>ヒ</t>
    </rPh>
    <phoneticPr fontId="4"/>
  </si>
  <si>
    <t>令和6年分確定申告期税務署駐車場等警備業務（Eブロック）
185人日</t>
    <rPh sb="3" eb="5">
      <t>ネンブン</t>
    </rPh>
    <rPh sb="5" eb="7">
      <t>カクテイ</t>
    </rPh>
    <rPh sb="7" eb="9">
      <t>シンコク</t>
    </rPh>
    <rPh sb="9" eb="10">
      <t>キ</t>
    </rPh>
    <rPh sb="10" eb="13">
      <t>ゼイムショ</t>
    </rPh>
    <rPh sb="13" eb="17">
      <t>チュウシャジョウナド</t>
    </rPh>
    <rPh sb="17" eb="19">
      <t>ケイビ</t>
    </rPh>
    <rPh sb="19" eb="21">
      <t>ギョウム</t>
    </rPh>
    <rPh sb="32" eb="33">
      <t>ニン</t>
    </rPh>
    <rPh sb="33" eb="34">
      <t>ヒ</t>
    </rPh>
    <phoneticPr fontId="4"/>
  </si>
  <si>
    <t>令和6年分確定申告期税務署駐車場等警備業務（Fブロック）
51人日</t>
    <rPh sb="3" eb="5">
      <t>ネンブン</t>
    </rPh>
    <rPh sb="5" eb="7">
      <t>カクテイ</t>
    </rPh>
    <rPh sb="7" eb="9">
      <t>シンコク</t>
    </rPh>
    <rPh sb="9" eb="10">
      <t>キ</t>
    </rPh>
    <rPh sb="10" eb="13">
      <t>ゼイムショ</t>
    </rPh>
    <rPh sb="13" eb="17">
      <t>チュウシャジョウナド</t>
    </rPh>
    <rPh sb="17" eb="19">
      <t>ケイビ</t>
    </rPh>
    <rPh sb="19" eb="21">
      <t>ギョウム</t>
    </rPh>
    <rPh sb="31" eb="32">
      <t>ニン</t>
    </rPh>
    <rPh sb="32" eb="33">
      <t>ヒ</t>
    </rPh>
    <phoneticPr fontId="4"/>
  </si>
  <si>
    <t>令和6年分確定申告期税務署駐車場等警備業務（Gブロック）
326人日</t>
    <rPh sb="3" eb="5">
      <t>ネンブン</t>
    </rPh>
    <rPh sb="5" eb="7">
      <t>カクテイ</t>
    </rPh>
    <rPh sb="7" eb="9">
      <t>シンコク</t>
    </rPh>
    <rPh sb="9" eb="10">
      <t>キ</t>
    </rPh>
    <rPh sb="10" eb="13">
      <t>ゼイムショ</t>
    </rPh>
    <rPh sb="13" eb="17">
      <t>チュウシャジョウナド</t>
    </rPh>
    <rPh sb="17" eb="19">
      <t>ケイビ</t>
    </rPh>
    <rPh sb="19" eb="21">
      <t>ギョウム</t>
    </rPh>
    <rPh sb="32" eb="33">
      <t>ニン</t>
    </rPh>
    <rPh sb="33" eb="34">
      <t>ヒ</t>
    </rPh>
    <phoneticPr fontId="4"/>
  </si>
  <si>
    <t>＠16,390円</t>
    <rPh sb="7" eb="8">
      <t>エン</t>
    </rPh>
    <phoneticPr fontId="3"/>
  </si>
  <si>
    <t>＠16,830円</t>
    <rPh sb="7" eb="8">
      <t>エン</t>
    </rPh>
    <phoneticPr fontId="3"/>
  </si>
  <si>
    <t>＠18,700円</t>
    <rPh sb="7" eb="8">
      <t>エン</t>
    </rPh>
    <phoneticPr fontId="3"/>
  </si>
  <si>
    <t>＠23,100円</t>
    <rPh sb="7" eb="8">
      <t>エン</t>
    </rPh>
    <phoneticPr fontId="3"/>
  </si>
  <si>
    <t>＠26,400円ほか</t>
    <phoneticPr fontId="3"/>
  </si>
  <si>
    <t>＠16,940円</t>
    <rPh sb="7" eb="8">
      <t>エン</t>
    </rPh>
    <phoneticPr fontId="3"/>
  </si>
  <si>
    <t>＠21,560円</t>
    <rPh sb="7" eb="8">
      <t>エン</t>
    </rPh>
    <phoneticPr fontId="3"/>
  </si>
  <si>
    <t>＠9.9円ほか</t>
    <phoneticPr fontId="3"/>
  </si>
  <si>
    <t>支出負担行為担当官
福岡国税局総務部次長
古賀山　章
福岡県福岡市博多区博多駅東２－１１－１</t>
  </si>
  <si>
    <t>確定申告期に実施する税理士による電話相談の委託業務
6,300時間</t>
  </si>
  <si>
    <t>九州北部税理士会
福岡県福岡市博多区博多駅南１－１３－２１</t>
  </si>
  <si>
    <t>公募を実施した結果、応募者が１者のみであり、競争性がなく会計法第29条の３第４項に該当するため。</t>
  </si>
  <si>
    <t>同種の他の契約の予定価格を類推されるおそれがあるため公表しない</t>
  </si>
  <si>
    <t>＠3,741円</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</si>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</sst>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_ &quot;件&quot;"/>
    <numFmt numFmtId="177" formatCode="#,##0_ &quot;円&quot;"/>
    <numFmt numFmtId="178" formatCode="#,##0_ "/>
    <numFmt numFmtId="179" formatCode="[$-411]ggge&quot;年&quot;m&quot;月&quot;d&quot;日&quot;;@"/>
    <numFmt numFmtId="180" formatCode="0_);[Red]\(0\)"/>
    <numFmt numFmtId="181" formatCode="#,##0_);[Red]\(#,##0\)"/>
    <numFmt numFmtId="182" formatCode="0.0%"/>
    <numFmt numFmtId="183" formatCode="#,##0&quot;円&quot;;[Red]\-#,##0&quot;円&quot;"/>
    <numFmt numFmtId="184" formatCode="[&lt;43586]\ ggge&quot;年&quot;m&quot;月&quot;d&quot;日&quot;;[&lt;43831]&quot;令和元年&quot;m&quot;月&quot;d&quot;日&quot;;ggge&quot;年&quot;m&quot;月&quot;d&quot;日&quot;\ "/>
    <numFmt numFmtId="185" formatCode="#,##0&quot;円&quot;"/>
    <numFmt numFmtId="186" formatCode="#,##0&quot;件&quot;"/>
    <numFmt numFmtId="187" formatCode="&quot;（&quot;&quot;＆&quot;&quot;＆&quot;&quot;月分）&quot;"/>
  </numFmts>
  <fonts count="29">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8"/>
      <name val="ＭＳ Ｐゴシック"/>
      <family val="3"/>
      <charset val="128"/>
    </font>
    <font>
      <b/>
      <sz val="8"/>
      <name val="ＭＳ Ｐゴシック"/>
      <family val="3"/>
      <charset val="128"/>
    </font>
    <font>
      <sz val="8"/>
      <color rgb="FFFF0000"/>
      <name val="ＭＳ Ｐゴシック"/>
      <family val="3"/>
      <charset val="128"/>
    </font>
    <font>
      <b/>
      <sz val="8"/>
      <name val="ＭＳ ゴシック"/>
      <family val="3"/>
      <charset val="128"/>
    </font>
    <font>
      <sz val="8"/>
      <color indexed="8"/>
      <name val="ＭＳ ゴシック"/>
      <family val="3"/>
      <charset val="128"/>
    </font>
    <font>
      <sz val="8"/>
      <name val="ＭＳ ゴシック"/>
      <family val="3"/>
      <charset val="128"/>
    </font>
    <font>
      <sz val="11"/>
      <color indexed="8"/>
      <name val="ＭＳ Ｐゴシック"/>
      <family val="3"/>
      <charset val="128"/>
    </font>
    <font>
      <sz val="8"/>
      <color theme="1"/>
      <name val="ＭＳ Ｐゴシック"/>
      <family val="3"/>
      <charset val="128"/>
      <scheme val="minor"/>
    </font>
    <font>
      <sz val="8"/>
      <color theme="1"/>
      <name val="ＭＳ Ｐゴシック"/>
      <family val="2"/>
      <scheme val="minor"/>
    </font>
    <font>
      <sz val="9"/>
      <color theme="1"/>
      <name val="ＭＳ Ｐゴシック"/>
      <family val="2"/>
      <scheme val="minor"/>
    </font>
    <font>
      <sz val="6"/>
      <color theme="1"/>
      <name val="ＭＳ Ｐゴシック"/>
      <family val="2"/>
      <scheme val="minor"/>
    </font>
    <font>
      <sz val="9"/>
      <name val="ＭＳ ゴシック"/>
      <family val="3"/>
      <charset val="128"/>
    </font>
    <font>
      <sz val="10"/>
      <color theme="1"/>
      <name val="ＭＳ Ｐゴシック"/>
      <family val="2"/>
      <scheme val="minor"/>
    </font>
    <font>
      <sz val="10"/>
      <color theme="1"/>
      <name val="ＭＳ Ｐゴシック"/>
      <family val="3"/>
      <charset val="128"/>
      <scheme val="minor"/>
    </font>
    <font>
      <sz val="10"/>
      <name val="ＭＳ ゴシック"/>
      <family val="3"/>
      <charset val="128"/>
    </font>
    <font>
      <b/>
      <sz val="16"/>
      <color theme="1"/>
      <name val="ＭＳ Ｐゴシック"/>
      <family val="3"/>
      <charset val="128"/>
      <scheme val="minor"/>
    </font>
    <font>
      <sz val="9"/>
      <color indexed="8"/>
      <name val="ＭＳ Ｐ明朝"/>
      <family val="1"/>
      <charset val="128"/>
    </font>
    <font>
      <sz val="11"/>
      <name val="ＭＳ Ｐ明朝"/>
      <family val="1"/>
      <charset val="128"/>
    </font>
    <font>
      <sz val="9"/>
      <name val="ＭＳ Ｐ明朝"/>
      <family val="1"/>
      <charset val="128"/>
    </font>
    <font>
      <sz val="9"/>
      <color indexed="11"/>
      <name val="ＭＳ Ｐ明朝"/>
      <family val="1"/>
      <charset val="128"/>
    </font>
    <font>
      <sz val="9"/>
      <color indexed="13"/>
      <name val="ＭＳ Ｐ明朝"/>
      <family val="1"/>
      <charset val="128"/>
    </font>
    <font>
      <sz val="11"/>
      <color theme="1"/>
      <name val="ＭＳ 明朝"/>
      <family val="1"/>
      <charset val="128"/>
    </font>
    <font>
      <sz val="7"/>
      <name val="ＭＳ Ｐゴシック"/>
      <family val="3"/>
      <charset val="128"/>
    </font>
    <font>
      <sz val="6"/>
      <name val="ＭＳ ゴシック"/>
      <family val="3"/>
      <charset val="128"/>
    </font>
  </fonts>
  <fills count="15">
    <fill>
      <patternFill patternType="none"/>
    </fill>
    <fill>
      <patternFill patternType="gray125"/>
    </fill>
    <fill>
      <patternFill patternType="solid">
        <fgColor rgb="FFFFFF00"/>
        <bgColor indexed="64"/>
      </patternFill>
    </fill>
    <fill>
      <patternFill patternType="solid">
        <fgColor rgb="FFFFCCFF"/>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rgb="FFCCFFCC"/>
        <bgColor indexed="64"/>
      </patternFill>
    </fill>
    <fill>
      <patternFill patternType="solid">
        <fgColor indexed="42"/>
        <bgColor indexed="64"/>
      </patternFill>
    </fill>
    <fill>
      <patternFill patternType="solid">
        <fgColor rgb="FFFFC000"/>
        <bgColor indexed="64"/>
      </patternFill>
    </fill>
    <fill>
      <patternFill patternType="solid">
        <fgColor rgb="FFFFEC99"/>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theme="0" tint="-0.34998626667073579"/>
        <bgColor indexed="64"/>
      </patternFill>
    </fill>
  </fills>
  <borders count="36">
    <border>
      <left/>
      <right/>
      <top/>
      <bottom/>
      <diagonal/>
    </border>
    <border>
      <left/>
      <right/>
      <top/>
      <bottom style="thin">
        <color indexed="64"/>
      </bottom>
      <diagonal/>
    </border>
    <border>
      <left/>
      <right/>
      <top/>
      <bottom style="double">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double">
        <color auto="1"/>
      </top>
      <bottom style="double">
        <color auto="1"/>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right/>
      <top style="medium">
        <color indexed="64"/>
      </top>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s>
  <cellStyleXfs count="11">
    <xf numFmtId="0" fontId="0" fillId="0" borderId="0"/>
    <xf numFmtId="38" fontId="1" fillId="0" borderId="0" applyFont="0" applyFill="0" applyBorder="0" applyAlignment="0" applyProtection="0">
      <alignment vertical="center"/>
    </xf>
    <xf numFmtId="0" fontId="2" fillId="0" borderId="0">
      <alignment vertical="center"/>
    </xf>
    <xf numFmtId="0" fontId="2" fillId="0" borderId="0"/>
    <xf numFmtId="0" fontId="2" fillId="0" borderId="0">
      <alignment vertical="center"/>
    </xf>
    <xf numFmtId="38" fontId="2" fillId="0" borderId="0" applyFont="0" applyFill="0" applyBorder="0" applyAlignment="0" applyProtection="0"/>
    <xf numFmtId="0" fontId="2" fillId="0" borderId="0">
      <alignment vertical="center"/>
    </xf>
    <xf numFmtId="38" fontId="11"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230">
    <xf numFmtId="0" fontId="0" fillId="0" borderId="0" xfId="0"/>
    <xf numFmtId="0" fontId="5" fillId="6" borderId="3" xfId="2" applyFont="1" applyFill="1" applyBorder="1" applyAlignment="1" applyProtection="1">
      <alignment horizontal="left" vertical="top" wrapText="1"/>
      <protection locked="0"/>
    </xf>
    <xf numFmtId="0" fontId="5" fillId="6" borderId="3" xfId="2" applyFont="1" applyFill="1" applyBorder="1" applyAlignment="1" applyProtection="1">
      <alignment vertical="top" wrapText="1"/>
      <protection locked="0"/>
    </xf>
    <xf numFmtId="38" fontId="5" fillId="6" borderId="3" xfId="1" applyFont="1" applyFill="1" applyBorder="1" applyAlignment="1" applyProtection="1">
      <alignment vertical="top" wrapText="1"/>
      <protection locked="0"/>
    </xf>
    <xf numFmtId="0" fontId="5" fillId="6" borderId="3" xfId="2" applyFont="1" applyFill="1" applyBorder="1" applyAlignment="1" applyProtection="1">
      <alignment vertical="top" wrapText="1" shrinkToFit="1"/>
      <protection locked="0"/>
    </xf>
    <xf numFmtId="0" fontId="5" fillId="3" borderId="3" xfId="2" applyFont="1" applyFill="1" applyBorder="1" applyAlignment="1" applyProtection="1">
      <alignment vertical="top" wrapText="1"/>
      <protection locked="0"/>
    </xf>
    <xf numFmtId="0" fontId="8" fillId="0" borderId="0" xfId="2" applyFont="1">
      <alignment vertical="center"/>
    </xf>
    <xf numFmtId="0" fontId="9" fillId="0" borderId="0" xfId="2" applyFont="1">
      <alignment vertical="center"/>
    </xf>
    <xf numFmtId="0" fontId="10" fillId="0" borderId="14" xfId="2" applyFont="1" applyBorder="1">
      <alignment vertical="center"/>
    </xf>
    <xf numFmtId="0" fontId="10" fillId="0" borderId="0" xfId="2" applyFont="1">
      <alignment vertical="center"/>
    </xf>
    <xf numFmtId="0" fontId="10" fillId="7" borderId="15" xfId="2" applyFont="1" applyFill="1" applyBorder="1" applyAlignment="1">
      <alignment vertical="top" wrapText="1"/>
    </xf>
    <xf numFmtId="49" fontId="10" fillId="7" borderId="16" xfId="2" applyNumberFormat="1" applyFont="1" applyFill="1" applyBorder="1" applyAlignment="1">
      <alignment vertical="top" wrapText="1"/>
    </xf>
    <xf numFmtId="0" fontId="10" fillId="0" borderId="17" xfId="2" applyFont="1" applyBorder="1" applyAlignment="1">
      <alignment vertical="center" wrapText="1"/>
    </xf>
    <xf numFmtId="0" fontId="10" fillId="0" borderId="18" xfId="2" applyFont="1" applyBorder="1" applyAlignment="1">
      <alignment vertical="center" wrapText="1"/>
    </xf>
    <xf numFmtId="0" fontId="10" fillId="0" borderId="17" xfId="2" applyFont="1" applyBorder="1" applyAlignment="1">
      <alignment vertical="center" shrinkToFit="1"/>
    </xf>
    <xf numFmtId="0" fontId="10" fillId="0" borderId="19" xfId="2" applyFont="1" applyBorder="1" applyAlignment="1">
      <alignment vertical="center" wrapText="1"/>
    </xf>
    <xf numFmtId="0" fontId="10" fillId="0" borderId="17" xfId="2" applyFont="1" applyBorder="1" applyAlignment="1">
      <alignment horizontal="center" vertical="center"/>
    </xf>
    <xf numFmtId="0" fontId="10" fillId="0" borderId="0" xfId="2" applyFont="1" applyAlignment="1">
      <alignment vertical="center" wrapText="1"/>
    </xf>
    <xf numFmtId="0" fontId="10" fillId="0" borderId="20" xfId="2" applyFont="1" applyBorder="1" applyAlignment="1">
      <alignment vertical="center" wrapText="1"/>
    </xf>
    <xf numFmtId="0" fontId="10" fillId="0" borderId="21" xfId="2" applyFont="1" applyBorder="1" applyAlignment="1">
      <alignment vertical="center" wrapText="1"/>
    </xf>
    <xf numFmtId="0" fontId="10" fillId="0" borderId="22" xfId="2" applyFont="1" applyBorder="1" applyAlignment="1">
      <alignment vertical="center" wrapText="1"/>
    </xf>
    <xf numFmtId="0" fontId="10" fillId="0" borderId="19" xfId="2" applyFont="1" applyBorder="1">
      <alignment vertical="center"/>
    </xf>
    <xf numFmtId="0" fontId="10" fillId="0" borderId="21" xfId="2" applyFont="1" applyBorder="1" applyAlignment="1">
      <alignment horizontal="center" vertical="center"/>
    </xf>
    <xf numFmtId="0" fontId="10" fillId="0" borderId="21" xfId="2" applyFont="1" applyBorder="1">
      <alignment vertical="center"/>
    </xf>
    <xf numFmtId="0" fontId="10" fillId="0" borderId="23" xfId="2" applyFont="1" applyBorder="1" applyAlignment="1">
      <alignment vertical="center" shrinkToFit="1"/>
    </xf>
    <xf numFmtId="0" fontId="10" fillId="0" borderId="24" xfId="2" applyFont="1" applyBorder="1" applyAlignment="1">
      <alignment vertical="center" wrapText="1"/>
    </xf>
    <xf numFmtId="0" fontId="10" fillId="0" borderId="24" xfId="2" applyFont="1" applyBorder="1">
      <alignment vertical="center"/>
    </xf>
    <xf numFmtId="0" fontId="10" fillId="0" borderId="25" xfId="2" applyFont="1" applyBorder="1">
      <alignment vertical="center"/>
    </xf>
    <xf numFmtId="0" fontId="10" fillId="0" borderId="25" xfId="2" applyFont="1" applyBorder="1" applyAlignment="1">
      <alignment vertical="center" wrapText="1"/>
    </xf>
    <xf numFmtId="0" fontId="5" fillId="0" borderId="3" xfId="2" applyFont="1" applyBorder="1" applyAlignment="1" applyProtection="1">
      <alignment horizontal="center" vertical="center" wrapText="1"/>
      <protection locked="0"/>
    </xf>
    <xf numFmtId="0" fontId="1" fillId="0" borderId="0" xfId="8" applyAlignment="1">
      <alignment vertical="center"/>
    </xf>
    <xf numFmtId="0" fontId="15" fillId="0" borderId="0" xfId="8" applyFont="1" applyAlignment="1">
      <alignment vertical="center" wrapText="1"/>
    </xf>
    <xf numFmtId="180" fontId="5" fillId="6" borderId="3" xfId="2" applyNumberFormat="1" applyFont="1" applyFill="1" applyBorder="1" applyAlignment="1" applyProtection="1">
      <alignment vertical="top" wrapText="1"/>
      <protection locked="0"/>
    </xf>
    <xf numFmtId="0" fontId="5" fillId="0" borderId="0" xfId="2" applyFont="1" applyProtection="1">
      <alignment vertical="center"/>
      <protection locked="0"/>
    </xf>
    <xf numFmtId="180" fontId="5" fillId="0" borderId="0" xfId="2" applyNumberFormat="1" applyFont="1" applyAlignment="1" applyProtection="1">
      <alignment horizontal="center" vertical="center"/>
      <protection locked="0"/>
    </xf>
    <xf numFmtId="38" fontId="5" fillId="0" borderId="0" xfId="1" applyFont="1" applyFill="1" applyAlignment="1" applyProtection="1">
      <alignment horizontal="center" vertical="center"/>
      <protection locked="0"/>
    </xf>
    <xf numFmtId="38" fontId="5" fillId="0" borderId="0" xfId="1" applyFont="1" applyFill="1" applyAlignment="1" applyProtection="1">
      <alignment vertical="center"/>
      <protection locked="0"/>
    </xf>
    <xf numFmtId="180" fontId="5" fillId="0" borderId="0" xfId="2" applyNumberFormat="1" applyFont="1" applyProtection="1">
      <alignment vertical="center"/>
      <protection locked="0"/>
    </xf>
    <xf numFmtId="0" fontId="5" fillId="0" borderId="0" xfId="2" applyFont="1" applyAlignment="1" applyProtection="1">
      <alignment vertical="center" wrapText="1"/>
      <protection locked="0"/>
    </xf>
    <xf numFmtId="0" fontId="5" fillId="0" borderId="0" xfId="2" applyFont="1" applyAlignment="1" applyProtection="1">
      <protection locked="0"/>
    </xf>
    <xf numFmtId="0" fontId="5" fillId="0" borderId="1" xfId="2" applyFont="1" applyBorder="1" applyProtection="1">
      <alignment vertical="center"/>
      <protection locked="0"/>
    </xf>
    <xf numFmtId="0" fontId="0" fillId="0" borderId="0" xfId="0" applyAlignment="1" applyProtection="1">
      <alignment horizontal="center" vertical="center"/>
      <protection locked="0"/>
    </xf>
    <xf numFmtId="0" fontId="13" fillId="0" borderId="0" xfId="0" applyFont="1" applyAlignment="1" applyProtection="1">
      <alignment horizontal="center" vertical="center" wrapText="1"/>
      <protection locked="0"/>
    </xf>
    <xf numFmtId="0" fontId="5" fillId="0" borderId="2" xfId="2" applyFont="1" applyBorder="1" applyAlignment="1" applyProtection="1">
      <alignment horizontal="right" vertical="center"/>
      <protection locked="0"/>
    </xf>
    <xf numFmtId="0" fontId="6" fillId="0" borderId="0" xfId="2" applyFont="1" applyAlignment="1" applyProtection="1">
      <alignment vertical="center" wrapText="1"/>
      <protection locked="0"/>
    </xf>
    <xf numFmtId="0" fontId="5" fillId="4" borderId="4" xfId="2" applyFont="1" applyFill="1" applyBorder="1" applyProtection="1">
      <alignment vertical="center"/>
      <protection locked="0"/>
    </xf>
    <xf numFmtId="0" fontId="5" fillId="4" borderId="5" xfId="2" applyFont="1" applyFill="1" applyBorder="1" applyProtection="1">
      <alignment vertical="center"/>
      <protection locked="0"/>
    </xf>
    <xf numFmtId="0" fontId="5" fillId="4" borderId="7" xfId="2" applyFont="1" applyFill="1" applyBorder="1" applyProtection="1">
      <alignment vertical="center"/>
      <protection locked="0"/>
    </xf>
    <xf numFmtId="0" fontId="5" fillId="0" borderId="8" xfId="2" applyFont="1" applyBorder="1" applyAlignment="1" applyProtection="1">
      <alignment horizontal="right" vertical="center"/>
      <protection locked="0"/>
    </xf>
    <xf numFmtId="178" fontId="5" fillId="0" borderId="0" xfId="2" applyNumberFormat="1" applyFont="1" applyProtection="1">
      <alignment vertical="center"/>
      <protection locked="0"/>
    </xf>
    <xf numFmtId="38" fontId="5" fillId="0" borderId="0" xfId="1" applyFont="1" applyFill="1" applyBorder="1" applyAlignment="1" applyProtection="1">
      <alignment vertical="center"/>
      <protection locked="0"/>
    </xf>
    <xf numFmtId="0" fontId="5" fillId="0" borderId="0" xfId="2" applyFont="1" applyAlignment="1" applyProtection="1">
      <alignment horizontal="left" vertical="center"/>
      <protection locked="0"/>
    </xf>
    <xf numFmtId="38" fontId="5" fillId="0" borderId="0" xfId="1" applyFont="1" applyFill="1" applyBorder="1" applyAlignment="1" applyProtection="1">
      <alignment horizontal="center" vertical="center"/>
      <protection locked="0"/>
    </xf>
    <xf numFmtId="0" fontId="5" fillId="0" borderId="0" xfId="2" applyFont="1" applyAlignment="1" applyProtection="1">
      <alignment horizontal="center" vertical="center"/>
      <protection locked="0"/>
    </xf>
    <xf numFmtId="180" fontId="5" fillId="0" borderId="0" xfId="1" applyNumberFormat="1" applyFont="1" applyFill="1" applyAlignment="1" applyProtection="1">
      <alignment vertical="center"/>
      <protection locked="0"/>
    </xf>
    <xf numFmtId="0" fontId="5" fillId="0" borderId="1" xfId="2" applyFont="1" applyBorder="1" applyAlignment="1" applyProtection="1">
      <alignment vertical="center" wrapText="1"/>
      <protection locked="0"/>
    </xf>
    <xf numFmtId="0" fontId="14" fillId="8" borderId="29" xfId="0" applyFont="1" applyFill="1" applyBorder="1" applyAlignment="1" applyProtection="1">
      <alignment horizontal="center" vertical="center" wrapText="1"/>
      <protection locked="0"/>
    </xf>
    <xf numFmtId="180" fontId="5" fillId="6" borderId="3" xfId="1" applyNumberFormat="1" applyFont="1" applyFill="1" applyBorder="1" applyAlignment="1" applyProtection="1">
      <alignment horizontal="left" vertical="top" wrapText="1"/>
      <protection locked="0"/>
    </xf>
    <xf numFmtId="180" fontId="5" fillId="2" borderId="13" xfId="1" quotePrefix="1" applyNumberFormat="1" applyFont="1" applyFill="1" applyBorder="1" applyAlignment="1" applyProtection="1">
      <alignment horizontal="left" vertical="top" wrapText="1"/>
      <protection locked="0"/>
    </xf>
    <xf numFmtId="38" fontId="5" fillId="2" borderId="13" xfId="1" quotePrefix="1" applyFont="1" applyFill="1" applyBorder="1" applyAlignment="1" applyProtection="1">
      <alignment horizontal="left" vertical="top" wrapText="1"/>
      <protection locked="0"/>
    </xf>
    <xf numFmtId="0" fontId="5" fillId="2" borderId="13" xfId="2" quotePrefix="1" applyFont="1" applyFill="1" applyBorder="1" applyAlignment="1" applyProtection="1">
      <alignment horizontal="left" vertical="top" wrapText="1"/>
      <protection locked="0"/>
    </xf>
    <xf numFmtId="0" fontId="5" fillId="4" borderId="13" xfId="2" applyFont="1" applyFill="1" applyBorder="1" applyAlignment="1" applyProtection="1">
      <alignment vertical="top" wrapText="1"/>
      <protection locked="0"/>
    </xf>
    <xf numFmtId="0" fontId="5" fillId="4" borderId="3" xfId="2" applyFont="1" applyFill="1" applyBorder="1" applyAlignment="1" applyProtection="1">
      <alignment vertical="top" wrapText="1"/>
      <protection locked="0"/>
    </xf>
    <xf numFmtId="0" fontId="5" fillId="4" borderId="3" xfId="3" applyFont="1" applyFill="1" applyBorder="1" applyAlignment="1" applyProtection="1">
      <alignment vertical="top" wrapText="1"/>
      <protection locked="0"/>
    </xf>
    <xf numFmtId="0" fontId="5" fillId="0" borderId="3" xfId="2" applyFont="1" applyBorder="1" applyAlignment="1" applyProtection="1">
      <alignment horizontal="center" vertical="center"/>
      <protection locked="0"/>
    </xf>
    <xf numFmtId="0" fontId="5" fillId="0" borderId="3" xfId="2" applyFont="1" applyBorder="1" applyAlignment="1" applyProtection="1">
      <alignment vertical="center" wrapText="1"/>
      <protection locked="0"/>
    </xf>
    <xf numFmtId="179" fontId="5" fillId="0" borderId="3" xfId="4" applyNumberFormat="1" applyFont="1" applyBorder="1" applyAlignment="1" applyProtection="1">
      <alignment horizontal="center" vertical="center" wrapText="1"/>
      <protection locked="0"/>
    </xf>
    <xf numFmtId="180" fontId="5" fillId="0" borderId="3" xfId="2" applyNumberFormat="1" applyFont="1" applyBorder="1" applyAlignment="1" applyProtection="1">
      <alignment horizontal="center" vertical="center" wrapText="1"/>
      <protection locked="0"/>
    </xf>
    <xf numFmtId="181" fontId="5" fillId="0" borderId="3" xfId="5" applyNumberFormat="1" applyFont="1" applyFill="1" applyBorder="1" applyAlignment="1" applyProtection="1">
      <alignment horizontal="center" vertical="center" wrapText="1"/>
      <protection locked="0"/>
    </xf>
    <xf numFmtId="0" fontId="5" fillId="0" borderId="3" xfId="2" applyFont="1" applyBorder="1" applyAlignment="1" applyProtection="1">
      <alignment horizontal="left" vertical="center" wrapText="1"/>
      <protection locked="0"/>
    </xf>
    <xf numFmtId="180" fontId="5" fillId="0" borderId="3" xfId="5" applyNumberFormat="1" applyFont="1" applyFill="1" applyBorder="1" applyAlignment="1" applyProtection="1">
      <alignment horizontal="center" vertical="center"/>
      <protection locked="0"/>
    </xf>
    <xf numFmtId="180" fontId="5" fillId="0" borderId="3" xfId="5" applyNumberFormat="1" applyFont="1" applyFill="1" applyBorder="1" applyAlignment="1" applyProtection="1">
      <alignment horizontal="center" vertical="center" wrapText="1"/>
      <protection locked="0"/>
    </xf>
    <xf numFmtId="0" fontId="5" fillId="0" borderId="3" xfId="2" applyFont="1" applyBorder="1" applyAlignment="1" applyProtection="1">
      <alignment vertical="center" wrapText="1" shrinkToFit="1"/>
      <protection locked="0"/>
    </xf>
    <xf numFmtId="0" fontId="5" fillId="0" borderId="3" xfId="2" applyFont="1" applyBorder="1" applyAlignment="1" applyProtection="1">
      <alignment horizontal="center" vertical="center" wrapText="1" shrinkToFit="1"/>
      <protection locked="0"/>
    </xf>
    <xf numFmtId="181" fontId="5" fillId="0" borderId="3" xfId="1" applyNumberFormat="1" applyFont="1" applyFill="1" applyBorder="1" applyAlignment="1" applyProtection="1">
      <alignment horizontal="center" vertical="center" wrapText="1"/>
      <protection locked="0"/>
    </xf>
    <xf numFmtId="181" fontId="5" fillId="0" borderId="3" xfId="5" quotePrefix="1" applyNumberFormat="1" applyFont="1" applyFill="1" applyBorder="1" applyAlignment="1" applyProtection="1">
      <alignment horizontal="center" vertical="center"/>
      <protection locked="0"/>
    </xf>
    <xf numFmtId="38" fontId="5" fillId="0" borderId="3" xfId="1" quotePrefix="1" applyFont="1" applyFill="1" applyBorder="1" applyAlignment="1" applyProtection="1">
      <alignment horizontal="center" vertical="center"/>
      <protection locked="0"/>
    </xf>
    <xf numFmtId="180" fontId="0" fillId="0" borderId="0" xfId="0" applyNumberFormat="1" applyProtection="1">
      <protection locked="0"/>
    </xf>
    <xf numFmtId="38" fontId="0" fillId="0" borderId="0" xfId="1" applyFont="1" applyAlignment="1" applyProtection="1">
      <alignment horizontal="center"/>
      <protection locked="0"/>
    </xf>
    <xf numFmtId="38" fontId="0" fillId="0" borderId="0" xfId="1" applyFont="1" applyAlignment="1" applyProtection="1">
      <protection locked="0"/>
    </xf>
    <xf numFmtId="176" fontId="5" fillId="0" borderId="2" xfId="2" applyNumberFormat="1" applyFont="1" applyBorder="1" applyAlignment="1"/>
    <xf numFmtId="177" fontId="5" fillId="0" borderId="2" xfId="2" applyNumberFormat="1" applyFont="1" applyBorder="1" applyAlignment="1"/>
    <xf numFmtId="0" fontId="16" fillId="0" borderId="0" xfId="2" applyFont="1">
      <alignment vertical="center"/>
    </xf>
    <xf numFmtId="0" fontId="17" fillId="0" borderId="0" xfId="8" applyFont="1" applyAlignment="1">
      <alignment vertical="center"/>
    </xf>
    <xf numFmtId="0" fontId="18" fillId="0" borderId="0" xfId="8" applyFont="1" applyAlignment="1">
      <alignment vertical="center"/>
    </xf>
    <xf numFmtId="0" fontId="19" fillId="0" borderId="0" xfId="2" applyFont="1">
      <alignment vertical="center"/>
    </xf>
    <xf numFmtId="38" fontId="19" fillId="0" borderId="0" xfId="1" applyFont="1" applyAlignment="1">
      <alignment vertical="center"/>
    </xf>
    <xf numFmtId="0" fontId="0" fillId="0" borderId="0" xfId="0" applyProtection="1">
      <protection locked="0"/>
    </xf>
    <xf numFmtId="0" fontId="0" fillId="10" borderId="0" xfId="0" applyFill="1" applyAlignment="1" applyProtection="1">
      <alignment horizontal="center" vertical="center"/>
      <protection locked="0"/>
    </xf>
    <xf numFmtId="0" fontId="10" fillId="0" borderId="30" xfId="2" applyFont="1" applyBorder="1" applyAlignment="1">
      <alignment vertical="center" wrapText="1"/>
    </xf>
    <xf numFmtId="0" fontId="5" fillId="0" borderId="0" xfId="2" applyFont="1" applyAlignment="1" applyProtection="1">
      <alignment horizontal="center" vertical="center" wrapText="1"/>
      <protection locked="0"/>
    </xf>
    <xf numFmtId="0" fontId="5" fillId="4" borderId="26" xfId="2" applyFont="1" applyFill="1" applyBorder="1" applyAlignment="1" applyProtection="1">
      <alignment vertical="top" wrapText="1"/>
      <protection locked="0"/>
    </xf>
    <xf numFmtId="0" fontId="5" fillId="0" borderId="9" xfId="2" applyFont="1" applyBorder="1" applyAlignment="1" applyProtection="1">
      <alignment horizontal="center" vertical="center" wrapText="1"/>
      <protection locked="0"/>
    </xf>
    <xf numFmtId="0" fontId="5" fillId="0" borderId="9" xfId="2" applyFont="1" applyBorder="1" applyAlignment="1" applyProtection="1">
      <alignment horizontal="left" vertical="center" wrapText="1"/>
      <protection locked="0"/>
    </xf>
    <xf numFmtId="0" fontId="5" fillId="0" borderId="9" xfId="2" applyFont="1" applyBorder="1" applyAlignment="1" applyProtection="1">
      <alignment horizontal="left" vertical="top" wrapText="1"/>
      <protection locked="0"/>
    </xf>
    <xf numFmtId="0" fontId="5" fillId="0" borderId="0" xfId="2" applyFont="1" applyAlignment="1" applyProtection="1">
      <alignment horizontal="left" vertical="top" wrapText="1"/>
      <protection locked="0"/>
    </xf>
    <xf numFmtId="17" fontId="7" fillId="0" borderId="9" xfId="2" applyNumberFormat="1" applyFont="1" applyBorder="1" applyAlignment="1" applyProtection="1">
      <alignment vertical="top" wrapText="1"/>
      <protection locked="0"/>
    </xf>
    <xf numFmtId="0" fontId="0" fillId="0" borderId="3" xfId="0" applyBorder="1" applyAlignment="1" applyProtection="1">
      <alignment horizontal="center" vertical="center"/>
      <protection locked="0"/>
    </xf>
    <xf numFmtId="0" fontId="13" fillId="0" borderId="3" xfId="0" applyFont="1" applyBorder="1" applyAlignment="1">
      <alignment horizontal="center" vertical="center" wrapText="1"/>
    </xf>
    <xf numFmtId="38" fontId="13" fillId="0" borderId="3" xfId="1" applyFont="1" applyFill="1" applyBorder="1" applyAlignment="1" applyProtection="1">
      <alignment vertical="center"/>
    </xf>
    <xf numFmtId="38" fontId="5" fillId="6" borderId="3" xfId="1" applyFont="1" applyFill="1" applyBorder="1" applyAlignment="1" applyProtection="1">
      <alignment horizontal="left" vertical="top" wrapText="1"/>
      <protection locked="0"/>
    </xf>
    <xf numFmtId="0" fontId="20" fillId="0" borderId="0" xfId="0" applyFont="1" applyProtection="1">
      <protection locked="0"/>
    </xf>
    <xf numFmtId="0" fontId="0" fillId="0" borderId="3" xfId="0" applyBorder="1" applyAlignment="1">
      <alignment horizontal="center" vertical="center"/>
    </xf>
    <xf numFmtId="49" fontId="14" fillId="8" borderId="28" xfId="0" applyNumberFormat="1" applyFont="1" applyFill="1" applyBorder="1" applyAlignment="1" applyProtection="1">
      <alignment horizontal="left" vertical="center" wrapText="1"/>
      <protection locked="0"/>
    </xf>
    <xf numFmtId="0" fontId="14" fillId="8" borderId="13" xfId="0" applyFont="1" applyFill="1" applyBorder="1" applyAlignment="1" applyProtection="1">
      <alignment horizontal="left" vertical="top" wrapText="1"/>
      <protection locked="0"/>
    </xf>
    <xf numFmtId="17" fontId="5" fillId="11" borderId="9" xfId="2" applyNumberFormat="1" applyFont="1" applyFill="1" applyBorder="1" applyAlignment="1" applyProtection="1">
      <alignment vertical="center" wrapText="1"/>
      <protection locked="0"/>
    </xf>
    <xf numFmtId="17" fontId="5" fillId="11" borderId="0" xfId="2" applyNumberFormat="1" applyFont="1" applyFill="1" applyAlignment="1" applyProtection="1">
      <alignment vertical="center" wrapText="1"/>
      <protection locked="0"/>
    </xf>
    <xf numFmtId="17" fontId="5" fillId="11" borderId="4" xfId="2" applyNumberFormat="1" applyFont="1" applyFill="1" applyBorder="1" applyAlignment="1" applyProtection="1">
      <alignment vertical="center" wrapText="1"/>
      <protection locked="0"/>
    </xf>
    <xf numFmtId="17" fontId="5" fillId="11" borderId="5" xfId="2" applyNumberFormat="1" applyFont="1" applyFill="1" applyBorder="1" applyAlignment="1" applyProtection="1">
      <alignment vertical="center" wrapText="1"/>
      <protection locked="0"/>
    </xf>
    <xf numFmtId="0" fontId="10" fillId="7" borderId="31" xfId="2" applyFont="1" applyFill="1" applyBorder="1" applyAlignment="1">
      <alignment vertical="top" wrapText="1"/>
    </xf>
    <xf numFmtId="0" fontId="10" fillId="0" borderId="32" xfId="2" applyFont="1" applyBorder="1" applyAlignment="1">
      <alignment vertical="center" wrapText="1"/>
    </xf>
    <xf numFmtId="0" fontId="10" fillId="0" borderId="33" xfId="2" applyFont="1" applyBorder="1">
      <alignment vertical="center"/>
    </xf>
    <xf numFmtId="0" fontId="21" fillId="0" borderId="13" xfId="2" applyFont="1" applyBorder="1" applyAlignment="1">
      <alignment vertical="center" wrapText="1"/>
    </xf>
    <xf numFmtId="0" fontId="23" fillId="0" borderId="13" xfId="9" applyFont="1" applyBorder="1" applyAlignment="1">
      <alignment vertical="center" wrapText="1"/>
    </xf>
    <xf numFmtId="184" fontId="21" fillId="0" borderId="13" xfId="2" applyNumberFormat="1" applyFont="1" applyBorder="1" applyAlignment="1">
      <alignment horizontal="center" vertical="center" wrapText="1"/>
    </xf>
    <xf numFmtId="180" fontId="23" fillId="0" borderId="13" xfId="9" applyNumberFormat="1" applyFont="1" applyBorder="1" applyAlignment="1">
      <alignment horizontal="center" vertical="center" wrapText="1"/>
    </xf>
    <xf numFmtId="183" fontId="21" fillId="0" borderId="13" xfId="5" applyNumberFormat="1" applyFont="1" applyFill="1" applyBorder="1" applyAlignment="1">
      <alignment horizontal="center" vertical="center" wrapText="1" shrinkToFit="1"/>
    </xf>
    <xf numFmtId="182" fontId="21" fillId="0" borderId="13" xfId="10" applyNumberFormat="1" applyFont="1" applyFill="1" applyBorder="1" applyAlignment="1">
      <alignment horizontal="center" vertical="center" wrapText="1"/>
    </xf>
    <xf numFmtId="0" fontId="23" fillId="0" borderId="13" xfId="9" applyFont="1" applyBorder="1" applyAlignment="1">
      <alignment horizontal="left" vertical="center" wrapText="1"/>
    </xf>
    <xf numFmtId="0" fontId="23" fillId="0" borderId="0" xfId="9" applyFont="1">
      <alignment vertical="center"/>
    </xf>
    <xf numFmtId="0" fontId="23" fillId="0" borderId="0" xfId="9" applyFont="1" applyAlignment="1">
      <alignment horizontal="center" vertical="center"/>
    </xf>
    <xf numFmtId="0" fontId="23" fillId="0" borderId="0" xfId="9" applyFont="1" applyAlignment="1">
      <alignment horizontal="left" vertical="center"/>
    </xf>
    <xf numFmtId="38" fontId="23" fillId="0" borderId="0" xfId="5" applyFont="1" applyFill="1" applyAlignment="1">
      <alignment horizontal="center" vertical="center"/>
    </xf>
    <xf numFmtId="0" fontId="23" fillId="0" borderId="0" xfId="3" applyFont="1"/>
    <xf numFmtId="0" fontId="23" fillId="0" borderId="0" xfId="3" applyFont="1" applyAlignment="1">
      <alignment horizontal="right" vertical="center"/>
    </xf>
    <xf numFmtId="0" fontId="23" fillId="0" borderId="3" xfId="3" applyFont="1" applyBorder="1" applyAlignment="1">
      <alignment horizontal="right" vertical="center"/>
    </xf>
    <xf numFmtId="0" fontId="23" fillId="0" borderId="3" xfId="9" applyFont="1" applyBorder="1" applyAlignment="1">
      <alignment horizontal="center" vertical="center" wrapText="1"/>
    </xf>
    <xf numFmtId="0" fontId="23" fillId="0" borderId="0" xfId="9" applyFont="1" applyAlignment="1">
      <alignment horizontal="center" vertical="center" wrapText="1"/>
    </xf>
    <xf numFmtId="178" fontId="21" fillId="0" borderId="13" xfId="2" applyNumberFormat="1" applyFont="1" applyBorder="1" applyAlignment="1">
      <alignment horizontal="left" vertical="center" wrapText="1"/>
    </xf>
    <xf numFmtId="0" fontId="21" fillId="0" borderId="13" xfId="10" applyNumberFormat="1" applyFont="1" applyFill="1" applyBorder="1" applyAlignment="1">
      <alignment horizontal="center" vertical="center" wrapText="1"/>
    </xf>
    <xf numFmtId="0" fontId="23" fillId="0" borderId="0" xfId="6" applyFont="1" applyAlignment="1">
      <alignment vertical="center" wrapText="1"/>
    </xf>
    <xf numFmtId="181" fontId="5" fillId="0" borderId="3" xfId="1" quotePrefix="1" applyNumberFormat="1" applyFont="1" applyFill="1" applyBorder="1" applyAlignment="1" applyProtection="1">
      <alignment horizontal="center" vertical="center"/>
      <protection locked="0"/>
    </xf>
    <xf numFmtId="0" fontId="0" fillId="0" borderId="26" xfId="0" applyBorder="1" applyAlignment="1">
      <alignment horizontal="center" vertical="center"/>
    </xf>
    <xf numFmtId="0" fontId="5" fillId="5" borderId="3" xfId="2" applyFont="1" applyFill="1" applyBorder="1" applyAlignment="1" applyProtection="1">
      <alignment vertical="top" wrapText="1"/>
      <protection locked="0"/>
    </xf>
    <xf numFmtId="0" fontId="5" fillId="5" borderId="3" xfId="2" applyFont="1" applyFill="1" applyBorder="1" applyAlignment="1" applyProtection="1">
      <alignment horizontal="left" vertical="top" wrapText="1"/>
      <protection locked="0"/>
    </xf>
    <xf numFmtId="0" fontId="26" fillId="0" borderId="15" xfId="0" applyFont="1" applyBorder="1" applyAlignment="1">
      <alignment horizontal="justify" vertical="center" wrapText="1"/>
    </xf>
    <xf numFmtId="0" fontId="26" fillId="0" borderId="30" xfId="0" applyFont="1" applyBorder="1" applyAlignment="1">
      <alignment horizontal="left" vertical="center" wrapText="1"/>
    </xf>
    <xf numFmtId="0" fontId="26" fillId="0" borderId="30" xfId="0" applyFont="1" applyBorder="1" applyAlignment="1">
      <alignment horizontal="justify" vertical="center" wrapText="1"/>
    </xf>
    <xf numFmtId="0" fontId="10" fillId="0" borderId="23" xfId="2" applyFont="1" applyBorder="1" applyAlignment="1">
      <alignment vertical="center" wrapText="1"/>
    </xf>
    <xf numFmtId="0" fontId="13" fillId="11" borderId="13" xfId="0" applyFont="1" applyFill="1" applyBorder="1" applyAlignment="1" applyProtection="1">
      <alignment horizontal="left" vertical="top" wrapText="1"/>
      <protection locked="0"/>
    </xf>
    <xf numFmtId="17" fontId="5" fillId="11" borderId="13" xfId="2" applyNumberFormat="1" applyFont="1" applyFill="1" applyBorder="1" applyAlignment="1" applyProtection="1">
      <alignment horizontal="left" vertical="top" wrapText="1"/>
      <protection locked="0"/>
    </xf>
    <xf numFmtId="17" fontId="5" fillId="11" borderId="6" xfId="2" applyNumberFormat="1" applyFont="1" applyFill="1" applyBorder="1" applyAlignment="1" applyProtection="1">
      <alignment vertical="center" wrapText="1"/>
      <protection locked="0"/>
    </xf>
    <xf numFmtId="17" fontId="5" fillId="11" borderId="10" xfId="2" applyNumberFormat="1" applyFont="1" applyFill="1" applyBorder="1" applyAlignment="1" applyProtection="1">
      <alignment vertical="center" wrapText="1"/>
      <protection locked="0"/>
    </xf>
    <xf numFmtId="17" fontId="5" fillId="11" borderId="11" xfId="2" applyNumberFormat="1" applyFont="1" applyFill="1" applyBorder="1" applyAlignment="1" applyProtection="1">
      <alignment vertical="center" wrapText="1"/>
      <protection locked="0"/>
    </xf>
    <xf numFmtId="17" fontId="5" fillId="11" borderId="1" xfId="2" applyNumberFormat="1" applyFont="1" applyFill="1" applyBorder="1" applyAlignment="1" applyProtection="1">
      <alignment vertical="center" wrapText="1"/>
      <protection locked="0"/>
    </xf>
    <xf numFmtId="17" fontId="5" fillId="11" borderId="12" xfId="2" applyNumberFormat="1" applyFont="1" applyFill="1" applyBorder="1" applyAlignment="1" applyProtection="1">
      <alignment vertical="center" wrapText="1"/>
      <protection locked="0"/>
    </xf>
    <xf numFmtId="0" fontId="12" fillId="0" borderId="3" xfId="0" applyFont="1" applyBorder="1" applyAlignment="1">
      <alignment horizontal="center" vertical="center" wrapText="1"/>
    </xf>
    <xf numFmtId="38" fontId="13" fillId="0" borderId="3" xfId="1" applyFont="1" applyFill="1" applyBorder="1" applyAlignment="1" applyProtection="1">
      <alignment vertical="center"/>
      <protection locked="0"/>
    </xf>
    <xf numFmtId="182" fontId="5" fillId="12" borderId="3" xfId="2" applyNumberFormat="1" applyFont="1" applyFill="1" applyBorder="1" applyAlignment="1" applyProtection="1">
      <alignment horizontal="center" vertical="center" wrapText="1" shrinkToFit="1"/>
      <protection locked="0"/>
    </xf>
    <xf numFmtId="187" fontId="20" fillId="0" borderId="0" xfId="0" applyNumberFormat="1" applyFont="1" applyProtection="1">
      <protection locked="0"/>
    </xf>
    <xf numFmtId="38" fontId="13" fillId="0" borderId="0" xfId="1" applyFont="1" applyFill="1" applyAlignment="1" applyProtection="1">
      <alignment vertical="center"/>
      <protection locked="0"/>
    </xf>
    <xf numFmtId="17" fontId="5" fillId="10" borderId="6" xfId="2" applyNumberFormat="1" applyFont="1" applyFill="1" applyBorder="1" applyAlignment="1" applyProtection="1">
      <alignment vertical="center" wrapText="1"/>
      <protection locked="0"/>
    </xf>
    <xf numFmtId="0" fontId="0" fillId="0" borderId="28" xfId="0" applyBorder="1" applyAlignment="1" applyProtection="1">
      <alignment horizontal="center" vertical="center"/>
      <protection locked="0"/>
    </xf>
    <xf numFmtId="49" fontId="13" fillId="9" borderId="28" xfId="0" applyNumberFormat="1" applyFont="1" applyFill="1" applyBorder="1" applyAlignment="1" applyProtection="1">
      <alignment horizontal="left" vertical="center" wrapText="1"/>
      <protection locked="0"/>
    </xf>
    <xf numFmtId="0" fontId="13" fillId="9" borderId="28" xfId="0" applyFont="1" applyFill="1" applyBorder="1" applyAlignment="1" applyProtection="1">
      <alignment horizontal="center" vertical="center" wrapText="1"/>
      <protection locked="0"/>
    </xf>
    <xf numFmtId="17" fontId="5" fillId="10" borderId="10" xfId="2" applyNumberFormat="1" applyFont="1" applyFill="1" applyBorder="1" applyAlignment="1" applyProtection="1">
      <alignment vertical="center" wrapText="1"/>
      <protection locked="0"/>
    </xf>
    <xf numFmtId="0" fontId="0" fillId="0" borderId="29" xfId="0" applyBorder="1" applyAlignment="1" applyProtection="1">
      <alignment horizontal="center" vertical="center"/>
      <protection locked="0"/>
    </xf>
    <xf numFmtId="0" fontId="13" fillId="9" borderId="29" xfId="0" applyFont="1" applyFill="1" applyBorder="1" applyAlignment="1" applyProtection="1">
      <alignment horizontal="center" vertical="center" wrapText="1"/>
      <protection locked="0"/>
    </xf>
    <xf numFmtId="186" fontId="13" fillId="9" borderId="13" xfId="1" applyNumberFormat="1" applyFont="1" applyFill="1" applyBorder="1" applyAlignment="1" applyProtection="1">
      <alignment horizontal="center" vertical="center" wrapText="1"/>
      <protection locked="0"/>
    </xf>
    <xf numFmtId="186" fontId="13" fillId="9" borderId="3" xfId="1" applyNumberFormat="1" applyFont="1" applyFill="1" applyBorder="1" applyAlignment="1" applyProtection="1">
      <alignment horizontal="center" vertical="center" wrapText="1"/>
      <protection locked="0"/>
    </xf>
    <xf numFmtId="38" fontId="13" fillId="9" borderId="3" xfId="1" applyFont="1" applyFill="1" applyBorder="1" applyAlignment="1" applyProtection="1">
      <alignment vertical="center"/>
      <protection locked="0"/>
    </xf>
    <xf numFmtId="0" fontId="0" fillId="0" borderId="13" xfId="0" applyBorder="1" applyAlignment="1" applyProtection="1">
      <alignment horizontal="center" vertical="center"/>
      <protection locked="0"/>
    </xf>
    <xf numFmtId="0" fontId="13" fillId="9" borderId="13" xfId="0" applyFont="1" applyFill="1" applyBorder="1" applyAlignment="1" applyProtection="1">
      <alignment horizontal="left" vertical="top" wrapText="1"/>
      <protection locked="0"/>
    </xf>
    <xf numFmtId="0" fontId="13" fillId="9" borderId="3" xfId="0" applyFont="1" applyFill="1" applyBorder="1" applyAlignment="1" applyProtection="1">
      <alignment horizontal="left" vertical="top" wrapText="1"/>
      <protection locked="0"/>
    </xf>
    <xf numFmtId="38" fontId="13" fillId="9" borderId="3" xfId="1" applyFont="1" applyFill="1" applyBorder="1" applyAlignment="1" applyProtection="1">
      <alignment horizontal="left" vertical="top" wrapText="1"/>
      <protection locked="0"/>
    </xf>
    <xf numFmtId="185" fontId="13" fillId="8" borderId="29" xfId="0" applyNumberFormat="1" applyFont="1" applyFill="1" applyBorder="1" applyAlignment="1" applyProtection="1">
      <alignment horizontal="center" vertical="center" wrapText="1"/>
      <protection locked="0"/>
    </xf>
    <xf numFmtId="0" fontId="13" fillId="10" borderId="3" xfId="0" applyFont="1" applyFill="1" applyBorder="1" applyAlignment="1" applyProtection="1">
      <alignment horizontal="left" vertical="center" wrapText="1"/>
      <protection locked="0"/>
    </xf>
    <xf numFmtId="0" fontId="13" fillId="0" borderId="26" xfId="0" applyFont="1" applyBorder="1" applyAlignment="1" applyProtection="1">
      <alignment horizontal="left" vertical="center" wrapText="1"/>
      <protection locked="0"/>
    </xf>
    <xf numFmtId="0" fontId="14" fillId="0" borderId="3" xfId="0" applyFont="1" applyBorder="1" applyAlignment="1" applyProtection="1">
      <alignment horizontal="left" vertical="center" wrapText="1"/>
      <protection locked="0"/>
    </xf>
    <xf numFmtId="17" fontId="5" fillId="5" borderId="13" xfId="2" applyNumberFormat="1" applyFont="1" applyFill="1" applyBorder="1" applyAlignment="1" applyProtection="1">
      <alignment vertical="top" wrapText="1"/>
      <protection locked="0"/>
    </xf>
    <xf numFmtId="178" fontId="5" fillId="0" borderId="3" xfId="2" applyNumberFormat="1" applyFont="1" applyBorder="1" applyAlignment="1" applyProtection="1">
      <alignment horizontal="center" vertical="center" wrapText="1"/>
      <protection locked="0"/>
    </xf>
    <xf numFmtId="56" fontId="5" fillId="3" borderId="13" xfId="2" quotePrefix="1" applyNumberFormat="1" applyFont="1" applyFill="1" applyBorder="1" applyAlignment="1" applyProtection="1">
      <alignment vertical="top" wrapText="1"/>
      <protection locked="0"/>
    </xf>
    <xf numFmtId="0" fontId="5" fillId="3" borderId="13" xfId="2" quotePrefix="1" applyFont="1" applyFill="1" applyBorder="1" applyAlignment="1" applyProtection="1">
      <alignment vertical="top" wrapText="1"/>
      <protection locked="0"/>
    </xf>
    <xf numFmtId="17" fontId="5" fillId="13" borderId="3" xfId="2" applyNumberFormat="1" applyFont="1" applyFill="1" applyBorder="1" applyAlignment="1" applyProtection="1">
      <alignment vertical="top" wrapText="1"/>
      <protection locked="0"/>
    </xf>
    <xf numFmtId="0" fontId="10" fillId="7" borderId="17" xfId="2" applyFont="1" applyFill="1" applyBorder="1" applyAlignment="1">
      <alignment vertical="top" wrapText="1"/>
    </xf>
    <xf numFmtId="0" fontId="10" fillId="7" borderId="34" xfId="2" applyFont="1" applyFill="1" applyBorder="1" applyAlignment="1">
      <alignment vertical="top" wrapText="1"/>
    </xf>
    <xf numFmtId="0" fontId="10" fillId="0" borderId="35" xfId="2" applyFont="1" applyBorder="1" applyAlignment="1">
      <alignment vertical="center" wrapText="1"/>
    </xf>
    <xf numFmtId="0" fontId="10" fillId="0" borderId="35" xfId="2" applyFont="1" applyBorder="1">
      <alignment vertical="center"/>
    </xf>
    <xf numFmtId="0" fontId="10" fillId="0" borderId="33" xfId="2" applyFont="1" applyBorder="1" applyAlignment="1">
      <alignment vertical="center" wrapText="1"/>
    </xf>
    <xf numFmtId="0" fontId="28" fillId="0" borderId="19" xfId="2" applyFont="1" applyBorder="1" applyAlignment="1">
      <alignment vertical="center" wrapText="1"/>
    </xf>
    <xf numFmtId="0" fontId="5" fillId="0" borderId="3" xfId="2" applyNumberFormat="1" applyFont="1" applyFill="1" applyBorder="1" applyAlignment="1" applyProtection="1">
      <alignment vertical="center" wrapText="1"/>
      <protection locked="0"/>
    </xf>
    <xf numFmtId="0" fontId="5" fillId="0" borderId="7" xfId="2" applyNumberFormat="1" applyFont="1" applyFill="1" applyBorder="1" applyAlignment="1" applyProtection="1">
      <alignment vertical="center" wrapText="1"/>
      <protection locked="0"/>
    </xf>
    <xf numFmtId="180" fontId="5" fillId="0" borderId="3" xfId="2" applyNumberFormat="1" applyFont="1" applyFill="1" applyBorder="1" applyAlignment="1" applyProtection="1">
      <alignment horizontal="center" vertical="center" wrapText="1"/>
      <protection locked="0"/>
    </xf>
    <xf numFmtId="0" fontId="5" fillId="0" borderId="3" xfId="2" applyNumberFormat="1" applyFont="1" applyFill="1" applyBorder="1" applyAlignment="1" applyProtection="1">
      <alignment vertical="center" wrapText="1" shrinkToFit="1"/>
      <protection locked="0"/>
    </xf>
    <xf numFmtId="0" fontId="5" fillId="14" borderId="3" xfId="2" applyFont="1" applyFill="1" applyBorder="1" applyAlignment="1" applyProtection="1">
      <alignment horizontal="center" vertical="center" wrapText="1" shrinkToFit="1"/>
      <protection locked="0"/>
    </xf>
    <xf numFmtId="0" fontId="5" fillId="5" borderId="3" xfId="2" applyFont="1" applyFill="1" applyBorder="1" applyAlignment="1" applyProtection="1">
      <alignment horizontal="left" vertical="center" wrapText="1"/>
      <protection locked="0"/>
    </xf>
    <xf numFmtId="0" fontId="5" fillId="2" borderId="3" xfId="2" applyFont="1" applyFill="1" applyBorder="1" applyAlignment="1" applyProtection="1">
      <alignment horizontal="left" vertical="center" wrapText="1"/>
      <protection locked="0"/>
    </xf>
    <xf numFmtId="185" fontId="13" fillId="9" borderId="3" xfId="0" applyNumberFormat="1" applyFont="1" applyFill="1" applyBorder="1" applyAlignment="1" applyProtection="1">
      <alignment horizontal="right" vertical="center" wrapText="1"/>
      <protection locked="0"/>
    </xf>
    <xf numFmtId="0" fontId="5" fillId="5" borderId="26" xfId="2" applyFont="1" applyFill="1" applyBorder="1" applyAlignment="1" applyProtection="1">
      <alignment horizontal="left" vertical="center" wrapText="1"/>
      <protection locked="0"/>
    </xf>
    <xf numFmtId="0" fontId="5" fillId="5" borderId="7" xfId="2" applyFont="1" applyFill="1" applyBorder="1" applyAlignment="1" applyProtection="1">
      <alignment horizontal="left" vertical="center" wrapText="1"/>
      <protection locked="0"/>
    </xf>
    <xf numFmtId="0" fontId="27" fillId="4" borderId="9" xfId="2" applyFont="1" applyFill="1" applyBorder="1" applyAlignment="1" applyProtection="1">
      <alignment horizontal="left" vertical="top" wrapText="1"/>
      <protection locked="0"/>
    </xf>
    <xf numFmtId="0" fontId="27" fillId="4" borderId="11" xfId="2" applyFont="1" applyFill="1" applyBorder="1" applyAlignment="1" applyProtection="1">
      <alignment horizontal="left" vertical="top" wrapText="1"/>
      <protection locked="0"/>
    </xf>
    <xf numFmtId="0" fontId="5" fillId="4" borderId="4" xfId="3" applyFont="1" applyFill="1" applyBorder="1" applyAlignment="1" applyProtection="1">
      <alignment horizontal="left" vertical="top" wrapText="1"/>
      <protection locked="0"/>
    </xf>
    <xf numFmtId="0" fontId="5" fillId="4" borderId="5" xfId="3" applyFont="1" applyFill="1" applyBorder="1" applyAlignment="1" applyProtection="1">
      <alignment horizontal="left" vertical="top" wrapText="1"/>
      <protection locked="0"/>
    </xf>
    <xf numFmtId="0" fontId="5" fillId="4" borderId="6" xfId="3" applyFont="1" applyFill="1" applyBorder="1" applyAlignment="1" applyProtection="1">
      <alignment horizontal="left" vertical="top" wrapText="1"/>
      <protection locked="0"/>
    </xf>
    <xf numFmtId="0" fontId="5" fillId="4" borderId="11" xfId="3" applyFont="1" applyFill="1" applyBorder="1" applyAlignment="1" applyProtection="1">
      <alignment horizontal="left" vertical="top" wrapText="1"/>
      <protection locked="0"/>
    </xf>
    <xf numFmtId="0" fontId="5" fillId="4" borderId="1" xfId="3" applyFont="1" applyFill="1" applyBorder="1" applyAlignment="1" applyProtection="1">
      <alignment horizontal="left" vertical="top" wrapText="1"/>
      <protection locked="0"/>
    </xf>
    <xf numFmtId="0" fontId="5" fillId="4" borderId="12" xfId="3" applyFont="1" applyFill="1" applyBorder="1" applyAlignment="1" applyProtection="1">
      <alignment horizontal="left" vertical="top" wrapText="1"/>
      <protection locked="0"/>
    </xf>
    <xf numFmtId="0" fontId="5" fillId="5" borderId="4" xfId="2" applyFont="1" applyFill="1" applyBorder="1" applyAlignment="1" applyProtection="1">
      <alignment horizontal="left" vertical="top" wrapText="1"/>
      <protection locked="0"/>
    </xf>
    <xf numFmtId="0" fontId="5" fillId="5" borderId="6" xfId="2" applyFont="1" applyFill="1" applyBorder="1" applyAlignment="1" applyProtection="1">
      <alignment horizontal="left" vertical="top" wrapText="1"/>
      <protection locked="0"/>
    </xf>
    <xf numFmtId="0" fontId="5" fillId="5" borderId="11" xfId="2" applyFont="1" applyFill="1" applyBorder="1" applyAlignment="1" applyProtection="1">
      <alignment horizontal="left" vertical="top" wrapText="1"/>
      <protection locked="0"/>
    </xf>
    <xf numFmtId="0" fontId="5" fillId="5" borderId="12" xfId="2" applyFont="1" applyFill="1" applyBorder="1" applyAlignment="1" applyProtection="1">
      <alignment horizontal="left" vertical="top" wrapText="1"/>
      <protection locked="0"/>
    </xf>
    <xf numFmtId="0" fontId="14" fillId="9" borderId="26" xfId="0" applyFont="1" applyFill="1" applyBorder="1" applyAlignment="1" applyProtection="1">
      <alignment horizontal="center" vertical="center"/>
      <protection locked="0"/>
    </xf>
    <xf numFmtId="0" fontId="14" fillId="9" borderId="27" xfId="0" applyFont="1" applyFill="1" applyBorder="1" applyAlignment="1" applyProtection="1">
      <alignment horizontal="center" vertical="center"/>
      <protection locked="0"/>
    </xf>
    <xf numFmtId="0" fontId="14" fillId="9" borderId="7" xfId="0" applyFont="1" applyFill="1" applyBorder="1" applyAlignment="1" applyProtection="1">
      <alignment horizontal="center" vertical="center"/>
      <protection locked="0"/>
    </xf>
    <xf numFmtId="0" fontId="5" fillId="13" borderId="4" xfId="2" applyFont="1" applyFill="1" applyBorder="1" applyAlignment="1" applyProtection="1">
      <alignment horizontal="left" vertical="center" wrapText="1"/>
      <protection locked="0"/>
    </xf>
    <xf numFmtId="0" fontId="5" fillId="13" borderId="9" xfId="2" applyFont="1" applyFill="1" applyBorder="1" applyAlignment="1" applyProtection="1">
      <alignment horizontal="left" vertical="center" wrapText="1"/>
      <protection locked="0"/>
    </xf>
    <xf numFmtId="0" fontId="5" fillId="13" borderId="11" xfId="2" applyFont="1" applyFill="1" applyBorder="1" applyAlignment="1" applyProtection="1">
      <alignment horizontal="left" vertical="center" wrapText="1"/>
      <protection locked="0"/>
    </xf>
    <xf numFmtId="0" fontId="5" fillId="3" borderId="4" xfId="2" applyFont="1" applyFill="1" applyBorder="1" applyAlignment="1" applyProtection="1">
      <alignment horizontal="left" vertical="center" wrapText="1"/>
      <protection locked="0"/>
    </xf>
    <xf numFmtId="0" fontId="5" fillId="3" borderId="5" xfId="2" applyFont="1" applyFill="1" applyBorder="1" applyAlignment="1" applyProtection="1">
      <alignment horizontal="left" vertical="center" wrapText="1"/>
      <protection locked="0"/>
    </xf>
    <xf numFmtId="0" fontId="5" fillId="3" borderId="6" xfId="2" applyFont="1" applyFill="1" applyBorder="1" applyAlignment="1" applyProtection="1">
      <alignment horizontal="left" vertical="center" wrapText="1"/>
      <protection locked="0"/>
    </xf>
    <xf numFmtId="0" fontId="5" fillId="3" borderId="9" xfId="2" applyFont="1" applyFill="1" applyBorder="1" applyAlignment="1" applyProtection="1">
      <alignment horizontal="left" vertical="center" wrapText="1"/>
      <protection locked="0"/>
    </xf>
    <xf numFmtId="0" fontId="5" fillId="3" borderId="0" xfId="2" applyFont="1" applyFill="1" applyAlignment="1" applyProtection="1">
      <alignment horizontal="left" vertical="center" wrapText="1"/>
      <protection locked="0"/>
    </xf>
    <xf numFmtId="0" fontId="5" fillId="3" borderId="10" xfId="2" applyFont="1" applyFill="1" applyBorder="1" applyAlignment="1" applyProtection="1">
      <alignment horizontal="left" vertical="center" wrapText="1"/>
      <protection locked="0"/>
    </xf>
    <xf numFmtId="0" fontId="5" fillId="3" borderId="11" xfId="2" applyFont="1" applyFill="1" applyBorder="1" applyAlignment="1" applyProtection="1">
      <alignment horizontal="left" vertical="center" wrapText="1"/>
      <protection locked="0"/>
    </xf>
    <xf numFmtId="0" fontId="5" fillId="3" borderId="1" xfId="2" applyFont="1" applyFill="1" applyBorder="1" applyAlignment="1" applyProtection="1">
      <alignment horizontal="left" vertical="center" wrapText="1"/>
      <protection locked="0"/>
    </xf>
    <xf numFmtId="0" fontId="5" fillId="3" borderId="12" xfId="2" applyFont="1" applyFill="1" applyBorder="1" applyAlignment="1" applyProtection="1">
      <alignment horizontal="left" vertical="center" wrapText="1"/>
      <protection locked="0"/>
    </xf>
    <xf numFmtId="0" fontId="23" fillId="0" borderId="28" xfId="9" applyFont="1" applyBorder="1" applyAlignment="1">
      <alignment horizontal="center" vertical="center" wrapText="1"/>
    </xf>
    <xf numFmtId="0" fontId="23" fillId="0" borderId="13" xfId="9" applyFont="1" applyBorder="1" applyAlignment="1">
      <alignment horizontal="center" vertical="center" wrapText="1"/>
    </xf>
    <xf numFmtId="0" fontId="24" fillId="0" borderId="0" xfId="9" applyFont="1" applyAlignment="1">
      <alignment horizontal="left" vertical="center" wrapText="1"/>
    </xf>
    <xf numFmtId="0" fontId="25" fillId="0" borderId="0" xfId="9" applyFont="1" applyAlignment="1">
      <alignment horizontal="left" vertical="center" wrapText="1"/>
    </xf>
    <xf numFmtId="0" fontId="25" fillId="0" borderId="1" xfId="9" applyFont="1" applyBorder="1" applyAlignment="1">
      <alignment horizontal="left" vertical="center" wrapText="1"/>
    </xf>
    <xf numFmtId="0" fontId="23" fillId="0" borderId="3" xfId="9" applyFont="1" applyBorder="1" applyAlignment="1">
      <alignment horizontal="center" vertical="center" wrapText="1"/>
    </xf>
    <xf numFmtId="38" fontId="23" fillId="0" borderId="3" xfId="5" applyFont="1" applyFill="1" applyBorder="1" applyAlignment="1">
      <alignment horizontal="center" vertical="center" wrapText="1"/>
    </xf>
    <xf numFmtId="0" fontId="23" fillId="2" borderId="3" xfId="9" applyFont="1" applyFill="1" applyBorder="1" applyAlignment="1">
      <alignment horizontal="center" vertical="center" wrapText="1"/>
    </xf>
    <xf numFmtId="0" fontId="23" fillId="0" borderId="3" xfId="9" applyFont="1" applyBorder="1" applyAlignment="1">
      <alignment horizontal="center" vertical="center"/>
    </xf>
    <xf numFmtId="0" fontId="22" fillId="0" borderId="0" xfId="3" applyFont="1" applyAlignment="1">
      <alignment horizontal="center" vertical="center" wrapText="1"/>
    </xf>
    <xf numFmtId="0" fontId="22" fillId="0" borderId="0" xfId="3" applyFont="1" applyAlignment="1">
      <alignment horizontal="center" vertical="center"/>
    </xf>
    <xf numFmtId="0" fontId="22" fillId="0" borderId="0" xfId="3" applyFont="1" applyAlignment="1">
      <alignment horizontal="left" vertical="center"/>
    </xf>
    <xf numFmtId="0" fontId="23" fillId="0" borderId="3" xfId="3" applyFont="1" applyBorder="1" applyAlignment="1">
      <alignment horizontal="center" vertical="center" wrapText="1"/>
    </xf>
  </cellXfs>
  <cellStyles count="11">
    <cellStyle name="パーセント 2" xfId="10" xr:uid="{00000000-0005-0000-0000-000000000000}"/>
    <cellStyle name="桁区切り" xfId="1" builtinId="6"/>
    <cellStyle name="桁区切り 2" xfId="5" xr:uid="{00000000-0005-0000-0000-000002000000}"/>
    <cellStyle name="桁区切り 2 2" xfId="7" xr:uid="{00000000-0005-0000-0000-000003000000}"/>
    <cellStyle name="標準" xfId="0" builtinId="0"/>
    <cellStyle name="標準 2" xfId="3" xr:uid="{00000000-0005-0000-0000-000005000000}"/>
    <cellStyle name="標準 3" xfId="8" xr:uid="{00000000-0005-0000-0000-000006000000}"/>
    <cellStyle name="標準_１６７調査票４案件best100（再検討）0914提出用" xfId="6" xr:uid="{00000000-0005-0000-0000-000007000000}"/>
    <cellStyle name="標準_23.4月" xfId="9" xr:uid="{00000000-0005-0000-0000-000009000000}"/>
    <cellStyle name="標準_別紙３" xfId="2" xr:uid="{00000000-0005-0000-0000-00000A000000}"/>
    <cellStyle name="標準_別紙３ 2" xfId="4" xr:uid="{00000000-0005-0000-0000-00000B000000}"/>
  </cellStyles>
  <dxfs count="225">
    <dxf>
      <fill>
        <patternFill>
          <bgColor theme="8" tint="0.59996337778862885"/>
        </patternFill>
      </fill>
    </dxf>
    <dxf>
      <fill>
        <patternFill>
          <bgColor theme="9" tint="0.79998168889431442"/>
        </patternFill>
      </fill>
    </dxf>
    <dxf>
      <fill>
        <patternFill>
          <bgColor theme="9" tint="0.79998168889431442"/>
        </patternFill>
      </fill>
    </dxf>
    <dxf>
      <fill>
        <patternFill>
          <bgColor theme="0" tint="-0.34998626667073579"/>
        </patternFill>
      </fill>
    </dxf>
    <dxf>
      <fill>
        <patternFill>
          <bgColor theme="0" tint="-0.34998626667073579"/>
        </patternFill>
      </fill>
    </dxf>
    <dxf>
      <fill>
        <patternFill>
          <bgColor theme="9" tint="0.79998168889431442"/>
        </patternFill>
      </fill>
    </dxf>
    <dxf>
      <fill>
        <patternFill>
          <bgColor theme="9" tint="0.79998168889431442"/>
        </patternFill>
      </fill>
    </dxf>
    <dxf>
      <fill>
        <patternFill>
          <bgColor theme="0" tint="-0.34998626667073579"/>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patternType="none">
          <bgColor auto="1"/>
        </patternFill>
      </fill>
    </dxf>
    <dxf>
      <fill>
        <patternFill>
          <bgColor theme="0" tint="-0.34998626667073579"/>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patternType="none">
          <bgColor auto="1"/>
        </patternFill>
      </fill>
    </dxf>
    <dxf>
      <fill>
        <patternFill>
          <bgColor theme="0" tint="-0.34998626667073579"/>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9" tint="0.79998168889431442"/>
        </patternFill>
      </fill>
    </dxf>
    <dxf>
      <fill>
        <patternFill>
          <bgColor theme="8" tint="0.79998168889431442"/>
        </patternFill>
      </fill>
    </dxf>
    <dxf>
      <fill>
        <patternFill>
          <bgColor theme="0" tint="-0.34998626667073579"/>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tint="-0.34998626667073579"/>
        </patternFill>
      </fill>
    </dxf>
    <dxf>
      <fill>
        <patternFill>
          <bgColor theme="0" tint="-0.34998626667073579"/>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tint="-0.34998626667073579"/>
        </patternFill>
      </fill>
    </dxf>
    <dxf>
      <fill>
        <patternFill>
          <bgColor theme="0" tint="-0.34998626667073579"/>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5" tint="0.39994506668294322"/>
        </patternFill>
      </fill>
    </dxf>
    <dxf>
      <fill>
        <patternFill>
          <bgColor theme="0" tint="-0.34998626667073579"/>
        </patternFill>
      </fill>
    </dxf>
    <dxf>
      <fill>
        <patternFill>
          <bgColor theme="0" tint="-0.34998626667073579"/>
        </patternFill>
      </fill>
    </dxf>
    <dxf>
      <fill>
        <patternFill>
          <bgColor theme="8" tint="0.79998168889431442"/>
        </patternFill>
      </fill>
    </dxf>
    <dxf>
      <fill>
        <patternFill>
          <bgColor theme="9" tint="0.79998168889431442"/>
        </patternFill>
      </fill>
    </dxf>
    <dxf>
      <fill>
        <patternFill>
          <bgColor theme="8" tint="0.79998168889431442"/>
        </patternFill>
      </fill>
    </dxf>
    <dxf>
      <fill>
        <patternFill>
          <bgColor theme="0" tint="-0.34998626667073579"/>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tint="-0.34998626667073579"/>
        </patternFill>
      </fill>
    </dxf>
    <dxf>
      <fill>
        <patternFill>
          <bgColor theme="0" tint="-0.34998626667073579"/>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tint="-0.34998626667073579"/>
        </patternFill>
      </fill>
    </dxf>
    <dxf>
      <fill>
        <patternFill>
          <bgColor theme="0" tint="-0.34998626667073579"/>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5" tint="0.39994506668294322"/>
        </patternFill>
      </fill>
    </dxf>
    <dxf>
      <fill>
        <patternFill>
          <bgColor theme="0" tint="-0.34998626667073579"/>
        </patternFill>
      </fill>
    </dxf>
    <dxf>
      <fill>
        <patternFill>
          <bgColor theme="0" tint="-0.34998626667073579"/>
        </patternFill>
      </fill>
    </dxf>
    <dxf>
      <fill>
        <patternFill>
          <bgColor theme="8" tint="0.79998168889431442"/>
        </patternFill>
      </fill>
    </dxf>
  </dxfs>
  <tableStyles count="0" defaultTableStyle="TableStyleMedium2" defaultPivotStyle="PivotStyleMedium9"/>
  <colors>
    <mruColors>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7.xml" Type="http://schemas.openxmlformats.org/officeDocument/2006/relationships/externalLink"/><Relationship Id="rId11" Target="externalLinks/externalLink8.xml" Type="http://schemas.openxmlformats.org/officeDocument/2006/relationships/externalLink"/><Relationship Id="rId12" Target="externalLinks/externalLink9.xml" Type="http://schemas.openxmlformats.org/officeDocument/2006/relationships/externalLink"/><Relationship Id="rId13" Target="externalLinks/externalLink10.xml" Type="http://schemas.openxmlformats.org/officeDocument/2006/relationships/externalLink"/><Relationship Id="rId14" Target="externalLinks/externalLink11.xml" Type="http://schemas.openxmlformats.org/officeDocument/2006/relationships/externalLink"/><Relationship Id="rId15" Target="theme/theme1.xml" Type="http://schemas.openxmlformats.org/officeDocument/2006/relationships/theme"/><Relationship Id="rId16" Target="styles.xml" Type="http://schemas.openxmlformats.org/officeDocument/2006/relationships/styles"/><Relationship Id="rId17" Target="sharedStrings.xml" Type="http://schemas.openxmlformats.org/officeDocument/2006/relationships/sharedStrings"/><Relationship Id="rId18" Target="calcChain.xml" Type="http://schemas.openxmlformats.org/officeDocument/2006/relationships/calcChain"/><Relationship Id="rId19" Target="../customXml/item1.xml" Type="http://schemas.openxmlformats.org/officeDocument/2006/relationships/customXml"/><Relationship Id="rId2" Target="worksheets/sheet2.xml" Type="http://schemas.openxmlformats.org/officeDocument/2006/relationships/worksheet"/><Relationship Id="rId20" Target="../customXml/item2.xml" Type="http://schemas.openxmlformats.org/officeDocument/2006/relationships/customXml"/><Relationship Id="rId21" Target="../customXml/item3.xml" Type="http://schemas.openxmlformats.org/officeDocument/2006/relationships/customXml"/><Relationship Id="rId3" Target="worksheets/sheet3.xml" Type="http://schemas.openxmlformats.org/officeDocument/2006/relationships/worksheet"/><Relationship Id="rId4" Target="externalLinks/externalLink1.xml" Type="http://schemas.openxmlformats.org/officeDocument/2006/relationships/externalLink"/><Relationship Id="rId5" Target="externalLinks/externalLink2.xml" Type="http://schemas.openxmlformats.org/officeDocument/2006/relationships/externalLink"/><Relationship Id="rId6" Target="externalLinks/externalLink3.xml" Type="http://schemas.openxmlformats.org/officeDocument/2006/relationships/externalLink"/><Relationship Id="rId7" Target="externalLinks/externalLink4.xml" Type="http://schemas.openxmlformats.org/officeDocument/2006/relationships/externalLink"/><Relationship Id="rId8" Target="externalLinks/externalLink5.xml" Type="http://schemas.openxmlformats.org/officeDocument/2006/relationships/externalLink"/><Relationship Id="rId9" Target="externalLinks/externalLink6.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10.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11.xml.rels><?xml version="1.0" encoding="UTF-8" standalone="yes"?><Relationships xmlns="http://schemas.openxmlformats.org/package/2006/relationships"><Relationship Id="rId1" Target="Dl&#65288;11&#26376;&#20998;&#65289;&#20196;&#21644;4&#24180;&#24230;&#22865;&#32004;&#29366;&#27841;&#35519;&#26619;&#31080;.xlsx" TargetMode="External" Type="http://schemas.microsoft.com/office/2006/relationships/xlExternalLinkPath/xlPathMissing"/></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5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契約状況コード表"/>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5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G5" t="str">
            <v>①長期継続契約（令和４年度以前）</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O998"/>
  <sheetViews>
    <sheetView view="pageBreakPreview" topLeftCell="A5" zoomScale="90" zoomScaleNormal="100" zoomScaleSheetLayoutView="90" workbookViewId="0">
      <pane xSplit="9" ySplit="1" topLeftCell="J6" activePane="bottomRight" state="frozen"/>
      <selection activeCell="G5" sqref="G5"/>
      <selection pane="topRight" activeCell="J5" sqref="J5"/>
      <selection pane="bottomLeft" activeCell="G6" sqref="G6"/>
      <selection pane="bottomRight" activeCell="I14" sqref="I14"/>
    </sheetView>
  </sheetViews>
  <sheetFormatPr defaultColWidth="9" defaultRowHeight="13.5"/>
  <cols>
    <col min="1" max="4" width="0" style="87" hidden="1" customWidth="1"/>
    <col min="5" max="5" width="9.75" style="87" customWidth="1"/>
    <col min="6" max="6" width="7.25" style="87" customWidth="1"/>
    <col min="7" max="8" width="8.625" style="87" customWidth="1"/>
    <col min="9" max="9" width="20.125" style="87" customWidth="1"/>
    <col min="10" max="10" width="24" style="87" customWidth="1"/>
    <col min="11" max="12" width="9.625" style="87" customWidth="1"/>
    <col min="13" max="13" width="11.5" style="87" customWidth="1"/>
    <col min="14" max="14" width="19.625" style="87" customWidth="1"/>
    <col min="15" max="15" width="13.875" style="77" customWidth="1"/>
    <col min="16" max="16" width="10.125" style="87" customWidth="1"/>
    <col min="17" max="17" width="8" style="87" customWidth="1"/>
    <col min="18" max="18" width="11.875" style="87" customWidth="1"/>
    <col min="19" max="19" width="9.5" style="87" customWidth="1"/>
    <col min="20" max="20" width="11.5" style="78" customWidth="1"/>
    <col min="21" max="21" width="11.5" style="87" customWidth="1"/>
    <col min="22" max="22" width="11.5" style="79" customWidth="1"/>
    <col min="23" max="23" width="9" style="87" customWidth="1"/>
    <col min="24" max="25" width="11.625" style="87" customWidth="1"/>
    <col min="26" max="26" width="8.5" style="87" customWidth="1"/>
    <col min="27" max="27" width="9.875" style="87" customWidth="1"/>
    <col min="28" max="28" width="6.125" style="77" customWidth="1"/>
    <col min="29" max="29" width="8.625" style="77" customWidth="1"/>
    <col min="30" max="32" width="8.625" style="87" customWidth="1"/>
    <col min="33" max="33" width="9" style="87" customWidth="1"/>
    <col min="34" max="34" width="18.375" style="87" customWidth="1"/>
    <col min="35" max="35" width="18.5" style="87" customWidth="1"/>
    <col min="36" max="36" width="9" style="87" customWidth="1"/>
    <col min="37" max="37" width="10.5" style="87" customWidth="1"/>
    <col min="38" max="42" width="9" style="87" customWidth="1"/>
    <col min="43" max="43" width="14.625" style="87" customWidth="1"/>
    <col min="44" max="46" width="9" style="87" customWidth="1"/>
    <col min="47" max="47" width="10.75" style="87" customWidth="1"/>
    <col min="48" max="49" width="9" style="87" customWidth="1"/>
    <col min="50" max="52" width="14.625" style="87" customWidth="1"/>
    <col min="53" max="53" width="1.25" style="87" customWidth="1"/>
    <col min="54" max="54" width="10.375" style="41" customWidth="1"/>
    <col min="55" max="55" width="7.25" style="42" customWidth="1"/>
    <col min="56" max="59" width="5.625" style="42" customWidth="1"/>
    <col min="60" max="60" width="9" style="150" customWidth="1"/>
    <col min="61" max="61" width="9" style="42" customWidth="1"/>
    <col min="62" max="62" width="8.75" style="87" customWidth="1"/>
    <col min="63" max="63" width="9" style="150"/>
    <col min="64" max="64" width="6.625" style="41" customWidth="1"/>
    <col min="65" max="65" width="7.25" style="41" customWidth="1"/>
    <col min="66" max="67" width="9" style="41"/>
    <col min="68" max="16384" width="9" style="87"/>
  </cols>
  <sheetData>
    <row r="1" spans="1:67" ht="27" customHeight="1">
      <c r="G1" s="101" t="s">
        <v>172</v>
      </c>
      <c r="J1" s="149" t="s">
        <v>199</v>
      </c>
      <c r="O1" s="87"/>
      <c r="T1" s="87"/>
      <c r="V1" s="87"/>
      <c r="AB1" s="87"/>
      <c r="AC1" s="87"/>
      <c r="AK1" s="38"/>
      <c r="AL1" s="38"/>
      <c r="AM1" s="38"/>
      <c r="AN1" s="38"/>
      <c r="AO1" s="38"/>
      <c r="AP1" s="38"/>
      <c r="AQ1" s="33"/>
      <c r="AR1" s="33"/>
      <c r="AS1" s="39"/>
      <c r="AT1" s="33"/>
      <c r="AU1" s="33"/>
      <c r="AV1" s="33"/>
      <c r="AW1" s="33"/>
      <c r="AX1" s="40"/>
      <c r="AY1" s="40"/>
      <c r="AZ1" s="40"/>
      <c r="BA1" s="33"/>
      <c r="BJ1" s="33"/>
    </row>
    <row r="2" spans="1:67" ht="14.25" customHeight="1" thickBot="1">
      <c r="G2" s="33"/>
      <c r="H2" s="43"/>
      <c r="I2" s="80">
        <f>SUBTOTAL(3,I7:I537)</f>
        <v>10</v>
      </c>
      <c r="J2" s="33"/>
      <c r="K2" s="38"/>
      <c r="L2" s="38"/>
      <c r="M2" s="33"/>
      <c r="N2" s="33"/>
      <c r="O2" s="34"/>
      <c r="P2" s="185" t="s">
        <v>128</v>
      </c>
      <c r="Q2" s="185"/>
      <c r="R2" s="33"/>
      <c r="S2" s="33"/>
      <c r="T2" s="35"/>
      <c r="U2" s="33"/>
      <c r="V2" s="36"/>
      <c r="W2" s="33"/>
      <c r="X2" s="33"/>
      <c r="Y2" s="33"/>
      <c r="Z2" s="33"/>
      <c r="AA2" s="33"/>
      <c r="AB2" s="37"/>
      <c r="AC2" s="186" t="s">
        <v>100</v>
      </c>
      <c r="AD2" s="186"/>
      <c r="AE2" s="186"/>
      <c r="AF2" s="186"/>
      <c r="AG2" s="33"/>
      <c r="AH2" s="33"/>
      <c r="AI2" s="33"/>
      <c r="AJ2" s="44"/>
      <c r="AK2" s="208" t="s">
        <v>165</v>
      </c>
      <c r="AL2" s="209"/>
      <c r="AM2" s="209"/>
      <c r="AN2" s="209"/>
      <c r="AO2" s="209"/>
      <c r="AP2" s="210"/>
      <c r="AQ2" s="205" t="s">
        <v>161</v>
      </c>
      <c r="AR2" s="45" t="s">
        <v>0</v>
      </c>
      <c r="AS2" s="46"/>
      <c r="AT2" s="46"/>
      <c r="AU2" s="46"/>
      <c r="AV2" s="46"/>
      <c r="AW2" s="46"/>
      <c r="AX2" s="47"/>
      <c r="AY2" s="188" t="s">
        <v>99</v>
      </c>
      <c r="AZ2" s="189"/>
      <c r="BA2" s="93"/>
      <c r="BB2" s="202" t="s">
        <v>114</v>
      </c>
      <c r="BC2" s="203"/>
      <c r="BD2" s="203"/>
      <c r="BE2" s="203"/>
      <c r="BF2" s="203"/>
      <c r="BG2" s="203"/>
      <c r="BH2" s="204"/>
      <c r="BI2" s="108"/>
      <c r="BJ2" s="141"/>
      <c r="BK2" s="107" t="s">
        <v>112</v>
      </c>
      <c r="BL2" s="151"/>
      <c r="BM2" s="152"/>
      <c r="BN2" s="152"/>
      <c r="BO2" s="152"/>
    </row>
    <row r="3" spans="1:67" ht="15" customHeight="1" thickTop="1" thickBot="1">
      <c r="G3" s="33"/>
      <c r="H3" s="48"/>
      <c r="I3" s="81">
        <f>SUBTOTAL(9,X7:X537)</f>
        <v>0</v>
      </c>
      <c r="J3" s="33"/>
      <c r="K3" s="38"/>
      <c r="L3" s="38"/>
      <c r="M3" s="33"/>
      <c r="N3" s="33"/>
      <c r="O3" s="34"/>
      <c r="P3" s="185"/>
      <c r="Q3" s="185"/>
      <c r="R3" s="33"/>
      <c r="S3" s="33"/>
      <c r="T3" s="35"/>
      <c r="U3" s="49"/>
      <c r="V3" s="50"/>
      <c r="W3" s="33"/>
      <c r="X3" s="49"/>
      <c r="Y3" s="49"/>
      <c r="Z3" s="33"/>
      <c r="AA3" s="33"/>
      <c r="AB3" s="37"/>
      <c r="AC3" s="186"/>
      <c r="AD3" s="186"/>
      <c r="AE3" s="186"/>
      <c r="AF3" s="186"/>
      <c r="AG3" s="33"/>
      <c r="AH3" s="33"/>
      <c r="AI3" s="33"/>
      <c r="AJ3" s="44"/>
      <c r="AK3" s="211"/>
      <c r="AL3" s="212"/>
      <c r="AM3" s="212"/>
      <c r="AN3" s="212"/>
      <c r="AO3" s="212"/>
      <c r="AP3" s="213"/>
      <c r="AQ3" s="206"/>
      <c r="AR3" s="190" t="s">
        <v>109</v>
      </c>
      <c r="AS3" s="192" t="s">
        <v>110</v>
      </c>
      <c r="AT3" s="193"/>
      <c r="AU3" s="194"/>
      <c r="AV3" s="192" t="s">
        <v>111</v>
      </c>
      <c r="AW3" s="193"/>
      <c r="AX3" s="194"/>
      <c r="AY3" s="198" t="s">
        <v>186</v>
      </c>
      <c r="AZ3" s="199"/>
      <c r="BA3" s="94"/>
      <c r="BB3" s="103"/>
      <c r="BC3" s="153"/>
      <c r="BD3" s="154"/>
      <c r="BE3" s="154"/>
      <c r="BF3" s="154"/>
      <c r="BG3" s="187">
        <f>SUM(BH:BH)</f>
        <v>0</v>
      </c>
      <c r="BH3" s="187"/>
      <c r="BI3" s="106"/>
      <c r="BJ3" s="142"/>
      <c r="BK3" s="105"/>
      <c r="BL3" s="155"/>
      <c r="BM3" s="156"/>
      <c r="BN3" s="156"/>
      <c r="BO3" s="156"/>
    </row>
    <row r="4" spans="1:67" ht="56.25" customHeight="1" thickTop="1">
      <c r="G4" s="51"/>
      <c r="H4" s="51"/>
      <c r="I4" s="51"/>
      <c r="J4" s="33"/>
      <c r="K4" s="55"/>
      <c r="L4" s="55"/>
      <c r="M4" s="40"/>
      <c r="N4" s="33"/>
      <c r="O4" s="34"/>
      <c r="P4" s="185"/>
      <c r="Q4" s="185"/>
      <c r="R4" s="33"/>
      <c r="S4" s="33"/>
      <c r="T4" s="52"/>
      <c r="U4" s="35"/>
      <c r="V4" s="35"/>
      <c r="W4" s="53"/>
      <c r="X4" s="35"/>
      <c r="Y4" s="35"/>
      <c r="Z4" s="53"/>
      <c r="AA4" s="33"/>
      <c r="AB4" s="54"/>
      <c r="AC4" s="186"/>
      <c r="AD4" s="186"/>
      <c r="AE4" s="186"/>
      <c r="AF4" s="186"/>
      <c r="AG4" s="33"/>
      <c r="AH4" s="33"/>
      <c r="AI4" s="33"/>
      <c r="AJ4" s="55"/>
      <c r="AK4" s="214"/>
      <c r="AL4" s="215"/>
      <c r="AM4" s="215"/>
      <c r="AN4" s="215"/>
      <c r="AO4" s="215"/>
      <c r="AP4" s="216"/>
      <c r="AQ4" s="207"/>
      <c r="AR4" s="191"/>
      <c r="AS4" s="195"/>
      <c r="AT4" s="196"/>
      <c r="AU4" s="197"/>
      <c r="AV4" s="195"/>
      <c r="AW4" s="196"/>
      <c r="AX4" s="197"/>
      <c r="AY4" s="200"/>
      <c r="AZ4" s="201"/>
      <c r="BA4" s="95"/>
      <c r="BB4" s="56"/>
      <c r="BC4" s="157"/>
      <c r="BD4" s="158">
        <f>COUNTIF(BD7:BD998,"○")</f>
        <v>10</v>
      </c>
      <c r="BE4" s="158">
        <f>COUNTIF(BE7:BE998,"○")</f>
        <v>0</v>
      </c>
      <c r="BF4" s="158">
        <f>COUNTIF(BF7:BF998,"○")</f>
        <v>0</v>
      </c>
      <c r="BG4" s="159">
        <f>COUNTIF(BG7:BG998,"○")</f>
        <v>0</v>
      </c>
      <c r="BH4" s="160"/>
      <c r="BI4" s="144"/>
      <c r="BJ4" s="145"/>
      <c r="BK4" s="143"/>
      <c r="BL4" s="155"/>
      <c r="BM4" s="161"/>
      <c r="BN4" s="161"/>
      <c r="BO4" s="161"/>
    </row>
    <row r="5" spans="1:67" ht="150.6" customHeight="1">
      <c r="A5" s="88" t="s">
        <v>54</v>
      </c>
      <c r="B5" s="88" t="s">
        <v>55</v>
      </c>
      <c r="C5" s="88" t="s">
        <v>56</v>
      </c>
      <c r="D5" s="88" t="s">
        <v>57</v>
      </c>
      <c r="E5" s="88" t="s">
        <v>58</v>
      </c>
      <c r="F5" s="88" t="s">
        <v>59</v>
      </c>
      <c r="G5" s="1" t="s">
        <v>1</v>
      </c>
      <c r="H5" s="2" t="s">
        <v>2</v>
      </c>
      <c r="I5" s="1" t="s">
        <v>3</v>
      </c>
      <c r="J5" s="2" t="s">
        <v>4</v>
      </c>
      <c r="K5" s="59" t="s">
        <v>101</v>
      </c>
      <c r="L5" s="59" t="s">
        <v>140</v>
      </c>
      <c r="M5" s="1" t="s">
        <v>102</v>
      </c>
      <c r="N5" s="2" t="s">
        <v>103</v>
      </c>
      <c r="O5" s="32" t="s">
        <v>104</v>
      </c>
      <c r="P5" s="133" t="s">
        <v>141</v>
      </c>
      <c r="Q5" s="134" t="s">
        <v>142</v>
      </c>
      <c r="R5" s="2" t="s">
        <v>143</v>
      </c>
      <c r="S5" s="2" t="s">
        <v>191</v>
      </c>
      <c r="T5" s="100" t="s">
        <v>144</v>
      </c>
      <c r="U5" s="3" t="s">
        <v>145</v>
      </c>
      <c r="V5" s="3" t="s">
        <v>146</v>
      </c>
      <c r="W5" s="1" t="s">
        <v>147</v>
      </c>
      <c r="X5" s="3" t="s">
        <v>173</v>
      </c>
      <c r="Y5" s="3" t="s">
        <v>148</v>
      </c>
      <c r="Z5" s="2" t="s">
        <v>192</v>
      </c>
      <c r="AA5" s="2" t="s">
        <v>149</v>
      </c>
      <c r="AB5" s="57" t="s">
        <v>150</v>
      </c>
      <c r="AC5" s="58" t="s">
        <v>151</v>
      </c>
      <c r="AD5" s="60" t="s">
        <v>152</v>
      </c>
      <c r="AE5" s="60" t="s">
        <v>156</v>
      </c>
      <c r="AF5" s="60" t="s">
        <v>153</v>
      </c>
      <c r="AG5" s="2" t="s">
        <v>105</v>
      </c>
      <c r="AH5" s="2" t="s">
        <v>107</v>
      </c>
      <c r="AI5" s="4" t="s">
        <v>106</v>
      </c>
      <c r="AJ5" s="2" t="s">
        <v>108</v>
      </c>
      <c r="AK5" s="5" t="s">
        <v>185</v>
      </c>
      <c r="AL5" s="5" t="s">
        <v>166</v>
      </c>
      <c r="AM5" s="171" t="s">
        <v>174</v>
      </c>
      <c r="AN5" s="172" t="s">
        <v>175</v>
      </c>
      <c r="AO5" s="172" t="s">
        <v>163</v>
      </c>
      <c r="AP5" s="172" t="s">
        <v>164</v>
      </c>
      <c r="AQ5" s="173" t="s">
        <v>162</v>
      </c>
      <c r="AR5" s="61" t="s">
        <v>167</v>
      </c>
      <c r="AS5" s="91" t="s">
        <v>178</v>
      </c>
      <c r="AT5" s="62" t="s">
        <v>179</v>
      </c>
      <c r="AU5" s="63" t="s">
        <v>169</v>
      </c>
      <c r="AV5" s="91" t="s">
        <v>180</v>
      </c>
      <c r="AW5" s="62" t="s">
        <v>181</v>
      </c>
      <c r="AX5" s="63" t="s">
        <v>177</v>
      </c>
      <c r="AY5" s="133" t="s">
        <v>154</v>
      </c>
      <c r="AZ5" s="169" t="s">
        <v>168</v>
      </c>
      <c r="BA5" s="96"/>
      <c r="BB5" s="104" t="s">
        <v>118</v>
      </c>
      <c r="BC5" s="162" t="s">
        <v>115</v>
      </c>
      <c r="BD5" s="163" t="s">
        <v>155</v>
      </c>
      <c r="BE5" s="163" t="s">
        <v>116</v>
      </c>
      <c r="BF5" s="163" t="s">
        <v>117</v>
      </c>
      <c r="BG5" s="163" t="s">
        <v>119</v>
      </c>
      <c r="BH5" s="164" t="s">
        <v>120</v>
      </c>
      <c r="BI5" s="139" t="s">
        <v>121</v>
      </c>
      <c r="BJ5" s="140" t="s">
        <v>122</v>
      </c>
      <c r="BK5" s="165" t="s">
        <v>139</v>
      </c>
      <c r="BL5" s="166" t="s">
        <v>113</v>
      </c>
      <c r="BM5" s="167" t="s">
        <v>125</v>
      </c>
      <c r="BN5" s="168" t="s">
        <v>126</v>
      </c>
      <c r="BO5" s="168" t="s">
        <v>127</v>
      </c>
    </row>
    <row r="6" spans="1:67" ht="60.6" customHeight="1">
      <c r="A6" s="41">
        <f t="shared" ref="A6:A17" si="0">ROW()-5</f>
        <v>1</v>
      </c>
      <c r="B6" s="41">
        <f>IF(AND(COUNTIF(H6,"*工事*"),COUNTIF(R6,"*入札*")),1,IF(AND(COUNTIF(H6,"*工事*"),COUNTIF(R6,"*随意契約*")),2,IF(AND(R6&lt;&gt;"*工事*",COUNTIF(R6,"*入札*")),3,IF(AND(H6&lt;&gt;"*工事*",COUNTIF(R6,"*随意契約*")),4,""))))</f>
        <v>3</v>
      </c>
      <c r="C6" s="41" t="str">
        <f>IF(B6&lt;&gt;1,"",COUNTIF($B$7:B7,1))</f>
        <v/>
      </c>
      <c r="D6" s="41" t="str">
        <f>IF(B6&lt;&gt;2,"",COUNTIF($B$7:B7,2))</f>
        <v/>
      </c>
      <c r="E6" s="41">
        <f>IF(B6&lt;&gt;3,"",COUNTIF($B$7:B7,3))</f>
        <v>1</v>
      </c>
      <c r="F6" s="41" t="str">
        <f>IF(B6&lt;&gt;4,"",COUNTIF($B$7:B7,4))</f>
        <v/>
      </c>
      <c r="G6" s="64" t="s">
        <v>211</v>
      </c>
      <c r="H6" s="65" t="s">
        <v>42</v>
      </c>
      <c r="I6" s="180" t="s">
        <v>209</v>
      </c>
      <c r="J6" s="180" t="s">
        <v>200</v>
      </c>
      <c r="K6" s="64"/>
      <c r="L6" s="29"/>
      <c r="M6" s="66">
        <v>45566</v>
      </c>
      <c r="N6" s="65" t="s">
        <v>210</v>
      </c>
      <c r="O6" s="67">
        <v>6010601032609</v>
      </c>
      <c r="P6" s="72" t="s">
        <v>64</v>
      </c>
      <c r="Q6" s="184"/>
      <c r="R6" s="65" t="s">
        <v>196</v>
      </c>
      <c r="S6" s="64"/>
      <c r="T6" s="68">
        <v>16952662</v>
      </c>
      <c r="U6" s="75">
        <v>13640000</v>
      </c>
      <c r="V6" s="76"/>
      <c r="W6" s="148">
        <f>IF(OR(T6="他官署で調達手続きを実施のため",AG6=契約状況コード表!G$5),"－",IF(V6&lt;&gt;"",ROUNDDOWN(V6/T6,3),(IFERROR(ROUNDDOWN(U6/T6,3),"－"))))</f>
        <v>0.80400000000000005</v>
      </c>
      <c r="X6" s="68"/>
      <c r="Y6" s="68"/>
      <c r="Z6" s="71" t="s">
        <v>195</v>
      </c>
      <c r="AA6" s="69" t="s">
        <v>198</v>
      </c>
      <c r="AB6" s="70">
        <v>2</v>
      </c>
      <c r="AC6" s="71">
        <v>0</v>
      </c>
      <c r="AD6" s="71" t="s">
        <v>197</v>
      </c>
      <c r="AE6" s="71"/>
      <c r="AF6" s="71" t="s">
        <v>195</v>
      </c>
      <c r="AG6" s="69"/>
      <c r="AH6" s="65"/>
      <c r="AI6" s="65"/>
      <c r="AJ6" s="65"/>
      <c r="AK6" s="29"/>
      <c r="AL6" s="29"/>
      <c r="AM6" s="170"/>
      <c r="AN6" s="170"/>
      <c r="AO6" s="170"/>
      <c r="AP6" s="170"/>
      <c r="AQ6" s="29"/>
      <c r="AR6" s="64"/>
      <c r="AS6" s="29"/>
      <c r="AT6" s="29"/>
      <c r="AU6" s="29"/>
      <c r="AV6" s="29"/>
      <c r="AW6" s="29"/>
      <c r="AX6" s="29"/>
      <c r="AY6" s="29"/>
      <c r="AZ6" s="29"/>
      <c r="BA6" s="90"/>
      <c r="BB6" s="97"/>
      <c r="BC6" s="98" t="str">
        <f>IF(AND(OR(K6=契約状況コード表!D$5,K6=契約状況コード表!D$6),OR(AG6=契約状況コード表!G$5,AG6=契約状況コード表!G$6)),"年間支払金額(全官署)",IF(OR(AG6=契約状況コード表!G$5,AG6=契約状況コード表!G$6),"年間支払金額",IF(AND(OR(COUNTIF(AI6,"*すべて*"),COUNTIF(AI6,"*全て*")),S6="●",OR(K6=契約状況コード表!D$5,K6=契約状況コード表!D$6)),"年間支払金額(全官署、契約相手方ごと)",IF(AND(OR(COUNTIF(AI6,"*すべて*"),COUNTIF(AI6,"*全て*")),S6="●"),"年間支払金額(契約相手方ごと)",IF(AND(OR(K6=契約状況コード表!D$5,K6=契約状況コード表!D$6),AG6=契約状況コード表!G$7),"契約総額(全官署)",IF(AND(K6=契約状況コード表!D$7,AG6=契約状況コード表!G$7),"契約総額(自官署のみ)",IF(K6=契約状況コード表!D$7,"年間支払金額(自官署のみ)",IF(AG6=契約状況コード表!G$7,"契約総額",IF(AND(COUNTIF(BJ6,"&lt;&gt;*単価*"),OR(K6=契約状況コード表!D$5,K6=契約状況コード表!D$6)),"全官署予定価格",IF(AND(COUNTIF(BJ6,"*単価*"),OR(K6=契約状況コード表!D$5,K6=契約状況コード表!D$6)),"全官署支払金額",IF(AND(COUNTIF(BJ6,"&lt;&gt;*単価*"),COUNTIF(BJ6,"*変更契約*")),"変更後予定価格",IF(COUNTIF(BJ6,"*単価*"),"年間支払金額","予定価格"))))))))))))</f>
        <v>予定価格</v>
      </c>
      <c r="BD6" s="98" t="str">
        <f>IF(AND(BI6=契約状況コード表!M$5,T6&gt;契約状況コード表!N$5),"○",IF(AND(BI6=契約状況コード表!M$6,T6&gt;=契約状況コード表!N$6),"○",IF(AND(BI6=契約状況コード表!M$7,T6&gt;=契約状況コード表!N$7),"○",IF(AND(BI6=契約状況コード表!M$8,T6&gt;=契約状況コード表!N$8),"○",IF(AND(BI6=契約状況コード表!M$9,T6&gt;=契約状況コード表!N$9),"○",IF(AND(BI6=契約状況コード表!M$10,T6&gt;=契約状況コード表!N$10),"○",IF(AND(BI6=契約状況コード表!M$11,T6&gt;=契約状況コード表!N$11),"○",IF(AND(BI6=契約状況コード表!M$12,T6&gt;=契約状況コード表!N$12),"○",IF(AND(BI6=契約状況コード表!M$13,T6&gt;=契約状況コード表!N$13),"○",IF(T6="他官署で調達手続き入札を実施のため","○","×"))))))))))</f>
        <v>○</v>
      </c>
      <c r="BE6" s="98" t="str">
        <f>IF(AND(BI6=契約状況コード表!M$5,Y6&gt;契約状況コード表!N$5),"○",IF(AND(BI6=契約状況コード表!M$6,Y6&gt;=契約状況コード表!N$6),"○",IF(AND(BI6=契約状況コード表!M$7,Y6&gt;=契約状況コード表!N$7),"○",IF(AND(BI6=契約状況コード表!M$8,Y6&gt;=契約状況コード表!N$8),"○",IF(AND(BI6=契約状況コード表!M$9,Y6&gt;=契約状況コード表!N$9),"○",IF(AND(BI6=契約状況コード表!M$10,Y6&gt;=契約状況コード表!N$10),"○",IF(AND(BI6=契約状況コード表!M$11,Y6&gt;=契約状況コード表!N$11),"○",IF(AND(BI6=契約状況コード表!M$12,Y6&gt;=契約状況コード表!N$12),"○",IF(AND(BI6=契約状況コード表!M$13,Y6&gt;=契約状況コード表!N$13),"○","×")))))))))</f>
        <v>×</v>
      </c>
      <c r="BF6" s="98" t="str">
        <f>IF(AND(L6="×",BG6="○"),"×",BG6)</f>
        <v>○</v>
      </c>
      <c r="BG6" s="98" t="str">
        <f>IF(BB6&lt;&gt;"",BB6,IF(COUNTIF(BC6,"*予定価格*"),BD6,BE6))</f>
        <v>○</v>
      </c>
      <c r="BH6" s="99">
        <f>IF(BG6="○",X6,"")</f>
        <v>0</v>
      </c>
      <c r="BI6" s="146" t="str">
        <f>IF(H6="③情報システム",IF(COUNTIF(I6,"*借入*")+COUNTIF(I6,"*賃貸*")+COUNTIF(I6,"*リース*"),"⑨物品等賃借",IF(COUNTIF(I6,"*購入*")+COUNTIF(DM6,"*調達*"),"⑦物品等購入",IF(COUNTIF(I6,"*製造*"),"⑧物品等製造","⑩役務"))),H6)</f>
        <v>⑩役務</v>
      </c>
      <c r="BJ6" s="29" t="str">
        <f>IF(AG6=契約状況コード表!G$5,"",IF(AND(K6&lt;&gt;"",ISTEXT(U6)),"分担契約/単価契約",IF(ISTEXT(U6),"単価契約",IF(K6&lt;&gt;"","分担契約",""))))</f>
        <v/>
      </c>
      <c r="BK6" s="147"/>
      <c r="BL6" s="102" t="str">
        <f>IF(COUNTIF(T6,"**"),"",IF(AND(T6&gt;=契約状況コード表!P$5,OR(H6=契約状況コード表!M$5,H6=契約状況コード表!M$6)),1,IF(AND(T6&gt;=契約状況コード表!P$13,H6&lt;&gt;契約状況コード表!M$5,H6&lt;&gt;契約状況コード表!M$6),1,"")))</f>
        <v/>
      </c>
      <c r="BM6" s="132" t="str">
        <f>IF(LEN(O6)=0,"○",IF(LEN(O6)=1,"○",IF(LEN(O6)=13,"○",IF(LEN(O6)=27,"○",IF(LEN(O6)=41,"○","×")))))</f>
        <v>○</v>
      </c>
      <c r="BN6" s="102" t="b">
        <f>_xlfn.ISFORMULA(BI6)</f>
        <v>1</v>
      </c>
      <c r="BO6" s="102" t="b">
        <f>_xlfn.ISFORMULA(BJ6)</f>
        <v>1</v>
      </c>
    </row>
    <row r="7" spans="1:67" ht="60.6" customHeight="1">
      <c r="A7" s="41">
        <f t="shared" si="0"/>
        <v>2</v>
      </c>
      <c r="B7" s="41">
        <f t="shared" ref="B7:B12" si="1">IF(AND(COUNTIF(H7,"*工事*"),COUNTIF(R7,"*入札*")),1,IF(AND(COUNTIF(H7,"*工事*"),COUNTIF(R7,"*随意契約*")),2,IF(AND(R7&lt;&gt;"*工事*",COUNTIF(R7,"*入札*")),3,IF(AND(H7&lt;&gt;"*工事*",COUNTIF(R7,"*随意契約*")),4,""))))</f>
        <v>3</v>
      </c>
      <c r="C7" s="41" t="str">
        <f>IF(B7&lt;&gt;1,"",COUNTIF($B$7:B7,1))</f>
        <v/>
      </c>
      <c r="D7" s="41" t="str">
        <f>IF(B7&lt;&gt;2,"",COUNTIF($B$7:B7,2))</f>
        <v/>
      </c>
      <c r="E7" s="41">
        <v>2</v>
      </c>
      <c r="F7" s="41" t="str">
        <f>IF(B7&lt;&gt;4,"",COUNTIF($B$7:B7,4))</f>
        <v/>
      </c>
      <c r="G7" s="64" t="s">
        <v>229</v>
      </c>
      <c r="H7" s="65" t="s">
        <v>42</v>
      </c>
      <c r="I7" s="65" t="s">
        <v>233</v>
      </c>
      <c r="J7" s="180" t="s">
        <v>200</v>
      </c>
      <c r="K7" s="64"/>
      <c r="L7" s="29"/>
      <c r="M7" s="66">
        <v>45575</v>
      </c>
      <c r="N7" s="65" t="s">
        <v>201</v>
      </c>
      <c r="O7" s="67">
        <v>1120101041137</v>
      </c>
      <c r="P7" s="72" t="s">
        <v>64</v>
      </c>
      <c r="Q7" s="73"/>
      <c r="R7" s="65" t="s">
        <v>196</v>
      </c>
      <c r="S7" s="64"/>
      <c r="T7" s="68">
        <v>7028278</v>
      </c>
      <c r="U7" s="75" t="s">
        <v>202</v>
      </c>
      <c r="V7" s="76">
        <v>5584412</v>
      </c>
      <c r="W7" s="148">
        <f>IF(OR(T7="他官署で調達手続きを実施のため",AG7=契約状況コード表!G$5),"－",IF(V7&lt;&gt;"",ROUNDDOWN(V7/T7,3),(IFERROR(ROUNDDOWN(U7/T7,3),"－"))))</f>
        <v>0.79400000000000004</v>
      </c>
      <c r="X7" s="68"/>
      <c r="Y7" s="68"/>
      <c r="Z7" s="71" t="s">
        <v>195</v>
      </c>
      <c r="AA7" s="69" t="s">
        <v>198</v>
      </c>
      <c r="AB7" s="70">
        <v>2</v>
      </c>
      <c r="AC7" s="71">
        <v>1</v>
      </c>
      <c r="AD7" s="71" t="s">
        <v>197</v>
      </c>
      <c r="AE7" s="71"/>
      <c r="AF7" s="71" t="s">
        <v>195</v>
      </c>
      <c r="AG7" s="69"/>
      <c r="AH7" s="65"/>
      <c r="AI7" s="65"/>
      <c r="AJ7" s="65"/>
      <c r="AK7" s="29"/>
      <c r="AL7" s="29"/>
      <c r="AM7" s="170"/>
      <c r="AN7" s="170"/>
      <c r="AO7" s="170"/>
      <c r="AP7" s="170"/>
      <c r="AQ7" s="29"/>
      <c r="AR7" s="64"/>
      <c r="AS7" s="29"/>
      <c r="AT7" s="29"/>
      <c r="AU7" s="29"/>
      <c r="AV7" s="29"/>
      <c r="AW7" s="29"/>
      <c r="AX7" s="29"/>
      <c r="AY7" s="29"/>
      <c r="AZ7" s="29"/>
      <c r="BA7" s="92"/>
      <c r="BB7" s="97"/>
      <c r="BC7" s="98" t="str">
        <f>IF(AND(OR(K7=契約状況コード表!D$5,K7=契約状況コード表!D$6),OR(AG7=契約状況コード表!G$5,AG7=契約状況コード表!G$6)),"年間支払金額(全官署)",IF(OR(AG7=契約状況コード表!G$5,AG7=契約状況コード表!G$6),"年間支払金額",IF(AND(OR(COUNTIF(AI7,"*すべて*"),COUNTIF(AI7,"*全て*")),S7="●",OR(K7=契約状況コード表!D$5,K7=契約状況コード表!D$6)),"年間支払金額(全官署、契約相手方ごと)",IF(AND(OR(COUNTIF(AI7,"*すべて*"),COUNTIF(AI7,"*全て*")),S7="●"),"年間支払金額(契約相手方ごと)",IF(AND(OR(K7=契約状況コード表!D$5,K7=契約状況コード表!D$6),AG7=契約状況コード表!G$7),"契約総額(全官署)",IF(AND(K7=契約状況コード表!D$7,AG7=契約状況コード表!G$7),"契約総額(自官署のみ)",IF(K7=契約状況コード表!D$7,"年間支払金額(自官署のみ)",IF(AG7=契約状況コード表!G$7,"契約総額",IF(AND(COUNTIF(BJ7,"&lt;&gt;*単価*"),OR(K7=契約状況コード表!D$5,K7=契約状況コード表!D$6)),"全官署予定価格",IF(AND(COUNTIF(BJ7,"*単価*"),OR(K7=契約状況コード表!D$5,K7=契約状況コード表!D$6)),"全官署支払金額",IF(AND(COUNTIF(BJ7,"&lt;&gt;*単価*"),COUNTIF(BJ7,"*変更契約*")),"変更後予定価格",IF(COUNTIF(BJ7,"*単価*"),"年間支払金額","予定価格"))))))))))))</f>
        <v>年間支払金額</v>
      </c>
      <c r="BD7" s="98" t="str">
        <f>IF(AND(BI7=契約状況コード表!M$5,T7&gt;契約状況コード表!N$5),"○",IF(AND(BI7=契約状況コード表!M$6,T7&gt;=契約状況コード表!N$6),"○",IF(AND(BI7=契約状況コード表!M$7,T7&gt;=契約状況コード表!N$7),"○",IF(AND(BI7=契約状況コード表!M$8,T7&gt;=契約状況コード表!N$8),"○",IF(AND(BI7=契約状況コード表!M$9,T7&gt;=契約状況コード表!N$9),"○",IF(AND(BI7=契約状況コード表!M$10,T7&gt;=契約状況コード表!N$10),"○",IF(AND(BI7=契約状況コード表!M$11,T7&gt;=契約状況コード表!N$11),"○",IF(AND(BI7=契約状況コード表!M$12,T7&gt;=契約状況コード表!N$12),"○",IF(AND(BI7=契約状況コード表!M$13,T7&gt;=契約状況コード表!N$13),"○",IF(T7="他官署で調達手続き入札を実施のため","○","×"))))))))))</f>
        <v>○</v>
      </c>
      <c r="BE7" s="98" t="str">
        <f>IF(AND(BI7=契約状況コード表!M$5,Y7&gt;契約状況コード表!N$5),"○",IF(AND(BI7=契約状況コード表!M$6,Y7&gt;=契約状況コード表!N$6),"○",IF(AND(BI7=契約状況コード表!M$7,Y7&gt;=契約状況コード表!N$7),"○",IF(AND(BI7=契約状況コード表!M$8,Y7&gt;=契約状況コード表!N$8),"○",IF(AND(BI7=契約状況コード表!M$9,Y7&gt;=契約状況コード表!N$9),"○",IF(AND(BI7=契約状況コード表!M$10,Y7&gt;=契約状況コード表!N$10),"○",IF(AND(BI7=契約状況コード表!M$11,Y7&gt;=契約状況コード表!N$11),"○",IF(AND(BI7=契約状況コード表!M$12,Y7&gt;=契約状況コード表!N$12),"○",IF(AND(BI7=契約状況コード表!M$13,Y7&gt;=契約状況コード表!N$13),"○","×")))))))))</f>
        <v>×</v>
      </c>
      <c r="BF7" s="98" t="str">
        <f t="shared" ref="BF7" si="2">IF(AND(L7="×",BG7="○"),"×",BG7)</f>
        <v>×</v>
      </c>
      <c r="BG7" s="98" t="str">
        <f t="shared" ref="BG7" si="3">IF(BB7&lt;&gt;"",BB7,IF(COUNTIF(BC7,"*予定価格*"),BD7,BE7))</f>
        <v>×</v>
      </c>
      <c r="BH7" s="99" t="str">
        <f t="shared" ref="BH7" si="4">IF(BG7="○",X7,"")</f>
        <v/>
      </c>
      <c r="BI7" s="146" t="str">
        <f t="shared" ref="BI7" si="5">IF(H7="③情報システム",IF(COUNTIF(I7,"*借入*")+COUNTIF(I7,"*賃貸*")+COUNTIF(I7,"*リース*"),"⑨物品等賃借",IF(COUNTIF(I7,"*購入*")+COUNTIF(DM7,"*調達*"),"⑦物品等購入",IF(COUNTIF(I7,"*製造*"),"⑧物品等製造","⑩役務"))),H7)</f>
        <v>⑩役務</v>
      </c>
      <c r="BJ7" s="29" t="str">
        <f>IF(AG7=契約状況コード表!G$5,"",IF(AND(K7&lt;&gt;"",ISTEXT(U7)),"分担契約/単価契約",IF(ISTEXT(U7),"単価契約",IF(K7&lt;&gt;"","分担契約",""))))</f>
        <v>単価契約</v>
      </c>
      <c r="BK7" s="147"/>
      <c r="BL7" s="102" t="str">
        <f>IF(COUNTIF(T7,"**"),"",IF(AND(T7&gt;=契約状況コード表!P$5,OR(H7=契約状況コード表!M$5,H7=契約状況コード表!M$6)),1,IF(AND(T7&gt;=契約状況コード表!P$13,H7&lt;&gt;契約状況コード表!M$5,H7&lt;&gt;契約状況コード表!M$6),1,"")))</f>
        <v/>
      </c>
      <c r="BM7" s="132" t="str">
        <f t="shared" ref="BM7" si="6">IF(LEN(O7)=0,"○",IF(LEN(O7)=1,"○",IF(LEN(O7)=13,"○",IF(LEN(O7)=27,"○",IF(LEN(O7)=41,"○","×")))))</f>
        <v>○</v>
      </c>
      <c r="BN7" s="102" t="b">
        <f t="shared" ref="BN7:BO7" si="7">_xlfn.ISFORMULA(BI7)</f>
        <v>1</v>
      </c>
      <c r="BO7" s="102" t="b">
        <f t="shared" si="7"/>
        <v>1</v>
      </c>
    </row>
    <row r="8" spans="1:67" ht="60.6" customHeight="1">
      <c r="A8" s="41">
        <f t="shared" si="0"/>
        <v>3</v>
      </c>
      <c r="B8" s="41">
        <f>IF(AND(COUNTIF(H8,"*工事*"),COUNTIF(R8,"*入札*")),1,IF(AND(COUNTIF(H8,"*工事*"),COUNTIF(R8,"*随意契約*")),2,IF(AND(R8&lt;&gt;"*工事*",COUNTIF(R8,"*入札*")),3,IF(AND(H8&lt;&gt;"*工事*",COUNTIF(R8,"*随意契約*")),4,""))))</f>
        <v>3</v>
      </c>
      <c r="C8" s="41" t="str">
        <f>IF(B8&lt;&gt;1,"",COUNTIF($B$7:B15,1))</f>
        <v/>
      </c>
      <c r="D8" s="41" t="str">
        <f>IF(B8&lt;&gt;2,"",COUNTIF($B$7:B15,2))</f>
        <v/>
      </c>
      <c r="E8" s="41">
        <v>3</v>
      </c>
      <c r="F8" s="41" t="str">
        <f>IF(B8&lt;&gt;4,"",COUNTIF($B$7:B15,4))</f>
        <v/>
      </c>
      <c r="G8" s="64" t="s">
        <v>212</v>
      </c>
      <c r="H8" s="65" t="s">
        <v>42</v>
      </c>
      <c r="I8" s="65" t="s">
        <v>232</v>
      </c>
      <c r="J8" s="180" t="s">
        <v>200</v>
      </c>
      <c r="K8" s="64"/>
      <c r="L8" s="29"/>
      <c r="M8" s="66">
        <v>45586</v>
      </c>
      <c r="N8" s="65" t="s">
        <v>231</v>
      </c>
      <c r="O8" s="67">
        <v>6260001002220</v>
      </c>
      <c r="P8" s="72" t="s">
        <v>64</v>
      </c>
      <c r="Q8" s="73"/>
      <c r="R8" s="65" t="s">
        <v>196</v>
      </c>
      <c r="S8" s="64"/>
      <c r="T8" s="68">
        <v>3128238</v>
      </c>
      <c r="U8" s="75" t="s">
        <v>248</v>
      </c>
      <c r="V8" s="76">
        <v>2439853</v>
      </c>
      <c r="W8" s="148">
        <v>0.77900000000000003</v>
      </c>
      <c r="X8" s="68"/>
      <c r="Y8" s="68"/>
      <c r="Z8" s="71" t="s">
        <v>195</v>
      </c>
      <c r="AA8" s="69" t="s">
        <v>198</v>
      </c>
      <c r="AB8" s="70">
        <v>1</v>
      </c>
      <c r="AC8" s="71">
        <v>1</v>
      </c>
      <c r="AD8" s="71" t="s">
        <v>197</v>
      </c>
      <c r="AE8" s="71"/>
      <c r="AF8" s="71" t="s">
        <v>195</v>
      </c>
      <c r="AG8" s="69"/>
      <c r="AH8" s="65"/>
      <c r="AI8" s="65"/>
      <c r="AJ8" s="65"/>
      <c r="AK8" s="29"/>
      <c r="AL8" s="29"/>
      <c r="AM8" s="170"/>
      <c r="AN8" s="170"/>
      <c r="AO8" s="170"/>
      <c r="AP8" s="170"/>
      <c r="AQ8" s="29"/>
      <c r="AR8" s="64"/>
      <c r="AS8" s="29"/>
      <c r="AT8" s="29"/>
      <c r="AU8" s="29"/>
      <c r="AV8" s="29"/>
      <c r="AW8" s="29"/>
      <c r="AX8" s="29"/>
      <c r="AY8" s="29"/>
      <c r="AZ8" s="29"/>
      <c r="BA8" s="90"/>
      <c r="BB8" s="97"/>
      <c r="BC8" s="98" t="s">
        <v>215</v>
      </c>
      <c r="BD8" s="98" t="s">
        <v>197</v>
      </c>
      <c r="BE8" s="98" t="s">
        <v>195</v>
      </c>
      <c r="BF8" s="98" t="s">
        <v>195</v>
      </c>
      <c r="BG8" s="98" t="s">
        <v>195</v>
      </c>
      <c r="BH8" s="99" t="s">
        <v>216</v>
      </c>
      <c r="BI8" s="146" t="s">
        <v>217</v>
      </c>
      <c r="BJ8" s="29" t="s">
        <v>218</v>
      </c>
      <c r="BK8" s="147"/>
      <c r="BL8" s="102" t="s">
        <v>216</v>
      </c>
      <c r="BM8" s="132" t="s">
        <v>197</v>
      </c>
      <c r="BN8" s="102" t="b">
        <v>1</v>
      </c>
      <c r="BO8" s="102" t="b">
        <v>1</v>
      </c>
    </row>
    <row r="9" spans="1:67" ht="60.6" customHeight="1">
      <c r="A9" s="41">
        <f t="shared" si="0"/>
        <v>4</v>
      </c>
      <c r="B9" s="41">
        <f t="shared" si="1"/>
        <v>3</v>
      </c>
      <c r="C9" s="41" t="str">
        <f>IF(B9&lt;&gt;1,"",COUNTIF($B$7:B9,1))</f>
        <v/>
      </c>
      <c r="D9" s="41" t="str">
        <f>IF(B9&lt;&gt;2,"",COUNTIF($B$7:B9,2))</f>
        <v/>
      </c>
      <c r="E9" s="41">
        <v>4</v>
      </c>
      <c r="F9" s="41" t="str">
        <f>IF(B9&lt;&gt;4,"",COUNTIF($B$7:B9,4))</f>
        <v/>
      </c>
      <c r="G9" s="64" t="s">
        <v>213</v>
      </c>
      <c r="H9" s="65" t="s">
        <v>42</v>
      </c>
      <c r="I9" s="180" t="s">
        <v>234</v>
      </c>
      <c r="J9" s="180" t="s">
        <v>200</v>
      </c>
      <c r="K9" s="64"/>
      <c r="L9" s="29"/>
      <c r="M9" s="66">
        <v>45589</v>
      </c>
      <c r="N9" s="65" t="s">
        <v>219</v>
      </c>
      <c r="O9" s="67">
        <v>9290001008501</v>
      </c>
      <c r="P9" s="72" t="s">
        <v>64</v>
      </c>
      <c r="Q9" s="73"/>
      <c r="R9" s="65" t="s">
        <v>196</v>
      </c>
      <c r="S9" s="64"/>
      <c r="T9" s="74">
        <v>3195436</v>
      </c>
      <c r="U9" s="131" t="s">
        <v>241</v>
      </c>
      <c r="V9" s="76">
        <v>1999580</v>
      </c>
      <c r="W9" s="148">
        <v>0.625</v>
      </c>
      <c r="X9" s="74"/>
      <c r="Y9" s="74"/>
      <c r="Z9" s="71" t="s">
        <v>195</v>
      </c>
      <c r="AA9" s="69" t="s">
        <v>198</v>
      </c>
      <c r="AB9" s="70">
        <v>7</v>
      </c>
      <c r="AC9" s="71">
        <v>0</v>
      </c>
      <c r="AD9" s="71" t="s">
        <v>195</v>
      </c>
      <c r="AE9" s="71" t="s">
        <v>214</v>
      </c>
      <c r="AF9" s="71" t="s">
        <v>195</v>
      </c>
      <c r="AG9" s="69"/>
      <c r="AH9" s="65"/>
      <c r="AI9" s="65"/>
      <c r="AJ9" s="65"/>
      <c r="AK9" s="29"/>
      <c r="AL9" s="29"/>
      <c r="AM9" s="170"/>
      <c r="AN9" s="170"/>
      <c r="AO9" s="170"/>
      <c r="AP9" s="170"/>
      <c r="AQ9" s="29"/>
      <c r="AR9" s="64"/>
      <c r="AS9" s="29"/>
      <c r="AT9" s="29"/>
      <c r="AU9" s="29"/>
      <c r="AV9" s="29"/>
      <c r="AW9" s="29"/>
      <c r="AX9" s="29"/>
      <c r="AY9" s="29"/>
      <c r="AZ9" s="29"/>
      <c r="BA9" s="90"/>
      <c r="BB9" s="97"/>
      <c r="BC9" s="98" t="s">
        <v>215</v>
      </c>
      <c r="BD9" s="98" t="s">
        <v>197</v>
      </c>
      <c r="BE9" s="98" t="s">
        <v>195</v>
      </c>
      <c r="BF9" s="98" t="s">
        <v>195</v>
      </c>
      <c r="BG9" s="98" t="s">
        <v>195</v>
      </c>
      <c r="BH9" s="99" t="s">
        <v>216</v>
      </c>
      <c r="BI9" s="146" t="s">
        <v>217</v>
      </c>
      <c r="BJ9" s="29" t="s">
        <v>218</v>
      </c>
      <c r="BK9" s="147"/>
      <c r="BL9" s="102" t="s">
        <v>216</v>
      </c>
      <c r="BM9" s="132" t="s">
        <v>197</v>
      </c>
      <c r="BN9" s="102" t="b">
        <v>1</v>
      </c>
      <c r="BO9" s="102" t="b">
        <v>1</v>
      </c>
    </row>
    <row r="10" spans="1:67" ht="60.6" customHeight="1">
      <c r="A10" s="41">
        <f t="shared" si="0"/>
        <v>5</v>
      </c>
      <c r="B10" s="41">
        <f t="shared" si="1"/>
        <v>3</v>
      </c>
      <c r="C10" s="41" t="str">
        <f>IF(B10&lt;&gt;1,"",COUNTIF($B$7:B10,1))</f>
        <v/>
      </c>
      <c r="D10" s="41" t="str">
        <f>IF(B10&lt;&gt;2,"",COUNTIF($B$7:B10,2))</f>
        <v/>
      </c>
      <c r="E10" s="41">
        <v>5</v>
      </c>
      <c r="F10" s="41" t="str">
        <f>IF(B10&lt;&gt;4,"",COUNTIF($B$7:B10,4))</f>
        <v/>
      </c>
      <c r="G10" s="64" t="s">
        <v>223</v>
      </c>
      <c r="H10" s="65" t="s">
        <v>42</v>
      </c>
      <c r="I10" s="65" t="s">
        <v>235</v>
      </c>
      <c r="J10" s="180" t="s">
        <v>200</v>
      </c>
      <c r="K10" s="64"/>
      <c r="L10" s="29"/>
      <c r="M10" s="66">
        <v>45589</v>
      </c>
      <c r="N10" s="65" t="s">
        <v>219</v>
      </c>
      <c r="O10" s="67">
        <v>9290001008501</v>
      </c>
      <c r="P10" s="72" t="s">
        <v>64</v>
      </c>
      <c r="Q10" s="73"/>
      <c r="R10" s="65" t="s">
        <v>196</v>
      </c>
      <c r="S10" s="64"/>
      <c r="T10" s="68">
        <v>3072449</v>
      </c>
      <c r="U10" s="131" t="s">
        <v>242</v>
      </c>
      <c r="V10" s="76">
        <v>1985940</v>
      </c>
      <c r="W10" s="148">
        <v>0.64600000000000002</v>
      </c>
      <c r="X10" s="68"/>
      <c r="Y10" s="68"/>
      <c r="Z10" s="71" t="s">
        <v>195</v>
      </c>
      <c r="AA10" s="69" t="s">
        <v>198</v>
      </c>
      <c r="AB10" s="70">
        <v>3</v>
      </c>
      <c r="AC10" s="71">
        <v>0</v>
      </c>
      <c r="AD10" s="71" t="s">
        <v>195</v>
      </c>
      <c r="AE10" s="71" t="s">
        <v>214</v>
      </c>
      <c r="AF10" s="71" t="s">
        <v>195</v>
      </c>
      <c r="AG10" s="69"/>
      <c r="AH10" s="65"/>
      <c r="AI10" s="65"/>
      <c r="AJ10" s="65"/>
      <c r="AK10" s="29"/>
      <c r="AL10" s="29"/>
      <c r="AM10" s="170"/>
      <c r="AN10" s="170"/>
      <c r="AO10" s="170"/>
      <c r="AP10" s="170"/>
      <c r="AQ10" s="29"/>
      <c r="AR10" s="64"/>
      <c r="AS10" s="29"/>
      <c r="AT10" s="29"/>
      <c r="AU10" s="29"/>
      <c r="AV10" s="29"/>
      <c r="AW10" s="29"/>
      <c r="AX10" s="29"/>
      <c r="AY10" s="29"/>
      <c r="AZ10" s="29"/>
      <c r="BA10" s="90"/>
      <c r="BB10" s="97"/>
      <c r="BC10" s="98" t="s">
        <v>215</v>
      </c>
      <c r="BD10" s="98" t="s">
        <v>197</v>
      </c>
      <c r="BE10" s="98" t="s">
        <v>195</v>
      </c>
      <c r="BF10" s="98" t="s">
        <v>195</v>
      </c>
      <c r="BG10" s="98" t="s">
        <v>195</v>
      </c>
      <c r="BH10" s="99" t="s">
        <v>216</v>
      </c>
      <c r="BI10" s="146" t="s">
        <v>217</v>
      </c>
      <c r="BJ10" s="29" t="s">
        <v>218</v>
      </c>
      <c r="BK10" s="147"/>
      <c r="BL10" s="102" t="s">
        <v>216</v>
      </c>
      <c r="BM10" s="132" t="s">
        <v>197</v>
      </c>
      <c r="BN10" s="102" t="b">
        <v>1</v>
      </c>
      <c r="BO10" s="102" t="b">
        <v>1</v>
      </c>
    </row>
    <row r="11" spans="1:67" ht="60.6" customHeight="1">
      <c r="A11" s="41">
        <f t="shared" si="0"/>
        <v>6</v>
      </c>
      <c r="B11" s="41">
        <f t="shared" si="1"/>
        <v>3</v>
      </c>
      <c r="C11" s="41" t="str">
        <f>IF(B11&lt;&gt;1,"",COUNTIF($B$7:B11,1))</f>
        <v/>
      </c>
      <c r="D11" s="41" t="str">
        <f>IF(B11&lt;&gt;2,"",COUNTIF($B$7:B11,2))</f>
        <v/>
      </c>
      <c r="E11" s="41">
        <v>6</v>
      </c>
      <c r="F11" s="41" t="str">
        <f>IF(B11&lt;&gt;4,"",COUNTIF($B$7:B11,4))</f>
        <v/>
      </c>
      <c r="G11" s="64" t="s">
        <v>224</v>
      </c>
      <c r="H11" s="65" t="s">
        <v>42</v>
      </c>
      <c r="I11" s="65" t="s">
        <v>236</v>
      </c>
      <c r="J11" s="180" t="s">
        <v>200</v>
      </c>
      <c r="K11" s="64"/>
      <c r="L11" s="29"/>
      <c r="M11" s="66">
        <v>45589</v>
      </c>
      <c r="N11" s="65" t="s">
        <v>219</v>
      </c>
      <c r="O11" s="67">
        <v>9290001008501</v>
      </c>
      <c r="P11" s="72" t="s">
        <v>64</v>
      </c>
      <c r="Q11" s="73"/>
      <c r="R11" s="65" t="s">
        <v>196</v>
      </c>
      <c r="S11" s="64"/>
      <c r="T11" s="68">
        <v>4269850</v>
      </c>
      <c r="U11" s="75" t="s">
        <v>243</v>
      </c>
      <c r="V11" s="76">
        <v>3066800</v>
      </c>
      <c r="W11" s="148">
        <v>0.71799999999999997</v>
      </c>
      <c r="X11" s="68"/>
      <c r="Y11" s="68"/>
      <c r="Z11" s="71" t="s">
        <v>195</v>
      </c>
      <c r="AA11" s="69" t="s">
        <v>198</v>
      </c>
      <c r="AB11" s="70">
        <v>3</v>
      </c>
      <c r="AC11" s="71">
        <v>0</v>
      </c>
      <c r="AD11" s="71" t="s">
        <v>195</v>
      </c>
      <c r="AE11" s="71" t="s">
        <v>214</v>
      </c>
      <c r="AF11" s="71" t="s">
        <v>195</v>
      </c>
      <c r="AG11" s="69"/>
      <c r="AH11" s="65"/>
      <c r="AI11" s="65"/>
      <c r="AJ11" s="65"/>
      <c r="AK11" s="29"/>
      <c r="AL11" s="29"/>
      <c r="AM11" s="170"/>
      <c r="AN11" s="170"/>
      <c r="AO11" s="170"/>
      <c r="AP11" s="170"/>
      <c r="AQ11" s="29"/>
      <c r="AR11" s="64"/>
      <c r="AS11" s="29"/>
      <c r="AT11" s="29"/>
      <c r="AU11" s="29"/>
      <c r="AV11" s="29"/>
      <c r="AW11" s="29"/>
      <c r="AX11" s="29"/>
      <c r="AY11" s="29"/>
      <c r="AZ11" s="29"/>
      <c r="BA11" s="90"/>
      <c r="BB11" s="97"/>
      <c r="BC11" s="98" t="s">
        <v>215</v>
      </c>
      <c r="BD11" s="98" t="s">
        <v>197</v>
      </c>
      <c r="BE11" s="98" t="s">
        <v>195</v>
      </c>
      <c r="BF11" s="98" t="s">
        <v>195</v>
      </c>
      <c r="BG11" s="98" t="s">
        <v>195</v>
      </c>
      <c r="BH11" s="99" t="s">
        <v>216</v>
      </c>
      <c r="BI11" s="146" t="s">
        <v>217</v>
      </c>
      <c r="BJ11" s="29" t="s">
        <v>218</v>
      </c>
      <c r="BK11" s="147"/>
      <c r="BL11" s="102" t="s">
        <v>216</v>
      </c>
      <c r="BM11" s="132" t="s">
        <v>197</v>
      </c>
      <c r="BN11" s="102" t="b">
        <v>1</v>
      </c>
      <c r="BO11" s="102" t="b">
        <v>1</v>
      </c>
    </row>
    <row r="12" spans="1:67" ht="60.6" customHeight="1">
      <c r="A12" s="41">
        <f t="shared" si="0"/>
        <v>7</v>
      </c>
      <c r="B12" s="41">
        <f t="shared" si="1"/>
        <v>3</v>
      </c>
      <c r="C12" s="41" t="str">
        <f>IF(B12&lt;&gt;1,"",COUNTIF($B$7:B12,1))</f>
        <v/>
      </c>
      <c r="D12" s="41" t="str">
        <f>IF(B12&lt;&gt;2,"",COUNTIF($B$7:B12,2))</f>
        <v/>
      </c>
      <c r="E12" s="41">
        <v>7</v>
      </c>
      <c r="F12" s="41" t="str">
        <f>IF(B12&lt;&gt;4,"",COUNTIF($B$7:B12,4))</f>
        <v/>
      </c>
      <c r="G12" s="64" t="s">
        <v>225</v>
      </c>
      <c r="H12" s="65" t="s">
        <v>42</v>
      </c>
      <c r="I12" s="65" t="s">
        <v>237</v>
      </c>
      <c r="J12" s="180" t="s">
        <v>200</v>
      </c>
      <c r="K12" s="64"/>
      <c r="L12" s="29"/>
      <c r="M12" s="66">
        <v>45589</v>
      </c>
      <c r="N12" s="65" t="s">
        <v>220</v>
      </c>
      <c r="O12" s="67">
        <v>2011101012138</v>
      </c>
      <c r="P12" s="72" t="s">
        <v>64</v>
      </c>
      <c r="Q12" s="73"/>
      <c r="R12" s="65" t="s">
        <v>196</v>
      </c>
      <c r="S12" s="64"/>
      <c r="T12" s="68">
        <v>13619892</v>
      </c>
      <c r="U12" s="75" t="s">
        <v>244</v>
      </c>
      <c r="V12" s="76">
        <v>12012000</v>
      </c>
      <c r="W12" s="148">
        <v>0.88100000000000001</v>
      </c>
      <c r="X12" s="68"/>
      <c r="Y12" s="68"/>
      <c r="Z12" s="71" t="s">
        <v>195</v>
      </c>
      <c r="AA12" s="69" t="s">
        <v>198</v>
      </c>
      <c r="AB12" s="70">
        <v>2</v>
      </c>
      <c r="AC12" s="71">
        <v>0</v>
      </c>
      <c r="AD12" s="71" t="s">
        <v>195</v>
      </c>
      <c r="AE12" s="71" t="s">
        <v>214</v>
      </c>
      <c r="AF12" s="71" t="s">
        <v>195</v>
      </c>
      <c r="AG12" s="69"/>
      <c r="AH12" s="65"/>
      <c r="AI12" s="65"/>
      <c r="AJ12" s="65"/>
      <c r="AK12" s="29"/>
      <c r="AL12" s="29"/>
      <c r="AM12" s="170"/>
      <c r="AN12" s="170"/>
      <c r="AO12" s="170"/>
      <c r="AP12" s="170"/>
      <c r="AQ12" s="29"/>
      <c r="AR12" s="64"/>
      <c r="AS12" s="29"/>
      <c r="AT12" s="29"/>
      <c r="AU12" s="29"/>
      <c r="AV12" s="29"/>
      <c r="AW12" s="29"/>
      <c r="AX12" s="29"/>
      <c r="AY12" s="29"/>
      <c r="AZ12" s="29"/>
      <c r="BA12" s="90"/>
      <c r="BB12" s="97"/>
      <c r="BC12" s="98" t="s">
        <v>215</v>
      </c>
      <c r="BD12" s="98" t="s">
        <v>197</v>
      </c>
      <c r="BE12" s="98" t="s">
        <v>195</v>
      </c>
      <c r="BF12" s="98" t="s">
        <v>195</v>
      </c>
      <c r="BG12" s="98" t="s">
        <v>195</v>
      </c>
      <c r="BH12" s="99" t="s">
        <v>216</v>
      </c>
      <c r="BI12" s="146" t="s">
        <v>217</v>
      </c>
      <c r="BJ12" s="29" t="s">
        <v>218</v>
      </c>
      <c r="BK12" s="147"/>
      <c r="BL12" s="102" t="s">
        <v>216</v>
      </c>
      <c r="BM12" s="132" t="s">
        <v>197</v>
      </c>
      <c r="BN12" s="102" t="b">
        <v>1</v>
      </c>
      <c r="BO12" s="102" t="b">
        <v>1</v>
      </c>
    </row>
    <row r="13" spans="1:67" ht="60.6" customHeight="1">
      <c r="A13" s="41">
        <f t="shared" si="0"/>
        <v>8</v>
      </c>
      <c r="B13" s="41">
        <f t="shared" ref="B13:B17" si="8">IF(AND(COUNTIF(H13,"*工事*"),COUNTIF(R13,"*入札*")),1,IF(AND(COUNTIF(H13,"*工事*"),COUNTIF(R13,"*随意契約*")),2,IF(AND(R13&lt;&gt;"*工事*",COUNTIF(R13,"*入札*")),3,IF(AND(H13&lt;&gt;"*工事*",COUNTIF(R13,"*随意契約*")),4,""))))</f>
        <v>3</v>
      </c>
      <c r="C13" s="41" t="str">
        <f>IF(B13&lt;&gt;1,"",COUNTIF($B$7:B13,1))</f>
        <v/>
      </c>
      <c r="D13" s="41" t="str">
        <f>IF(B13&lt;&gt;2,"",COUNTIF($B$7:B13,2))</f>
        <v/>
      </c>
      <c r="E13" s="41">
        <v>8</v>
      </c>
      <c r="F13" s="41" t="str">
        <f>IF(B13&lt;&gt;4,"",COUNTIF($B$7:B13,4))</f>
        <v/>
      </c>
      <c r="G13" s="64" t="s">
        <v>226</v>
      </c>
      <c r="H13" s="65" t="s">
        <v>42</v>
      </c>
      <c r="I13" s="65" t="s">
        <v>238</v>
      </c>
      <c r="J13" s="180" t="s">
        <v>200</v>
      </c>
      <c r="K13" s="64"/>
      <c r="L13" s="29"/>
      <c r="M13" s="66">
        <v>45589</v>
      </c>
      <c r="N13" s="65" t="s">
        <v>221</v>
      </c>
      <c r="O13" s="67">
        <v>6290001048038</v>
      </c>
      <c r="P13" s="72" t="s">
        <v>64</v>
      </c>
      <c r="Q13" s="73"/>
      <c r="R13" s="65" t="s">
        <v>196</v>
      </c>
      <c r="S13" s="64"/>
      <c r="T13" s="68">
        <v>4904982</v>
      </c>
      <c r="U13" s="75" t="s">
        <v>245</v>
      </c>
      <c r="V13" s="76">
        <v>4158000</v>
      </c>
      <c r="W13" s="148">
        <v>0.84699999999999998</v>
      </c>
      <c r="X13" s="68"/>
      <c r="Y13" s="68"/>
      <c r="Z13" s="71" t="s">
        <v>195</v>
      </c>
      <c r="AA13" s="69" t="s">
        <v>198</v>
      </c>
      <c r="AB13" s="70">
        <v>2</v>
      </c>
      <c r="AC13" s="71">
        <v>0</v>
      </c>
      <c r="AD13" s="71" t="s">
        <v>195</v>
      </c>
      <c r="AE13" s="71" t="s">
        <v>214</v>
      </c>
      <c r="AF13" s="71" t="s">
        <v>195</v>
      </c>
      <c r="AG13" s="69"/>
      <c r="AH13" s="65"/>
      <c r="AI13" s="65"/>
      <c r="AJ13" s="65"/>
      <c r="AK13" s="29"/>
      <c r="AL13" s="29"/>
      <c r="AM13" s="170"/>
      <c r="AN13" s="170"/>
      <c r="AO13" s="170"/>
      <c r="AP13" s="170"/>
      <c r="AQ13" s="29"/>
      <c r="AR13" s="64"/>
      <c r="AS13" s="29"/>
      <c r="AT13" s="29"/>
      <c r="AU13" s="29"/>
      <c r="AV13" s="29"/>
      <c r="AW13" s="29"/>
      <c r="AX13" s="29"/>
      <c r="AY13" s="29"/>
      <c r="AZ13" s="29"/>
      <c r="BA13" s="92"/>
      <c r="BB13" s="97"/>
      <c r="BC13" s="98" t="s">
        <v>215</v>
      </c>
      <c r="BD13" s="98" t="s">
        <v>197</v>
      </c>
      <c r="BE13" s="98" t="s">
        <v>195</v>
      </c>
      <c r="BF13" s="98" t="s">
        <v>195</v>
      </c>
      <c r="BG13" s="98" t="s">
        <v>195</v>
      </c>
      <c r="BH13" s="99" t="s">
        <v>216</v>
      </c>
      <c r="BI13" s="146" t="s">
        <v>217</v>
      </c>
      <c r="BJ13" s="29" t="s">
        <v>218</v>
      </c>
      <c r="BK13" s="147"/>
      <c r="BL13" s="102" t="s">
        <v>216</v>
      </c>
      <c r="BM13" s="132" t="s">
        <v>197</v>
      </c>
      <c r="BN13" s="102" t="b">
        <v>1</v>
      </c>
      <c r="BO13" s="102" t="b">
        <v>1</v>
      </c>
    </row>
    <row r="14" spans="1:67" ht="60.6" customHeight="1">
      <c r="A14" s="41">
        <f t="shared" si="0"/>
        <v>9</v>
      </c>
      <c r="B14" s="41">
        <f t="shared" si="8"/>
        <v>3</v>
      </c>
      <c r="C14" s="41" t="str">
        <f>IF(B14&lt;&gt;1,"",COUNTIF($B$7:B14,1))</f>
        <v/>
      </c>
      <c r="D14" s="41" t="str">
        <f>IF(B14&lt;&gt;2,"",COUNTIF($B$7:B14,2))</f>
        <v/>
      </c>
      <c r="E14" s="41">
        <v>9</v>
      </c>
      <c r="F14" s="41" t="str">
        <f>IF(B14&lt;&gt;4,"",COUNTIF($B$7:B14,4))</f>
        <v/>
      </c>
      <c r="G14" s="64" t="s">
        <v>227</v>
      </c>
      <c r="H14" s="65" t="s">
        <v>42</v>
      </c>
      <c r="I14" s="65" t="s">
        <v>239</v>
      </c>
      <c r="J14" s="180" t="s">
        <v>200</v>
      </c>
      <c r="K14" s="64"/>
      <c r="L14" s="29"/>
      <c r="M14" s="66">
        <v>45589</v>
      </c>
      <c r="N14" s="65" t="s">
        <v>219</v>
      </c>
      <c r="O14" s="67">
        <v>9290001008501</v>
      </c>
      <c r="P14" s="72" t="s">
        <v>64</v>
      </c>
      <c r="Q14" s="73"/>
      <c r="R14" s="65" t="s">
        <v>196</v>
      </c>
      <c r="S14" s="64"/>
      <c r="T14" s="68">
        <v>1316835</v>
      </c>
      <c r="U14" s="75" t="s">
        <v>246</v>
      </c>
      <c r="V14" s="76">
        <v>863940</v>
      </c>
      <c r="W14" s="148">
        <v>0.65610000000000002</v>
      </c>
      <c r="X14" s="68"/>
      <c r="Y14" s="68"/>
      <c r="Z14" s="71" t="s">
        <v>195</v>
      </c>
      <c r="AA14" s="69" t="s">
        <v>198</v>
      </c>
      <c r="AB14" s="70">
        <v>5</v>
      </c>
      <c r="AC14" s="71">
        <v>0</v>
      </c>
      <c r="AD14" s="71" t="s">
        <v>195</v>
      </c>
      <c r="AE14" s="71" t="s">
        <v>214</v>
      </c>
      <c r="AF14" s="71" t="s">
        <v>195</v>
      </c>
      <c r="AG14" s="69"/>
      <c r="AH14" s="65"/>
      <c r="AI14" s="65"/>
      <c r="AJ14" s="65"/>
      <c r="AK14" s="29"/>
      <c r="AL14" s="29"/>
      <c r="AM14" s="170"/>
      <c r="AN14" s="170"/>
      <c r="AO14" s="170"/>
      <c r="AP14" s="170"/>
      <c r="AQ14" s="29"/>
      <c r="AR14" s="64"/>
      <c r="AS14" s="29"/>
      <c r="AT14" s="29"/>
      <c r="AU14" s="29"/>
      <c r="AV14" s="29"/>
      <c r="AW14" s="29"/>
      <c r="AX14" s="29"/>
      <c r="AY14" s="29"/>
      <c r="AZ14" s="29"/>
      <c r="BA14" s="90"/>
      <c r="BB14" s="97"/>
      <c r="BC14" s="98" t="s">
        <v>215</v>
      </c>
      <c r="BD14" s="98" t="s">
        <v>197</v>
      </c>
      <c r="BE14" s="98" t="s">
        <v>195</v>
      </c>
      <c r="BF14" s="98" t="s">
        <v>195</v>
      </c>
      <c r="BG14" s="98" t="s">
        <v>195</v>
      </c>
      <c r="BH14" s="99" t="s">
        <v>216</v>
      </c>
      <c r="BI14" s="146" t="s">
        <v>217</v>
      </c>
      <c r="BJ14" s="29" t="s">
        <v>218</v>
      </c>
      <c r="BK14" s="147"/>
      <c r="BL14" s="102" t="s">
        <v>216</v>
      </c>
      <c r="BM14" s="132" t="s">
        <v>197</v>
      </c>
      <c r="BN14" s="102" t="b">
        <v>1</v>
      </c>
      <c r="BO14" s="102" t="b">
        <v>1</v>
      </c>
    </row>
    <row r="15" spans="1:67" ht="60.6" customHeight="1">
      <c r="A15" s="41">
        <f t="shared" si="0"/>
        <v>10</v>
      </c>
      <c r="B15" s="41">
        <f t="shared" si="8"/>
        <v>3</v>
      </c>
      <c r="C15" s="41" t="str">
        <f>IF(B15&lt;&gt;1,"",COUNTIF($B$7:B15,1))</f>
        <v/>
      </c>
      <c r="D15" s="41" t="str">
        <f>IF(B15&lt;&gt;2,"",COUNTIF($B$7:B15,2))</f>
        <v/>
      </c>
      <c r="E15" s="41">
        <v>10</v>
      </c>
      <c r="F15" s="41" t="str">
        <f>IF(B15&lt;&gt;4,"",COUNTIF($B$7:B15,4))</f>
        <v/>
      </c>
      <c r="G15" s="64" t="s">
        <v>228</v>
      </c>
      <c r="H15" s="65" t="s">
        <v>42</v>
      </c>
      <c r="I15" s="65" t="s">
        <v>240</v>
      </c>
      <c r="J15" s="180" t="s">
        <v>200</v>
      </c>
      <c r="K15" s="64"/>
      <c r="L15" s="29"/>
      <c r="M15" s="66">
        <v>45589</v>
      </c>
      <c r="N15" s="65" t="s">
        <v>222</v>
      </c>
      <c r="O15" s="67">
        <v>6310001008658</v>
      </c>
      <c r="P15" s="72" t="s">
        <v>64</v>
      </c>
      <c r="Q15" s="73"/>
      <c r="R15" s="65" t="s">
        <v>196</v>
      </c>
      <c r="S15" s="64"/>
      <c r="T15" s="74">
        <v>8861877</v>
      </c>
      <c r="U15" s="75" t="s">
        <v>247</v>
      </c>
      <c r="V15" s="76">
        <v>7028560</v>
      </c>
      <c r="W15" s="148">
        <v>0.79310000000000003</v>
      </c>
      <c r="X15" s="74"/>
      <c r="Y15" s="74"/>
      <c r="Z15" s="71" t="s">
        <v>195</v>
      </c>
      <c r="AA15" s="69" t="s">
        <v>198</v>
      </c>
      <c r="AB15" s="70">
        <v>2</v>
      </c>
      <c r="AC15" s="71">
        <v>0</v>
      </c>
      <c r="AD15" s="71" t="s">
        <v>195</v>
      </c>
      <c r="AE15" s="71" t="s">
        <v>214</v>
      </c>
      <c r="AF15" s="71" t="s">
        <v>195</v>
      </c>
      <c r="AG15" s="69"/>
      <c r="AH15" s="65"/>
      <c r="AI15" s="65"/>
      <c r="AJ15" s="65"/>
      <c r="AK15" s="29"/>
      <c r="AL15" s="29"/>
      <c r="AM15" s="170"/>
      <c r="AN15" s="170"/>
      <c r="AO15" s="170"/>
      <c r="AP15" s="170"/>
      <c r="AQ15" s="29"/>
      <c r="AR15" s="64"/>
      <c r="AS15" s="29"/>
      <c r="AT15" s="29"/>
      <c r="AU15" s="29"/>
      <c r="AV15" s="29"/>
      <c r="AW15" s="29"/>
      <c r="AX15" s="29"/>
      <c r="AY15" s="29"/>
      <c r="AZ15" s="29"/>
      <c r="BA15" s="90"/>
      <c r="BB15" s="97"/>
      <c r="BC15" s="98" t="s">
        <v>215</v>
      </c>
      <c r="BD15" s="98" t="s">
        <v>197</v>
      </c>
      <c r="BE15" s="98" t="s">
        <v>195</v>
      </c>
      <c r="BF15" s="98" t="s">
        <v>195</v>
      </c>
      <c r="BG15" s="98" t="s">
        <v>195</v>
      </c>
      <c r="BH15" s="99" t="s">
        <v>216</v>
      </c>
      <c r="BI15" s="146" t="s">
        <v>217</v>
      </c>
      <c r="BJ15" s="29" t="s">
        <v>218</v>
      </c>
      <c r="BK15" s="147"/>
      <c r="BL15" s="102" t="s">
        <v>216</v>
      </c>
      <c r="BM15" s="132" t="s">
        <v>197</v>
      </c>
      <c r="BN15" s="102" t="b">
        <v>1</v>
      </c>
      <c r="BO15" s="102" t="b">
        <v>1</v>
      </c>
    </row>
    <row r="16" spans="1:67" ht="60.6" customHeight="1">
      <c r="A16" s="41">
        <f t="shared" si="0"/>
        <v>11</v>
      </c>
      <c r="B16" s="41">
        <f>IF(AND(COUNTIF(H16,"*工事*"),COUNTIF(R16,"*入札*")),1,IF(AND(COUNTIF(H16,"*工事*"),COUNTIF(R16,"*随意契約*")),2,IF(AND(R16&lt;&gt;"*工事*",COUNTIF(R16,"*入札*")),3,IF(AND(H16&lt;&gt;"*工事*",COUNTIF(R16,"*随意契約*")),4,""))))</f>
        <v>4</v>
      </c>
      <c r="C16" s="41" t="str">
        <f>IF(B16&lt;&gt;1,"",COUNTIF($B$7:B16,1))</f>
        <v/>
      </c>
      <c r="D16" s="41" t="str">
        <f>IF(B16&lt;&gt;2,"",COUNTIF($B$7:B16,2))</f>
        <v/>
      </c>
      <c r="E16" s="41"/>
      <c r="F16" s="41">
        <f>IF(B16&lt;&gt;4,"",COUNTIF($B$7:B16,4))</f>
        <v>1</v>
      </c>
      <c r="G16" s="64" t="s">
        <v>230</v>
      </c>
      <c r="H16" s="65" t="s">
        <v>42</v>
      </c>
      <c r="I16" s="181" t="s">
        <v>203</v>
      </c>
      <c r="J16" s="180" t="s">
        <v>200</v>
      </c>
      <c r="K16" s="64"/>
      <c r="L16" s="29"/>
      <c r="M16" s="66">
        <v>45594</v>
      </c>
      <c r="N16" s="180" t="s">
        <v>204</v>
      </c>
      <c r="O16" s="182">
        <v>3290005002893</v>
      </c>
      <c r="P16" s="183" t="s">
        <v>64</v>
      </c>
      <c r="Q16" s="73"/>
      <c r="R16" s="65" t="s">
        <v>205</v>
      </c>
      <c r="S16" s="64" t="s">
        <v>197</v>
      </c>
      <c r="T16" s="68">
        <v>23568300</v>
      </c>
      <c r="U16" s="75" t="s">
        <v>206</v>
      </c>
      <c r="V16" s="76">
        <v>23568300</v>
      </c>
      <c r="W16" s="148">
        <f>IF(OR(T16="他官署で調達手続きを実施のため",AG16=[9]契約状況コード表!G$5),"－",IF(V16&lt;&gt;"",ROUNDDOWN(V16/T16,3),(IFERROR(ROUNDDOWN(U16/T16,3),"－"))))</f>
        <v>1</v>
      </c>
      <c r="X16" s="68"/>
      <c r="Y16" s="68"/>
      <c r="Z16" s="71" t="s">
        <v>195</v>
      </c>
      <c r="AA16" s="69" t="s">
        <v>198</v>
      </c>
      <c r="AB16" s="70">
        <v>1</v>
      </c>
      <c r="AC16" s="71">
        <v>0</v>
      </c>
      <c r="AD16" s="71" t="s">
        <v>195</v>
      </c>
      <c r="AE16" s="71" t="s">
        <v>207</v>
      </c>
      <c r="AF16" s="71" t="s">
        <v>195</v>
      </c>
      <c r="AG16" s="69"/>
      <c r="AH16" s="65" t="s">
        <v>18</v>
      </c>
      <c r="AI16" s="65" t="s">
        <v>208</v>
      </c>
      <c r="AJ16" s="65"/>
      <c r="AK16" s="29"/>
      <c r="AL16" s="29"/>
      <c r="AM16" s="170"/>
      <c r="AN16" s="170"/>
      <c r="AO16" s="170"/>
      <c r="AP16" s="170"/>
      <c r="AQ16" s="29"/>
      <c r="AR16" s="64"/>
      <c r="AS16" s="29"/>
      <c r="AT16" s="29"/>
      <c r="AU16" s="29"/>
      <c r="AV16" s="29"/>
      <c r="AW16" s="29"/>
      <c r="AX16" s="29"/>
      <c r="AY16" s="29"/>
      <c r="AZ16" s="29"/>
      <c r="BA16" s="90"/>
      <c r="BB16" s="97"/>
      <c r="BC16" s="98" t="str">
        <f>IF(AND(OR(K16=契約状況コード表!D$5,K16=契約状況コード表!D$6),OR(AG16=契約状況コード表!G$5,AG16=契約状況コード表!G$6)),"年間支払金額(全官署)",IF(OR(AG16=契約状況コード表!G$5,AG16=契約状況コード表!G$6),"年間支払金額",IF(AND(OR(COUNTIF(AI16,"*すべて*"),COUNTIF(AI16,"*全て*")),S16="●",OR(K16=契約状況コード表!D$5,K16=契約状況コード表!D$6)),"年間支払金額(全官署、契約相手方ごと)",IF(AND(OR(COUNTIF(AI16,"*すべて*"),COUNTIF(AI16,"*全て*")),S16="●"),"年間支払金額(契約相手方ごと)",IF(AND(OR(K16=契約状況コード表!D$5,K16=契約状況コード表!D$6),AG16=契約状況コード表!G$7),"契約総額(全官署)",IF(AND(K16=契約状況コード表!D$7,AG16=契約状況コード表!G$7),"契約総額(自官署のみ)",IF(K16=契約状況コード表!D$7,"年間支払金額(自官署のみ)",IF(AG16=契約状況コード表!G$7,"契約総額",IF(AND(COUNTIF(BJ16,"&lt;&gt;*単価*"),OR(K16=契約状況コード表!D$5,K16=契約状況コード表!D$6)),"全官署予定価格",IF(AND(COUNTIF(BJ16,"*単価*"),OR(K16=契約状況コード表!D$5,K16=契約状況コード表!D$6)),"全官署支払金額",IF(AND(COUNTIF(BJ16,"&lt;&gt;*単価*"),COUNTIF(BJ16,"*変更契約*")),"変更後予定価格",IF(COUNTIF(BJ16,"*単価*"),"年間支払金額","予定価格"))))))))))))</f>
        <v>年間支払金額</v>
      </c>
      <c r="BD16" s="98" t="str">
        <f>IF(AND(BI16=契約状況コード表!M$5,T16&gt;契約状況コード表!N$5),"○",IF(AND(BI16=契約状況コード表!M$6,T16&gt;=契約状況コード表!N$6),"○",IF(AND(BI16=契約状況コード表!M$7,T16&gt;=契約状況コード表!N$7),"○",IF(AND(BI16=契約状況コード表!M$8,T16&gt;=契約状況コード表!N$8),"○",IF(AND(BI16=契約状況コード表!M$9,T16&gt;=契約状況コード表!N$9),"○",IF(AND(BI16=契約状況コード表!M$10,T16&gt;=契約状況コード表!N$10),"○",IF(AND(BI16=契約状況コード表!M$11,T16&gt;=契約状況コード表!N$11),"○",IF(AND(BI16=契約状況コード表!M$12,T16&gt;=契約状況コード表!N$12),"○",IF(AND(BI16=契約状況コード表!M$13,T16&gt;=契約状況コード表!N$13),"○",IF(T16="他官署で調達手続き入札を実施のため","○","×"))))))))))</f>
        <v>○</v>
      </c>
      <c r="BE16" s="98" t="str">
        <f>IF(AND(BI16=契約状況コード表!M$5,Y16&gt;契約状況コード表!N$5),"○",IF(AND(BI16=契約状況コード表!M$6,Y16&gt;=契約状況コード表!N$6),"○",IF(AND(BI16=契約状況コード表!M$7,Y16&gt;=契約状況コード表!N$7),"○",IF(AND(BI16=契約状況コード表!M$8,Y16&gt;=契約状況コード表!N$8),"○",IF(AND(BI16=契約状況コード表!M$9,Y16&gt;=契約状況コード表!N$9),"○",IF(AND(BI16=契約状況コード表!M$10,Y16&gt;=契約状況コード表!N$10),"○",IF(AND(BI16=契約状況コード表!M$11,Y16&gt;=契約状況コード表!N$11),"○",IF(AND(BI16=契約状況コード表!M$12,Y16&gt;=契約状況コード表!N$12),"○",IF(AND(BI16=契約状況コード表!M$13,Y16&gt;=契約状況コード表!N$13),"○","×")))))))))</f>
        <v>×</v>
      </c>
      <c r="BF16" s="98" t="str">
        <f>IF(AND(L16="×",BG16="○"),"×",BG16)</f>
        <v>×</v>
      </c>
      <c r="BG16" s="98" t="str">
        <f>IF(BB16&lt;&gt;"",BB16,IF(COUNTIF(BC16,"*予定価格*"),BD16,BE16))</f>
        <v>×</v>
      </c>
      <c r="BH16" s="99" t="str">
        <f>IF(BG16="○",X16,"")</f>
        <v/>
      </c>
      <c r="BI16" s="146" t="str">
        <f>IF(H16="③情報システム",IF(COUNTIF(I16,"*借入*")+COUNTIF(I16,"*賃貸*")+COUNTIF(I16,"*リース*"),"⑨物品等賃借",IF(COUNTIF(I16,"*購入*")+COUNTIF(DM16,"*調達*"),"⑦物品等購入",IF(COUNTIF(I16,"*製造*"),"⑧物品等製造","⑩役務"))),H16)</f>
        <v>⑩役務</v>
      </c>
      <c r="BJ16" s="29" t="str">
        <f>IF(AG16=契約状況コード表!G$5,"",IF(AND(K16&lt;&gt;"",ISTEXT(U16)),"分担契約/単価契約",IF(ISTEXT(U16),"単価契約",IF(K16&lt;&gt;"","分担契約",""))))</f>
        <v>単価契約</v>
      </c>
      <c r="BK16" s="147"/>
      <c r="BL16" s="102">
        <f>IF(COUNTIF(T16,"**"),"",IF(AND(T16&gt;=契約状況コード表!P$5,OR(H16=契約状況コード表!M$5,H16=契約状況コード表!M$6)),1,IF(AND(T16&gt;=契約状況コード表!P$13,H16&lt;&gt;契約状況コード表!M$5,H16&lt;&gt;契約状況コード表!M$6),1,"")))</f>
        <v>1</v>
      </c>
      <c r="BM16" s="132" t="str">
        <f>IF(LEN(O16)=0,"○",IF(LEN(O16)=1,"○",IF(LEN(O16)=13,"○",IF(LEN(O16)=27,"○",IF(LEN(O16)=41,"○","×")))))</f>
        <v>○</v>
      </c>
      <c r="BN16" s="102" t="b">
        <f>_xlfn.ISFORMULA(BI16)</f>
        <v>1</v>
      </c>
      <c r="BO16" s="102" t="b">
        <f>_xlfn.ISFORMULA(BJ16)</f>
        <v>1</v>
      </c>
    </row>
    <row r="17" spans="1:67" ht="60.6" customHeight="1">
      <c r="A17" s="41">
        <f t="shared" si="0"/>
        <v>12</v>
      </c>
      <c r="B17" s="41" t="str">
        <f t="shared" si="8"/>
        <v/>
      </c>
      <c r="C17" s="41" t="str">
        <f>IF(B17&lt;&gt;1,"",COUNTIF($B$7:B17,1))</f>
        <v/>
      </c>
      <c r="D17" s="41" t="str">
        <f>IF(B17&lt;&gt;2,"",COUNTIF($B$7:B17,2))</f>
        <v/>
      </c>
      <c r="E17" s="41" t="str">
        <f>IF(B17&lt;&gt;3,"",COUNTIF($B$7:B17,3))</f>
        <v/>
      </c>
      <c r="F17" s="41" t="str">
        <f>IF(B17&lt;&gt;4,"",COUNTIF($B$7:B17,4))</f>
        <v/>
      </c>
      <c r="G17" s="64"/>
      <c r="H17" s="65"/>
      <c r="I17" s="65"/>
      <c r="J17" s="65"/>
      <c r="K17" s="64"/>
      <c r="L17" s="29"/>
      <c r="M17" s="66"/>
      <c r="N17" s="65"/>
      <c r="O17" s="67"/>
      <c r="P17" s="72"/>
      <c r="Q17" s="73"/>
      <c r="R17" s="65"/>
      <c r="S17" s="64"/>
      <c r="T17" s="68"/>
      <c r="U17" s="75"/>
      <c r="V17" s="76"/>
      <c r="W17" s="148" t="str">
        <f>IF(OR(T17="他官署で調達手続きを実施のため",AG17=契約状況コード表!G$5),"－",IF(V17&lt;&gt;"",ROUNDDOWN(V17/T17,3),(IFERROR(ROUNDDOWN(U17/T17,3),"－"))))</f>
        <v>－</v>
      </c>
      <c r="X17" s="68"/>
      <c r="Y17" s="68"/>
      <c r="Z17" s="71"/>
      <c r="AA17" s="69"/>
      <c r="AB17" s="70"/>
      <c r="AC17" s="71"/>
      <c r="AD17" s="71"/>
      <c r="AE17" s="71"/>
      <c r="AF17" s="71"/>
      <c r="AG17" s="69"/>
      <c r="AH17" s="65"/>
      <c r="AI17" s="65"/>
      <c r="AJ17" s="65"/>
      <c r="AK17" s="29"/>
      <c r="AL17" s="29"/>
      <c r="AM17" s="170"/>
      <c r="AN17" s="170"/>
      <c r="AO17" s="170"/>
      <c r="AP17" s="170"/>
      <c r="AQ17" s="29"/>
      <c r="AR17" s="64"/>
      <c r="AS17" s="29"/>
      <c r="AT17" s="29"/>
      <c r="AU17" s="29"/>
      <c r="AV17" s="29"/>
      <c r="AW17" s="29"/>
      <c r="AX17" s="29"/>
      <c r="AY17" s="29"/>
      <c r="AZ17" s="29"/>
      <c r="BA17" s="90"/>
      <c r="BB17" s="97"/>
      <c r="BC17" s="98" t="str">
        <f>IF(AND(OR(K17=契約状況コード表!D$5,K17=契約状況コード表!D$6),OR(AG17=契約状況コード表!G$5,AG17=契約状況コード表!G$6)),"年間支払金額(全官署)",IF(OR(AG17=契約状況コード表!G$5,AG17=契約状況コード表!G$6),"年間支払金額",IF(AND(OR(COUNTIF(AI17,"*すべて*"),COUNTIF(AI17,"*全て*")),S17="●",OR(K17=契約状況コード表!D$5,K17=契約状況コード表!D$6)),"年間支払金額(全官署、契約相手方ごと)",IF(AND(OR(COUNTIF(AI17,"*すべて*"),COUNTIF(AI17,"*全て*")),S17="●"),"年間支払金額(契約相手方ごと)",IF(AND(OR(K17=契約状況コード表!D$5,K17=契約状況コード表!D$6),AG17=契約状況コード表!G$7),"契約総額(全官署)",IF(AND(K17=契約状況コード表!D$7,AG17=契約状況コード表!G$7),"契約総額(自官署のみ)",IF(K17=契約状況コード表!D$7,"年間支払金額(自官署のみ)",IF(AG17=契約状況コード表!G$7,"契約総額",IF(AND(COUNTIF(BJ17,"&lt;&gt;*単価*"),OR(K17=契約状況コード表!D$5,K17=契約状況コード表!D$6)),"全官署予定価格",IF(AND(COUNTIF(BJ17,"*単価*"),OR(K17=契約状況コード表!D$5,K17=契約状況コード表!D$6)),"全官署支払金額",IF(AND(COUNTIF(BJ17,"&lt;&gt;*単価*"),COUNTIF(BJ17,"*変更契約*")),"変更後予定価格",IF(COUNTIF(BJ17,"*単価*"),"年間支払金額","予定価格"))))))))))))</f>
        <v>予定価格</v>
      </c>
      <c r="BD17" s="98" t="str">
        <f>IF(AND(BI17=契約状況コード表!M$5,T17&gt;契約状況コード表!N$5),"○",IF(AND(BI17=契約状況コード表!M$6,T17&gt;=契約状況コード表!N$6),"○",IF(AND(BI17=契約状況コード表!M$7,T17&gt;=契約状況コード表!N$7),"○",IF(AND(BI17=契約状況コード表!M$8,T17&gt;=契約状況コード表!N$8),"○",IF(AND(BI17=契約状況コード表!M$9,T17&gt;=契約状況コード表!N$9),"○",IF(AND(BI17=契約状況コード表!M$10,T17&gt;=契約状況コード表!N$10),"○",IF(AND(BI17=契約状況コード表!M$11,T17&gt;=契約状況コード表!N$11),"○",IF(AND(BI17=契約状況コード表!M$12,T17&gt;=契約状況コード表!N$12),"○",IF(AND(BI17=契約状況コード表!M$13,T17&gt;=契約状況コード表!N$13),"○",IF(T17="他官署で調達手続き入札を実施のため","○","×"))))))))))</f>
        <v>×</v>
      </c>
      <c r="BE17" s="98" t="str">
        <f>IF(AND(BI17=契約状況コード表!M$5,Y17&gt;契約状況コード表!N$5),"○",IF(AND(BI17=契約状況コード表!M$6,Y17&gt;=契約状況コード表!N$6),"○",IF(AND(BI17=契約状況コード表!M$7,Y17&gt;=契約状況コード表!N$7),"○",IF(AND(BI17=契約状況コード表!M$8,Y17&gt;=契約状況コード表!N$8),"○",IF(AND(BI17=契約状況コード表!M$9,Y17&gt;=契約状況コード表!N$9),"○",IF(AND(BI17=契約状況コード表!M$10,Y17&gt;=契約状況コード表!N$10),"○",IF(AND(BI17=契約状況コード表!M$11,Y17&gt;=契約状況コード表!N$11),"○",IF(AND(BI17=契約状況コード表!M$12,Y17&gt;=契約状況コード表!N$12),"○",IF(AND(BI17=契約状況コード表!M$13,Y17&gt;=契約状況コード表!N$13),"○","×")))))))))</f>
        <v>×</v>
      </c>
      <c r="BF17" s="98" t="str">
        <f t="shared" ref="BF17:BF24" si="9">IF(AND(L17="×",BG17="○"),"×",BG17)</f>
        <v>×</v>
      </c>
      <c r="BG17" s="98" t="str">
        <f t="shared" ref="BG17:BG24" si="10">IF(BB17&lt;&gt;"",BB17,IF(COUNTIF(BC17,"*予定価格*"),BD17,BE17))</f>
        <v>×</v>
      </c>
      <c r="BH17" s="99" t="str">
        <f t="shared" ref="BH17:BH24" si="11">IF(BG17="○",X17,"")</f>
        <v/>
      </c>
      <c r="BI17" s="146">
        <f t="shared" ref="BI17:BI24" si="12">IF(H17="③情報システム",IF(COUNTIF(I17,"*借入*")+COUNTIF(I17,"*賃貸*")+COUNTIF(I17,"*リース*"),"⑨物品等賃借",IF(COUNTIF(I17,"*購入*")+COUNTIF(DM17,"*調達*"),"⑦物品等購入",IF(COUNTIF(I17,"*製造*"),"⑧物品等製造","⑩役務"))),H17)</f>
        <v>0</v>
      </c>
      <c r="BJ17" s="29" t="str">
        <f>IF(AG17=契約状況コード表!G$5,"",IF(AND(K17&lt;&gt;"",ISTEXT(U17)),"分担契約/単価契約",IF(ISTEXT(U17),"単価契約",IF(K17&lt;&gt;"","分担契約",""))))</f>
        <v/>
      </c>
      <c r="BK17" s="147"/>
      <c r="BL17" s="102" t="str">
        <f>IF(COUNTIF(T17,"**"),"",IF(AND(T17&gt;=契約状況コード表!P$5,OR(H17=契約状況コード表!M$5,H17=契約状況コード表!M$6)),1,IF(AND(T17&gt;=契約状況コード表!P$13,H17&lt;&gt;契約状況コード表!M$5,H17&lt;&gt;契約状況コード表!M$6),1,"")))</f>
        <v/>
      </c>
      <c r="BM17" s="132" t="str">
        <f t="shared" ref="BM17:BM24" si="13">IF(LEN(O17)=0,"○",IF(LEN(O17)=1,"○",IF(LEN(O17)=13,"○",IF(LEN(O17)=27,"○",IF(LEN(O17)=41,"○","×")))))</f>
        <v>○</v>
      </c>
      <c r="BN17" s="102" t="b">
        <f t="shared" ref="BN17:BN24" si="14">_xlfn.ISFORMULA(BI17)</f>
        <v>1</v>
      </c>
      <c r="BO17" s="102" t="b">
        <f t="shared" ref="BO17:BO24" si="15">_xlfn.ISFORMULA(BJ17)</f>
        <v>1</v>
      </c>
    </row>
    <row r="18" spans="1:67" ht="60.6" customHeight="1">
      <c r="G18" s="64"/>
      <c r="H18" s="65"/>
      <c r="I18" s="65"/>
      <c r="J18" s="65"/>
      <c r="K18" s="64"/>
      <c r="L18" s="29"/>
      <c r="M18" s="66"/>
      <c r="N18" s="65"/>
      <c r="O18" s="67"/>
      <c r="P18" s="72"/>
      <c r="Q18" s="73"/>
      <c r="R18" s="65"/>
      <c r="S18" s="64"/>
      <c r="T18" s="68"/>
      <c r="U18" s="75"/>
      <c r="V18" s="76"/>
      <c r="W18" s="148" t="str">
        <f>IF(OR(T18="他官署で調達手続きを実施のため",AG18=契約状況コード表!G$5),"－",IF(V18&lt;&gt;"",ROUNDDOWN(V18/T18,3),(IFERROR(ROUNDDOWN(U18/T18,3),"－"))))</f>
        <v>－</v>
      </c>
      <c r="X18" s="68"/>
      <c r="Y18" s="68"/>
      <c r="Z18" s="71"/>
      <c r="AA18" s="69"/>
      <c r="AB18" s="70"/>
      <c r="AC18" s="71"/>
      <c r="AD18" s="71"/>
      <c r="AE18" s="71"/>
      <c r="AF18" s="71"/>
      <c r="AG18" s="69"/>
      <c r="AH18" s="65"/>
      <c r="AI18" s="65"/>
      <c r="AJ18" s="65"/>
      <c r="AK18" s="29"/>
      <c r="AL18" s="29"/>
      <c r="AM18" s="170"/>
      <c r="AN18" s="170"/>
      <c r="AO18" s="170"/>
      <c r="AP18" s="170"/>
      <c r="AQ18" s="29"/>
      <c r="AR18" s="64"/>
      <c r="AS18" s="29"/>
      <c r="AT18" s="29"/>
      <c r="AU18" s="29"/>
      <c r="AV18" s="29"/>
      <c r="AW18" s="29"/>
      <c r="AX18" s="29"/>
      <c r="AY18" s="29"/>
      <c r="AZ18" s="29"/>
      <c r="BA18" s="92"/>
      <c r="BB18" s="97"/>
      <c r="BC18" s="98" t="str">
        <f>IF(AND(OR(K18=契約状況コード表!D$5,K18=契約状況コード表!D$6),OR(AG18=契約状況コード表!G$5,AG18=契約状況コード表!G$6)),"年間支払金額(全官署)",IF(OR(AG18=契約状況コード表!G$5,AG18=契約状況コード表!G$6),"年間支払金額",IF(AND(OR(COUNTIF(AI18,"*すべて*"),COUNTIF(AI18,"*全て*")),S18="●",OR(K18=契約状況コード表!D$5,K18=契約状況コード表!D$6)),"年間支払金額(全官署、契約相手方ごと)",IF(AND(OR(COUNTIF(AI18,"*すべて*"),COUNTIF(AI18,"*全て*")),S18="●"),"年間支払金額(契約相手方ごと)",IF(AND(OR(K18=契約状況コード表!D$5,K18=契約状況コード表!D$6),AG18=契約状況コード表!G$7),"契約総額(全官署)",IF(AND(K18=契約状況コード表!D$7,AG18=契約状況コード表!G$7),"契約総額(自官署のみ)",IF(K18=契約状況コード表!D$7,"年間支払金額(自官署のみ)",IF(AG18=契約状況コード表!G$7,"契約総額",IF(AND(COUNTIF(BJ18,"&lt;&gt;*単価*"),OR(K18=契約状況コード表!D$5,K18=契約状況コード表!D$6)),"全官署予定価格",IF(AND(COUNTIF(BJ18,"*単価*"),OR(K18=契約状況コード表!D$5,K18=契約状況コード表!D$6)),"全官署支払金額",IF(AND(COUNTIF(BJ18,"&lt;&gt;*単価*"),COUNTIF(BJ18,"*変更契約*")),"変更後予定価格",IF(COUNTIF(BJ18,"*単価*"),"年間支払金額","予定価格"))))))))))))</f>
        <v>予定価格</v>
      </c>
      <c r="BD18" s="98" t="str">
        <f>IF(AND(BI18=契約状況コード表!M$5,T18&gt;契約状況コード表!N$5),"○",IF(AND(BI18=契約状況コード表!M$6,T18&gt;=契約状況コード表!N$6),"○",IF(AND(BI18=契約状況コード表!M$7,T18&gt;=契約状況コード表!N$7),"○",IF(AND(BI18=契約状況コード表!M$8,T18&gt;=契約状況コード表!N$8),"○",IF(AND(BI18=契約状況コード表!M$9,T18&gt;=契約状況コード表!N$9),"○",IF(AND(BI18=契約状況コード表!M$10,T18&gt;=契約状況コード表!N$10),"○",IF(AND(BI18=契約状況コード表!M$11,T18&gt;=契約状況コード表!N$11),"○",IF(AND(BI18=契約状況コード表!M$12,T18&gt;=契約状況コード表!N$12),"○",IF(AND(BI18=契約状況コード表!M$13,T18&gt;=契約状況コード表!N$13),"○",IF(T18="他官署で調達手続き入札を実施のため","○","×"))))))))))</f>
        <v>×</v>
      </c>
      <c r="BE18" s="98" t="str">
        <f>IF(AND(BI18=契約状況コード表!M$5,Y18&gt;契約状況コード表!N$5),"○",IF(AND(BI18=契約状況コード表!M$6,Y18&gt;=契約状況コード表!N$6),"○",IF(AND(BI18=契約状況コード表!M$7,Y18&gt;=契約状況コード表!N$7),"○",IF(AND(BI18=契約状況コード表!M$8,Y18&gt;=契約状況コード表!N$8),"○",IF(AND(BI18=契約状況コード表!M$9,Y18&gt;=契約状況コード表!N$9),"○",IF(AND(BI18=契約状況コード表!M$10,Y18&gt;=契約状況コード表!N$10),"○",IF(AND(BI18=契約状況コード表!M$11,Y18&gt;=契約状況コード表!N$11),"○",IF(AND(BI18=契約状況コード表!M$12,Y18&gt;=契約状況コード表!N$12),"○",IF(AND(BI18=契約状況コード表!M$13,Y18&gt;=契約状況コード表!N$13),"○","×")))))))))</f>
        <v>×</v>
      </c>
      <c r="BF18" s="98" t="str">
        <f t="shared" si="9"/>
        <v>×</v>
      </c>
      <c r="BG18" s="98" t="str">
        <f t="shared" si="10"/>
        <v>×</v>
      </c>
      <c r="BH18" s="99" t="str">
        <f t="shared" si="11"/>
        <v/>
      </c>
      <c r="BI18" s="146">
        <f t="shared" si="12"/>
        <v>0</v>
      </c>
      <c r="BJ18" s="29" t="str">
        <f>IF(AG18=契約状況コード表!G$5,"",IF(AND(K18&lt;&gt;"",ISTEXT(U18)),"分担契約/単価契約",IF(ISTEXT(U18),"単価契約",IF(K18&lt;&gt;"","分担契約",""))))</f>
        <v/>
      </c>
      <c r="BK18" s="147"/>
      <c r="BL18" s="102" t="str">
        <f>IF(COUNTIF(T18,"**"),"",IF(AND(T18&gt;=契約状況コード表!P$5,OR(H18=契約状況コード表!M$5,H18=契約状況コード表!M$6)),1,IF(AND(T18&gt;=契約状況コード表!P$13,H18&lt;&gt;契約状況コード表!M$5,H18&lt;&gt;契約状況コード表!M$6),1,"")))</f>
        <v/>
      </c>
      <c r="BM18" s="132" t="str">
        <f t="shared" si="13"/>
        <v>○</v>
      </c>
      <c r="BN18" s="102" t="b">
        <f t="shared" si="14"/>
        <v>1</v>
      </c>
      <c r="BO18" s="102" t="b">
        <f t="shared" si="15"/>
        <v>1</v>
      </c>
    </row>
    <row r="19" spans="1:67" ht="60.6" customHeight="1">
      <c r="G19" s="64"/>
      <c r="H19" s="65"/>
      <c r="I19" s="65"/>
      <c r="J19" s="65"/>
      <c r="K19" s="64"/>
      <c r="L19" s="29"/>
      <c r="M19" s="66"/>
      <c r="N19" s="65"/>
      <c r="O19" s="67"/>
      <c r="P19" s="72"/>
      <c r="Q19" s="73"/>
      <c r="R19" s="65"/>
      <c r="S19" s="64"/>
      <c r="T19" s="68"/>
      <c r="U19" s="75"/>
      <c r="V19" s="76"/>
      <c r="W19" s="148" t="str">
        <f>IF(OR(T19="他官署で調達手続きを実施のため",AG19=契約状況コード表!G$5),"－",IF(V19&lt;&gt;"",ROUNDDOWN(V19/T19,3),(IFERROR(ROUNDDOWN(U19/T19,3),"－"))))</f>
        <v>－</v>
      </c>
      <c r="X19" s="68"/>
      <c r="Y19" s="68"/>
      <c r="Z19" s="71"/>
      <c r="AA19" s="69"/>
      <c r="AB19" s="70"/>
      <c r="AC19" s="71"/>
      <c r="AD19" s="71"/>
      <c r="AE19" s="71"/>
      <c r="AF19" s="71"/>
      <c r="AG19" s="69"/>
      <c r="AH19" s="65"/>
      <c r="AI19" s="65"/>
      <c r="AJ19" s="65"/>
      <c r="AK19" s="29"/>
      <c r="AL19" s="29"/>
      <c r="AM19" s="170"/>
      <c r="AN19" s="170"/>
      <c r="AO19" s="170"/>
      <c r="AP19" s="170"/>
      <c r="AQ19" s="29"/>
      <c r="AR19" s="64"/>
      <c r="AS19" s="29"/>
      <c r="AT19" s="29"/>
      <c r="AU19" s="29"/>
      <c r="AV19" s="29"/>
      <c r="AW19" s="29"/>
      <c r="AX19" s="29"/>
      <c r="AY19" s="29"/>
      <c r="AZ19" s="29"/>
      <c r="BA19" s="90"/>
      <c r="BB19" s="97"/>
      <c r="BC19" s="98" t="str">
        <f>IF(AND(OR(K19=契約状況コード表!D$5,K19=契約状況コード表!D$6),OR(AG19=契約状況コード表!G$5,AG19=契約状況コード表!G$6)),"年間支払金額(全官署)",IF(OR(AG19=契約状況コード表!G$5,AG19=契約状況コード表!G$6),"年間支払金額",IF(AND(OR(COUNTIF(AI19,"*すべて*"),COUNTIF(AI19,"*全て*")),S19="●",OR(K19=契約状況コード表!D$5,K19=契約状況コード表!D$6)),"年間支払金額(全官署、契約相手方ごと)",IF(AND(OR(COUNTIF(AI19,"*すべて*"),COUNTIF(AI19,"*全て*")),S19="●"),"年間支払金額(契約相手方ごと)",IF(AND(OR(K19=契約状況コード表!D$5,K19=契約状況コード表!D$6),AG19=契約状況コード表!G$7),"契約総額(全官署)",IF(AND(K19=契約状況コード表!D$7,AG19=契約状況コード表!G$7),"契約総額(自官署のみ)",IF(K19=契約状況コード表!D$7,"年間支払金額(自官署のみ)",IF(AG19=契約状況コード表!G$7,"契約総額",IF(AND(COUNTIF(BJ19,"&lt;&gt;*単価*"),OR(K19=契約状況コード表!D$5,K19=契約状況コード表!D$6)),"全官署予定価格",IF(AND(COUNTIF(BJ19,"*単価*"),OR(K19=契約状況コード表!D$5,K19=契約状況コード表!D$6)),"全官署支払金額",IF(AND(COUNTIF(BJ19,"&lt;&gt;*単価*"),COUNTIF(BJ19,"*変更契約*")),"変更後予定価格",IF(COUNTIF(BJ19,"*単価*"),"年間支払金額","予定価格"))))))))))))</f>
        <v>予定価格</v>
      </c>
      <c r="BD19" s="98" t="str">
        <f>IF(AND(BI19=契約状況コード表!M$5,T19&gt;契約状況コード表!N$5),"○",IF(AND(BI19=契約状況コード表!M$6,T19&gt;=契約状況コード表!N$6),"○",IF(AND(BI19=契約状況コード表!M$7,T19&gt;=契約状況コード表!N$7),"○",IF(AND(BI19=契約状況コード表!M$8,T19&gt;=契約状況コード表!N$8),"○",IF(AND(BI19=契約状況コード表!M$9,T19&gt;=契約状況コード表!N$9),"○",IF(AND(BI19=契約状況コード表!M$10,T19&gt;=契約状況コード表!N$10),"○",IF(AND(BI19=契約状況コード表!M$11,T19&gt;=契約状況コード表!N$11),"○",IF(AND(BI19=契約状況コード表!M$12,T19&gt;=契約状況コード表!N$12),"○",IF(AND(BI19=契約状況コード表!M$13,T19&gt;=契約状況コード表!N$13),"○",IF(T19="他官署で調達手続き入札を実施のため","○","×"))))))))))</f>
        <v>×</v>
      </c>
      <c r="BE19" s="98" t="str">
        <f>IF(AND(BI19=契約状況コード表!M$5,Y19&gt;契約状況コード表!N$5),"○",IF(AND(BI19=契約状況コード表!M$6,Y19&gt;=契約状況コード表!N$6),"○",IF(AND(BI19=契約状況コード表!M$7,Y19&gt;=契約状況コード表!N$7),"○",IF(AND(BI19=契約状況コード表!M$8,Y19&gt;=契約状況コード表!N$8),"○",IF(AND(BI19=契約状況コード表!M$9,Y19&gt;=契約状況コード表!N$9),"○",IF(AND(BI19=契約状況コード表!M$10,Y19&gt;=契約状況コード表!N$10),"○",IF(AND(BI19=契約状況コード表!M$11,Y19&gt;=契約状況コード表!N$11),"○",IF(AND(BI19=契約状況コード表!M$12,Y19&gt;=契約状況コード表!N$12),"○",IF(AND(BI19=契約状況コード表!M$13,Y19&gt;=契約状況コード表!N$13),"○","×")))))))))</f>
        <v>×</v>
      </c>
      <c r="BF19" s="98" t="str">
        <f t="shared" si="9"/>
        <v>×</v>
      </c>
      <c r="BG19" s="98" t="str">
        <f t="shared" si="10"/>
        <v>×</v>
      </c>
      <c r="BH19" s="99" t="str">
        <f t="shared" si="11"/>
        <v/>
      </c>
      <c r="BI19" s="146">
        <f t="shared" si="12"/>
        <v>0</v>
      </c>
      <c r="BJ19" s="29" t="str">
        <f>IF(AG19=契約状況コード表!G$5,"",IF(AND(K19&lt;&gt;"",ISTEXT(U19)),"分担契約/単価契約",IF(ISTEXT(U19),"単価契約",IF(K19&lt;&gt;"","分担契約",""))))</f>
        <v/>
      </c>
      <c r="BK19" s="147"/>
      <c r="BL19" s="102" t="str">
        <f>IF(COUNTIF(T19,"**"),"",IF(AND(T19&gt;=契約状況コード表!P$5,OR(H19=契約状況コード表!M$5,H19=契約状況コード表!M$6)),1,IF(AND(T19&gt;=契約状況コード表!P$13,H19&lt;&gt;契約状況コード表!M$5,H19&lt;&gt;契約状況コード表!M$6),1,"")))</f>
        <v/>
      </c>
      <c r="BM19" s="132" t="str">
        <f t="shared" si="13"/>
        <v>○</v>
      </c>
      <c r="BN19" s="102" t="b">
        <f t="shared" si="14"/>
        <v>1</v>
      </c>
      <c r="BO19" s="102" t="b">
        <f t="shared" si="15"/>
        <v>1</v>
      </c>
    </row>
    <row r="20" spans="1:67" ht="60.6" customHeight="1">
      <c r="G20" s="64"/>
      <c r="H20" s="65"/>
      <c r="I20" s="65"/>
      <c r="J20" s="65"/>
      <c r="K20" s="64"/>
      <c r="L20" s="29"/>
      <c r="M20" s="66"/>
      <c r="N20" s="65"/>
      <c r="O20" s="67"/>
      <c r="P20" s="72"/>
      <c r="Q20" s="73"/>
      <c r="R20" s="65"/>
      <c r="S20" s="64"/>
      <c r="T20" s="68"/>
      <c r="U20" s="75"/>
      <c r="V20" s="76"/>
      <c r="W20" s="148" t="str">
        <f>IF(OR(T20="他官署で調達手続きを実施のため",AG20=契約状況コード表!G$5),"－",IF(V20&lt;&gt;"",ROUNDDOWN(V20/T20,3),(IFERROR(ROUNDDOWN(U20/T20,3),"－"))))</f>
        <v>－</v>
      </c>
      <c r="X20" s="68"/>
      <c r="Y20" s="68"/>
      <c r="Z20" s="71"/>
      <c r="AA20" s="69"/>
      <c r="AB20" s="70"/>
      <c r="AC20" s="71"/>
      <c r="AD20" s="71"/>
      <c r="AE20" s="71"/>
      <c r="AF20" s="71"/>
      <c r="AG20" s="69"/>
      <c r="AH20" s="65"/>
      <c r="AI20" s="65"/>
      <c r="AJ20" s="65"/>
      <c r="AK20" s="29"/>
      <c r="AL20" s="29"/>
      <c r="AM20" s="170"/>
      <c r="AN20" s="170"/>
      <c r="AO20" s="170"/>
      <c r="AP20" s="170"/>
      <c r="AQ20" s="29"/>
      <c r="AR20" s="64"/>
      <c r="AS20" s="29"/>
      <c r="AT20" s="29"/>
      <c r="AU20" s="29"/>
      <c r="AV20" s="29"/>
      <c r="AW20" s="29"/>
      <c r="AX20" s="29"/>
      <c r="AY20" s="29"/>
      <c r="AZ20" s="29"/>
      <c r="BA20" s="90"/>
      <c r="BB20" s="97"/>
      <c r="BC20" s="98" t="str">
        <f>IF(AND(OR(K20=契約状況コード表!D$5,K20=契約状況コード表!D$6),OR(AG20=契約状況コード表!G$5,AG20=契約状況コード表!G$6)),"年間支払金額(全官署)",IF(OR(AG20=契約状況コード表!G$5,AG20=契約状況コード表!G$6),"年間支払金額",IF(AND(OR(COUNTIF(AI20,"*すべて*"),COUNTIF(AI20,"*全て*")),S20="●",OR(K20=契約状況コード表!D$5,K20=契約状況コード表!D$6)),"年間支払金額(全官署、契約相手方ごと)",IF(AND(OR(COUNTIF(AI20,"*すべて*"),COUNTIF(AI20,"*全て*")),S20="●"),"年間支払金額(契約相手方ごと)",IF(AND(OR(K20=契約状況コード表!D$5,K20=契約状況コード表!D$6),AG20=契約状況コード表!G$7),"契約総額(全官署)",IF(AND(K20=契約状況コード表!D$7,AG20=契約状況コード表!G$7),"契約総額(自官署のみ)",IF(K20=契約状況コード表!D$7,"年間支払金額(自官署のみ)",IF(AG20=契約状況コード表!G$7,"契約総額",IF(AND(COUNTIF(BJ20,"&lt;&gt;*単価*"),OR(K20=契約状況コード表!D$5,K20=契約状況コード表!D$6)),"全官署予定価格",IF(AND(COUNTIF(BJ20,"*単価*"),OR(K20=契約状況コード表!D$5,K20=契約状況コード表!D$6)),"全官署支払金額",IF(AND(COUNTIF(BJ20,"&lt;&gt;*単価*"),COUNTIF(BJ20,"*変更契約*")),"変更後予定価格",IF(COUNTIF(BJ20,"*単価*"),"年間支払金額","予定価格"))))))))))))</f>
        <v>予定価格</v>
      </c>
      <c r="BD20" s="98" t="str">
        <f>IF(AND(BI20=契約状況コード表!M$5,T20&gt;契約状況コード表!N$5),"○",IF(AND(BI20=契約状況コード表!M$6,T20&gt;=契約状況コード表!N$6),"○",IF(AND(BI20=契約状況コード表!M$7,T20&gt;=契約状況コード表!N$7),"○",IF(AND(BI20=契約状況コード表!M$8,T20&gt;=契約状況コード表!N$8),"○",IF(AND(BI20=契約状況コード表!M$9,T20&gt;=契約状況コード表!N$9),"○",IF(AND(BI20=契約状況コード表!M$10,T20&gt;=契約状況コード表!N$10),"○",IF(AND(BI20=契約状況コード表!M$11,T20&gt;=契約状況コード表!N$11),"○",IF(AND(BI20=契約状況コード表!M$12,T20&gt;=契約状況コード表!N$12),"○",IF(AND(BI20=契約状況コード表!M$13,T20&gt;=契約状況コード表!N$13),"○",IF(T20="他官署で調達手続き入札を実施のため","○","×"))))))))))</f>
        <v>×</v>
      </c>
      <c r="BE20" s="98" t="str">
        <f>IF(AND(BI20=契約状況コード表!M$5,Y20&gt;契約状況コード表!N$5),"○",IF(AND(BI20=契約状況コード表!M$6,Y20&gt;=契約状況コード表!N$6),"○",IF(AND(BI20=契約状況コード表!M$7,Y20&gt;=契約状況コード表!N$7),"○",IF(AND(BI20=契約状況コード表!M$8,Y20&gt;=契約状況コード表!N$8),"○",IF(AND(BI20=契約状況コード表!M$9,Y20&gt;=契約状況コード表!N$9),"○",IF(AND(BI20=契約状況コード表!M$10,Y20&gt;=契約状況コード表!N$10),"○",IF(AND(BI20=契約状況コード表!M$11,Y20&gt;=契約状況コード表!N$11),"○",IF(AND(BI20=契約状況コード表!M$12,Y20&gt;=契約状況コード表!N$12),"○",IF(AND(BI20=契約状況コード表!M$13,Y20&gt;=契約状況コード表!N$13),"○","×")))))))))</f>
        <v>×</v>
      </c>
      <c r="BF20" s="98" t="str">
        <f t="shared" si="9"/>
        <v>×</v>
      </c>
      <c r="BG20" s="98" t="str">
        <f t="shared" si="10"/>
        <v>×</v>
      </c>
      <c r="BH20" s="99" t="str">
        <f t="shared" si="11"/>
        <v/>
      </c>
      <c r="BI20" s="146">
        <f t="shared" si="12"/>
        <v>0</v>
      </c>
      <c r="BJ20" s="29" t="str">
        <f>IF(AG20=契約状況コード表!G$5,"",IF(AND(K20&lt;&gt;"",ISTEXT(U20)),"分担契約/単価契約",IF(ISTEXT(U20),"単価契約",IF(K20&lt;&gt;"","分担契約",""))))</f>
        <v/>
      </c>
      <c r="BK20" s="147"/>
      <c r="BL20" s="102" t="str">
        <f>IF(COUNTIF(T20,"**"),"",IF(AND(T20&gt;=契約状況コード表!P$5,OR(H20=契約状況コード表!M$5,H20=契約状況コード表!M$6)),1,IF(AND(T20&gt;=契約状況コード表!P$13,H20&lt;&gt;契約状況コード表!M$5,H20&lt;&gt;契約状況コード表!M$6),1,"")))</f>
        <v/>
      </c>
      <c r="BM20" s="132" t="str">
        <f t="shared" si="13"/>
        <v>○</v>
      </c>
      <c r="BN20" s="102" t="b">
        <f t="shared" si="14"/>
        <v>1</v>
      </c>
      <c r="BO20" s="102" t="b">
        <f t="shared" si="15"/>
        <v>1</v>
      </c>
    </row>
    <row r="21" spans="1:67" ht="60.6" customHeight="1">
      <c r="G21" s="64"/>
      <c r="H21" s="65"/>
      <c r="I21" s="65"/>
      <c r="J21" s="65"/>
      <c r="K21" s="64"/>
      <c r="L21" s="29"/>
      <c r="M21" s="66"/>
      <c r="N21" s="65"/>
      <c r="O21" s="67"/>
      <c r="P21" s="72"/>
      <c r="Q21" s="73"/>
      <c r="R21" s="65"/>
      <c r="S21" s="64"/>
      <c r="T21" s="74"/>
      <c r="U21" s="131"/>
      <c r="V21" s="76"/>
      <c r="W21" s="148" t="str">
        <f>IF(OR(T21="他官署で調達手続きを実施のため",AG21=契約状況コード表!G$5),"－",IF(V21&lt;&gt;"",ROUNDDOWN(V21/T21,3),(IFERROR(ROUNDDOWN(U21/T21,3),"－"))))</f>
        <v>－</v>
      </c>
      <c r="X21" s="74"/>
      <c r="Y21" s="74"/>
      <c r="Z21" s="71"/>
      <c r="AA21" s="69"/>
      <c r="AB21" s="70"/>
      <c r="AC21" s="71"/>
      <c r="AD21" s="71"/>
      <c r="AE21" s="71"/>
      <c r="AF21" s="71"/>
      <c r="AG21" s="69"/>
      <c r="AH21" s="65"/>
      <c r="AI21" s="65"/>
      <c r="AJ21" s="65"/>
      <c r="AK21" s="29"/>
      <c r="AL21" s="29"/>
      <c r="AM21" s="170"/>
      <c r="AN21" s="170"/>
      <c r="AO21" s="170"/>
      <c r="AP21" s="170"/>
      <c r="AQ21" s="29"/>
      <c r="AR21" s="64"/>
      <c r="AS21" s="29"/>
      <c r="AT21" s="29"/>
      <c r="AU21" s="29"/>
      <c r="AV21" s="29"/>
      <c r="AW21" s="29"/>
      <c r="AX21" s="29"/>
      <c r="AY21" s="29"/>
      <c r="AZ21" s="29"/>
      <c r="BA21" s="90"/>
      <c r="BB21" s="97"/>
      <c r="BC21" s="98" t="str">
        <f>IF(AND(OR(K21=契約状況コード表!D$5,K21=契約状況コード表!D$6),OR(AG21=契約状況コード表!G$5,AG21=契約状況コード表!G$6)),"年間支払金額(全官署)",IF(OR(AG21=契約状況コード表!G$5,AG21=契約状況コード表!G$6),"年間支払金額",IF(AND(OR(COUNTIF(AI21,"*すべて*"),COUNTIF(AI21,"*全て*")),S21="●",OR(K21=契約状況コード表!D$5,K21=契約状況コード表!D$6)),"年間支払金額(全官署、契約相手方ごと)",IF(AND(OR(COUNTIF(AI21,"*すべて*"),COUNTIF(AI21,"*全て*")),S21="●"),"年間支払金額(契約相手方ごと)",IF(AND(OR(K21=契約状況コード表!D$5,K21=契約状況コード表!D$6),AG21=契約状況コード表!G$7),"契約総額(全官署)",IF(AND(K21=契約状況コード表!D$7,AG21=契約状況コード表!G$7),"契約総額(自官署のみ)",IF(K21=契約状況コード表!D$7,"年間支払金額(自官署のみ)",IF(AG21=契約状況コード表!G$7,"契約総額",IF(AND(COUNTIF(BJ21,"&lt;&gt;*単価*"),OR(K21=契約状況コード表!D$5,K21=契約状況コード表!D$6)),"全官署予定価格",IF(AND(COUNTIF(BJ21,"*単価*"),OR(K21=契約状況コード表!D$5,K21=契約状況コード表!D$6)),"全官署支払金額",IF(AND(COUNTIF(BJ21,"&lt;&gt;*単価*"),COUNTIF(BJ21,"*変更契約*")),"変更後予定価格",IF(COUNTIF(BJ21,"*単価*"),"年間支払金額","予定価格"))))))))))))</f>
        <v>予定価格</v>
      </c>
      <c r="BD21" s="98" t="str">
        <f>IF(AND(BI21=契約状況コード表!M$5,T21&gt;契約状況コード表!N$5),"○",IF(AND(BI21=契約状況コード表!M$6,T21&gt;=契約状況コード表!N$6),"○",IF(AND(BI21=契約状況コード表!M$7,T21&gt;=契約状況コード表!N$7),"○",IF(AND(BI21=契約状況コード表!M$8,T21&gt;=契約状況コード表!N$8),"○",IF(AND(BI21=契約状況コード表!M$9,T21&gt;=契約状況コード表!N$9),"○",IF(AND(BI21=契約状況コード表!M$10,T21&gt;=契約状況コード表!N$10),"○",IF(AND(BI21=契約状況コード表!M$11,T21&gt;=契約状況コード表!N$11),"○",IF(AND(BI21=契約状況コード表!M$12,T21&gt;=契約状況コード表!N$12),"○",IF(AND(BI21=契約状況コード表!M$13,T21&gt;=契約状況コード表!N$13),"○",IF(T21="他官署で調達手続き入札を実施のため","○","×"))))))))))</f>
        <v>×</v>
      </c>
      <c r="BE21" s="98" t="str">
        <f>IF(AND(BI21=契約状況コード表!M$5,Y21&gt;契約状況コード表!N$5),"○",IF(AND(BI21=契約状況コード表!M$6,Y21&gt;=契約状況コード表!N$6),"○",IF(AND(BI21=契約状況コード表!M$7,Y21&gt;=契約状況コード表!N$7),"○",IF(AND(BI21=契約状況コード表!M$8,Y21&gt;=契約状況コード表!N$8),"○",IF(AND(BI21=契約状況コード表!M$9,Y21&gt;=契約状況コード表!N$9),"○",IF(AND(BI21=契約状況コード表!M$10,Y21&gt;=契約状況コード表!N$10),"○",IF(AND(BI21=契約状況コード表!M$11,Y21&gt;=契約状況コード表!N$11),"○",IF(AND(BI21=契約状況コード表!M$12,Y21&gt;=契約状況コード表!N$12),"○",IF(AND(BI21=契約状況コード表!M$13,Y21&gt;=契約状況コード表!N$13),"○","×")))))))))</f>
        <v>×</v>
      </c>
      <c r="BF21" s="98" t="str">
        <f t="shared" si="9"/>
        <v>×</v>
      </c>
      <c r="BG21" s="98" t="str">
        <f t="shared" si="10"/>
        <v>×</v>
      </c>
      <c r="BH21" s="99" t="str">
        <f t="shared" si="11"/>
        <v/>
      </c>
      <c r="BI21" s="146">
        <f t="shared" si="12"/>
        <v>0</v>
      </c>
      <c r="BJ21" s="29" t="str">
        <f>IF(AG21=契約状況コード表!G$5,"",IF(AND(K21&lt;&gt;"",ISTEXT(U21)),"分担契約/単価契約",IF(ISTEXT(U21),"単価契約",IF(K21&lt;&gt;"","分担契約",""))))</f>
        <v/>
      </c>
      <c r="BK21" s="147"/>
      <c r="BL21" s="102" t="str">
        <f>IF(COUNTIF(T21,"**"),"",IF(AND(T21&gt;=契約状況コード表!P$5,OR(H21=契約状況コード表!M$5,H21=契約状況コード表!M$6)),1,IF(AND(T21&gt;=契約状況コード表!P$13,H21&lt;&gt;契約状況コード表!M$5,H21&lt;&gt;契約状況コード表!M$6),1,"")))</f>
        <v/>
      </c>
      <c r="BM21" s="132" t="str">
        <f t="shared" si="13"/>
        <v>○</v>
      </c>
      <c r="BN21" s="102" t="b">
        <f t="shared" si="14"/>
        <v>1</v>
      </c>
      <c r="BO21" s="102" t="b">
        <f t="shared" si="15"/>
        <v>1</v>
      </c>
    </row>
    <row r="22" spans="1:67" ht="60.6" customHeight="1">
      <c r="G22" s="64"/>
      <c r="H22" s="65"/>
      <c r="I22" s="65"/>
      <c r="J22" s="65"/>
      <c r="K22" s="64"/>
      <c r="L22" s="29"/>
      <c r="M22" s="66"/>
      <c r="N22" s="65"/>
      <c r="O22" s="67"/>
      <c r="P22" s="72"/>
      <c r="Q22" s="73"/>
      <c r="R22" s="65"/>
      <c r="S22" s="64"/>
      <c r="T22" s="68"/>
      <c r="U22" s="75"/>
      <c r="V22" s="76"/>
      <c r="W22" s="148" t="str">
        <f>IF(OR(T22="他官署で調達手続きを実施のため",AG22=契約状況コード表!G$5),"－",IF(V22&lt;&gt;"",ROUNDDOWN(V22/T22,3),(IFERROR(ROUNDDOWN(U22/T22,3),"－"))))</f>
        <v>－</v>
      </c>
      <c r="X22" s="68"/>
      <c r="Y22" s="68"/>
      <c r="Z22" s="71"/>
      <c r="AA22" s="69"/>
      <c r="AB22" s="70"/>
      <c r="AC22" s="71"/>
      <c r="AD22" s="71"/>
      <c r="AE22" s="71"/>
      <c r="AF22" s="71"/>
      <c r="AG22" s="69"/>
      <c r="AH22" s="65"/>
      <c r="AI22" s="65"/>
      <c r="AJ22" s="65"/>
      <c r="AK22" s="29"/>
      <c r="AL22" s="29"/>
      <c r="AM22" s="170"/>
      <c r="AN22" s="170"/>
      <c r="AO22" s="170"/>
      <c r="AP22" s="170"/>
      <c r="AQ22" s="29"/>
      <c r="AR22" s="64"/>
      <c r="AS22" s="29"/>
      <c r="AT22" s="29"/>
      <c r="AU22" s="29"/>
      <c r="AV22" s="29"/>
      <c r="AW22" s="29"/>
      <c r="AX22" s="29"/>
      <c r="AY22" s="29"/>
      <c r="AZ22" s="29"/>
      <c r="BA22" s="90"/>
      <c r="BB22" s="97"/>
      <c r="BC22" s="98" t="str">
        <f>IF(AND(OR(K22=契約状況コード表!D$5,K22=契約状況コード表!D$6),OR(AG22=契約状況コード表!G$5,AG22=契約状況コード表!G$6)),"年間支払金額(全官署)",IF(OR(AG22=契約状況コード表!G$5,AG22=契約状況コード表!G$6),"年間支払金額",IF(AND(OR(COUNTIF(AI22,"*すべて*"),COUNTIF(AI22,"*全て*")),S22="●",OR(K22=契約状況コード表!D$5,K22=契約状況コード表!D$6)),"年間支払金額(全官署、契約相手方ごと)",IF(AND(OR(COUNTIF(AI22,"*すべて*"),COUNTIF(AI22,"*全て*")),S22="●"),"年間支払金額(契約相手方ごと)",IF(AND(OR(K22=契約状況コード表!D$5,K22=契約状況コード表!D$6),AG22=契約状況コード表!G$7),"契約総額(全官署)",IF(AND(K22=契約状況コード表!D$7,AG22=契約状況コード表!G$7),"契約総額(自官署のみ)",IF(K22=契約状況コード表!D$7,"年間支払金額(自官署のみ)",IF(AG22=契約状況コード表!G$7,"契約総額",IF(AND(COUNTIF(BJ22,"&lt;&gt;*単価*"),OR(K22=契約状況コード表!D$5,K22=契約状況コード表!D$6)),"全官署予定価格",IF(AND(COUNTIF(BJ22,"*単価*"),OR(K22=契約状況コード表!D$5,K22=契約状況コード表!D$6)),"全官署支払金額",IF(AND(COUNTIF(BJ22,"&lt;&gt;*単価*"),COUNTIF(BJ22,"*変更契約*")),"変更後予定価格",IF(COUNTIF(BJ22,"*単価*"),"年間支払金額","予定価格"))))))))))))</f>
        <v>予定価格</v>
      </c>
      <c r="BD22" s="98" t="str">
        <f>IF(AND(BI22=契約状況コード表!M$5,T22&gt;契約状況コード表!N$5),"○",IF(AND(BI22=契約状況コード表!M$6,T22&gt;=契約状況コード表!N$6),"○",IF(AND(BI22=契約状況コード表!M$7,T22&gt;=契約状況コード表!N$7),"○",IF(AND(BI22=契約状況コード表!M$8,T22&gt;=契約状況コード表!N$8),"○",IF(AND(BI22=契約状況コード表!M$9,T22&gt;=契約状況コード表!N$9),"○",IF(AND(BI22=契約状況コード表!M$10,T22&gt;=契約状況コード表!N$10),"○",IF(AND(BI22=契約状況コード表!M$11,T22&gt;=契約状況コード表!N$11),"○",IF(AND(BI22=契約状況コード表!M$12,T22&gt;=契約状況コード表!N$12),"○",IF(AND(BI22=契約状況コード表!M$13,T22&gt;=契約状況コード表!N$13),"○",IF(T22="他官署で調達手続き入札を実施のため","○","×"))))))))))</f>
        <v>×</v>
      </c>
      <c r="BE22" s="98" t="str">
        <f>IF(AND(BI22=契約状況コード表!M$5,Y22&gt;契約状況コード表!N$5),"○",IF(AND(BI22=契約状況コード表!M$6,Y22&gt;=契約状況コード表!N$6),"○",IF(AND(BI22=契約状況コード表!M$7,Y22&gt;=契約状況コード表!N$7),"○",IF(AND(BI22=契約状況コード表!M$8,Y22&gt;=契約状況コード表!N$8),"○",IF(AND(BI22=契約状況コード表!M$9,Y22&gt;=契約状況コード表!N$9),"○",IF(AND(BI22=契約状況コード表!M$10,Y22&gt;=契約状況コード表!N$10),"○",IF(AND(BI22=契約状況コード表!M$11,Y22&gt;=契約状況コード表!N$11),"○",IF(AND(BI22=契約状況コード表!M$12,Y22&gt;=契約状況コード表!N$12),"○",IF(AND(BI22=契約状況コード表!M$13,Y22&gt;=契約状況コード表!N$13),"○","×")))))))))</f>
        <v>×</v>
      </c>
      <c r="BF22" s="98" t="str">
        <f t="shared" si="9"/>
        <v>×</v>
      </c>
      <c r="BG22" s="98" t="str">
        <f t="shared" si="10"/>
        <v>×</v>
      </c>
      <c r="BH22" s="99" t="str">
        <f t="shared" si="11"/>
        <v/>
      </c>
      <c r="BI22" s="146">
        <f t="shared" si="12"/>
        <v>0</v>
      </c>
      <c r="BJ22" s="29" t="str">
        <f>IF(AG22=契約状況コード表!G$5,"",IF(AND(K22&lt;&gt;"",ISTEXT(U22)),"分担契約/単価契約",IF(ISTEXT(U22),"単価契約",IF(K22&lt;&gt;"","分担契約",""))))</f>
        <v/>
      </c>
      <c r="BK22" s="147"/>
      <c r="BL22" s="102" t="str">
        <f>IF(COUNTIF(T22,"**"),"",IF(AND(T22&gt;=契約状況コード表!P$5,OR(H22=契約状況コード表!M$5,H22=契約状況コード表!M$6)),1,IF(AND(T22&gt;=契約状況コード表!P$13,H22&lt;&gt;契約状況コード表!M$5,H22&lt;&gt;契約状況コード表!M$6),1,"")))</f>
        <v/>
      </c>
      <c r="BM22" s="132" t="str">
        <f t="shared" si="13"/>
        <v>○</v>
      </c>
      <c r="BN22" s="102" t="b">
        <f t="shared" si="14"/>
        <v>1</v>
      </c>
      <c r="BO22" s="102" t="b">
        <f t="shared" si="15"/>
        <v>1</v>
      </c>
    </row>
    <row r="23" spans="1:67" ht="60.6" customHeight="1">
      <c r="G23" s="64"/>
      <c r="H23" s="65"/>
      <c r="I23" s="65"/>
      <c r="J23" s="65"/>
      <c r="K23" s="64"/>
      <c r="L23" s="29"/>
      <c r="M23" s="66"/>
      <c r="N23" s="65"/>
      <c r="O23" s="67"/>
      <c r="P23" s="72"/>
      <c r="Q23" s="73"/>
      <c r="R23" s="65"/>
      <c r="S23" s="64"/>
      <c r="T23" s="68"/>
      <c r="U23" s="75"/>
      <c r="V23" s="76"/>
      <c r="W23" s="148" t="str">
        <f>IF(OR(T23="他官署で調達手続きを実施のため",AG23=契約状況コード表!G$5),"－",IF(V23&lt;&gt;"",ROUNDDOWN(V23/T23,3),(IFERROR(ROUNDDOWN(U23/T23,3),"－"))))</f>
        <v>－</v>
      </c>
      <c r="X23" s="68"/>
      <c r="Y23" s="68"/>
      <c r="Z23" s="71"/>
      <c r="AA23" s="69"/>
      <c r="AB23" s="70"/>
      <c r="AC23" s="71"/>
      <c r="AD23" s="71"/>
      <c r="AE23" s="71"/>
      <c r="AF23" s="71"/>
      <c r="AG23" s="69"/>
      <c r="AH23" s="65"/>
      <c r="AI23" s="65"/>
      <c r="AJ23" s="65"/>
      <c r="AK23" s="29"/>
      <c r="AL23" s="29"/>
      <c r="AM23" s="170"/>
      <c r="AN23" s="170"/>
      <c r="AO23" s="170"/>
      <c r="AP23" s="170"/>
      <c r="AQ23" s="29"/>
      <c r="AR23" s="64"/>
      <c r="AS23" s="29"/>
      <c r="AT23" s="29"/>
      <c r="AU23" s="29"/>
      <c r="AV23" s="29"/>
      <c r="AW23" s="29"/>
      <c r="AX23" s="29"/>
      <c r="AY23" s="29"/>
      <c r="AZ23" s="29"/>
      <c r="BA23" s="90"/>
      <c r="BB23" s="97"/>
      <c r="BC23" s="98" t="str">
        <f>IF(AND(OR(K23=契約状況コード表!D$5,K23=契約状況コード表!D$6),OR(AG23=契約状況コード表!G$5,AG23=契約状況コード表!G$6)),"年間支払金額(全官署)",IF(OR(AG23=契約状況コード表!G$5,AG23=契約状況コード表!G$6),"年間支払金額",IF(AND(OR(COUNTIF(AI23,"*すべて*"),COUNTIF(AI23,"*全て*")),S23="●",OR(K23=契約状況コード表!D$5,K23=契約状況コード表!D$6)),"年間支払金額(全官署、契約相手方ごと)",IF(AND(OR(COUNTIF(AI23,"*すべて*"),COUNTIF(AI23,"*全て*")),S23="●"),"年間支払金額(契約相手方ごと)",IF(AND(OR(K23=契約状況コード表!D$5,K23=契約状況コード表!D$6),AG23=契約状況コード表!G$7),"契約総額(全官署)",IF(AND(K23=契約状況コード表!D$7,AG23=契約状況コード表!G$7),"契約総額(自官署のみ)",IF(K23=契約状況コード表!D$7,"年間支払金額(自官署のみ)",IF(AG23=契約状況コード表!G$7,"契約総額",IF(AND(COUNTIF(BJ23,"&lt;&gt;*単価*"),OR(K23=契約状況コード表!D$5,K23=契約状況コード表!D$6)),"全官署予定価格",IF(AND(COUNTIF(BJ23,"*単価*"),OR(K23=契約状況コード表!D$5,K23=契約状況コード表!D$6)),"全官署支払金額",IF(AND(COUNTIF(BJ23,"&lt;&gt;*単価*"),COUNTIF(BJ23,"*変更契約*")),"変更後予定価格",IF(COUNTIF(BJ23,"*単価*"),"年間支払金額","予定価格"))))))))))))</f>
        <v>予定価格</v>
      </c>
      <c r="BD23" s="98" t="str">
        <f>IF(AND(BI23=契約状況コード表!M$5,T23&gt;契約状況コード表!N$5),"○",IF(AND(BI23=契約状況コード表!M$6,T23&gt;=契約状況コード表!N$6),"○",IF(AND(BI23=契約状況コード表!M$7,T23&gt;=契約状況コード表!N$7),"○",IF(AND(BI23=契約状況コード表!M$8,T23&gt;=契約状況コード表!N$8),"○",IF(AND(BI23=契約状況コード表!M$9,T23&gt;=契約状況コード表!N$9),"○",IF(AND(BI23=契約状況コード表!M$10,T23&gt;=契約状況コード表!N$10),"○",IF(AND(BI23=契約状況コード表!M$11,T23&gt;=契約状況コード表!N$11),"○",IF(AND(BI23=契約状況コード表!M$12,T23&gt;=契約状況コード表!N$12),"○",IF(AND(BI23=契約状況コード表!M$13,T23&gt;=契約状況コード表!N$13),"○",IF(T23="他官署で調達手続き入札を実施のため","○","×"))))))))))</f>
        <v>×</v>
      </c>
      <c r="BE23" s="98" t="str">
        <f>IF(AND(BI23=契約状況コード表!M$5,Y23&gt;契約状況コード表!N$5),"○",IF(AND(BI23=契約状況コード表!M$6,Y23&gt;=契約状況コード表!N$6),"○",IF(AND(BI23=契約状況コード表!M$7,Y23&gt;=契約状況コード表!N$7),"○",IF(AND(BI23=契約状況コード表!M$8,Y23&gt;=契約状況コード表!N$8),"○",IF(AND(BI23=契約状況コード表!M$9,Y23&gt;=契約状況コード表!N$9),"○",IF(AND(BI23=契約状況コード表!M$10,Y23&gt;=契約状況コード表!N$10),"○",IF(AND(BI23=契約状況コード表!M$11,Y23&gt;=契約状況コード表!N$11),"○",IF(AND(BI23=契約状況コード表!M$12,Y23&gt;=契約状況コード表!N$12),"○",IF(AND(BI23=契約状況コード表!M$13,Y23&gt;=契約状況コード表!N$13),"○","×")))))))))</f>
        <v>×</v>
      </c>
      <c r="BF23" s="98" t="str">
        <f t="shared" si="9"/>
        <v>×</v>
      </c>
      <c r="BG23" s="98" t="str">
        <f t="shared" si="10"/>
        <v>×</v>
      </c>
      <c r="BH23" s="99" t="str">
        <f t="shared" si="11"/>
        <v/>
      </c>
      <c r="BI23" s="146">
        <f t="shared" si="12"/>
        <v>0</v>
      </c>
      <c r="BJ23" s="29" t="str">
        <f>IF(AG23=契約状況コード表!G$5,"",IF(AND(K23&lt;&gt;"",ISTEXT(U23)),"分担契約/単価契約",IF(ISTEXT(U23),"単価契約",IF(K23&lt;&gt;"","分担契約",""))))</f>
        <v/>
      </c>
      <c r="BK23" s="147"/>
      <c r="BL23" s="102" t="str">
        <f>IF(COUNTIF(T23,"**"),"",IF(AND(T23&gt;=契約状況コード表!P$5,OR(H23=契約状況コード表!M$5,H23=契約状況コード表!M$6)),1,IF(AND(T23&gt;=契約状況コード表!P$13,H23&lt;&gt;契約状況コード表!M$5,H23&lt;&gt;契約状況コード表!M$6),1,"")))</f>
        <v/>
      </c>
      <c r="BM23" s="132" t="str">
        <f t="shared" si="13"/>
        <v>○</v>
      </c>
      <c r="BN23" s="102" t="b">
        <f t="shared" si="14"/>
        <v>1</v>
      </c>
      <c r="BO23" s="102" t="b">
        <f t="shared" si="15"/>
        <v>1</v>
      </c>
    </row>
    <row r="24" spans="1:67" ht="60.6" customHeight="1">
      <c r="G24" s="64"/>
      <c r="H24" s="65"/>
      <c r="I24" s="65"/>
      <c r="J24" s="65"/>
      <c r="K24" s="64"/>
      <c r="L24" s="29"/>
      <c r="M24" s="66"/>
      <c r="N24" s="65"/>
      <c r="O24" s="67"/>
      <c r="P24" s="72"/>
      <c r="Q24" s="73"/>
      <c r="R24" s="65"/>
      <c r="S24" s="64"/>
      <c r="T24" s="68"/>
      <c r="U24" s="75"/>
      <c r="V24" s="76"/>
      <c r="W24" s="148" t="str">
        <f>IF(OR(T24="他官署で調達手続きを実施のため",AG24=契約状況コード表!G$5),"－",IF(V24&lt;&gt;"",ROUNDDOWN(V24/T24,3),(IFERROR(ROUNDDOWN(U24/T24,3),"－"))))</f>
        <v>－</v>
      </c>
      <c r="X24" s="68"/>
      <c r="Y24" s="68"/>
      <c r="Z24" s="71"/>
      <c r="AA24" s="69"/>
      <c r="AB24" s="70"/>
      <c r="AC24" s="71"/>
      <c r="AD24" s="71"/>
      <c r="AE24" s="71"/>
      <c r="AF24" s="71"/>
      <c r="AG24" s="69"/>
      <c r="AH24" s="65"/>
      <c r="AI24" s="65"/>
      <c r="AJ24" s="65"/>
      <c r="AK24" s="29"/>
      <c r="AL24" s="29"/>
      <c r="AM24" s="170"/>
      <c r="AN24" s="170"/>
      <c r="AO24" s="170"/>
      <c r="AP24" s="170"/>
      <c r="AQ24" s="29"/>
      <c r="AR24" s="64"/>
      <c r="AS24" s="29"/>
      <c r="AT24" s="29"/>
      <c r="AU24" s="29"/>
      <c r="AV24" s="29"/>
      <c r="AW24" s="29"/>
      <c r="AX24" s="29"/>
      <c r="AY24" s="29"/>
      <c r="AZ24" s="29"/>
      <c r="BA24" s="90"/>
      <c r="BB24" s="97"/>
      <c r="BC24" s="98" t="str">
        <f>IF(AND(OR(K24=契約状況コード表!D$5,K24=契約状況コード表!D$6),OR(AG24=契約状況コード表!G$5,AG24=契約状況コード表!G$6)),"年間支払金額(全官署)",IF(OR(AG24=契約状況コード表!G$5,AG24=契約状況コード表!G$6),"年間支払金額",IF(AND(OR(COUNTIF(AI24,"*すべて*"),COUNTIF(AI24,"*全て*")),S24="●",OR(K24=契約状況コード表!D$5,K24=契約状況コード表!D$6)),"年間支払金額(全官署、契約相手方ごと)",IF(AND(OR(COUNTIF(AI24,"*すべて*"),COUNTIF(AI24,"*全て*")),S24="●"),"年間支払金額(契約相手方ごと)",IF(AND(OR(K24=契約状況コード表!D$5,K24=契約状況コード表!D$6),AG24=契約状況コード表!G$7),"契約総額(全官署)",IF(AND(K24=契約状況コード表!D$7,AG24=契約状況コード表!G$7),"契約総額(自官署のみ)",IF(K24=契約状況コード表!D$7,"年間支払金額(自官署のみ)",IF(AG24=契約状況コード表!G$7,"契約総額",IF(AND(COUNTIF(BJ24,"&lt;&gt;*単価*"),OR(K24=契約状況コード表!D$5,K24=契約状況コード表!D$6)),"全官署予定価格",IF(AND(COUNTIF(BJ24,"*単価*"),OR(K24=契約状況コード表!D$5,K24=契約状況コード表!D$6)),"全官署支払金額",IF(AND(COUNTIF(BJ24,"&lt;&gt;*単価*"),COUNTIF(BJ24,"*変更契約*")),"変更後予定価格",IF(COUNTIF(BJ24,"*単価*"),"年間支払金額","予定価格"))))))))))))</f>
        <v>予定価格</v>
      </c>
      <c r="BD24" s="98" t="str">
        <f>IF(AND(BI24=契約状況コード表!M$5,T24&gt;契約状況コード表!N$5),"○",IF(AND(BI24=契約状況コード表!M$6,T24&gt;=契約状況コード表!N$6),"○",IF(AND(BI24=契約状況コード表!M$7,T24&gt;=契約状況コード表!N$7),"○",IF(AND(BI24=契約状況コード表!M$8,T24&gt;=契約状況コード表!N$8),"○",IF(AND(BI24=契約状況コード表!M$9,T24&gt;=契約状況コード表!N$9),"○",IF(AND(BI24=契約状況コード表!M$10,T24&gt;=契約状況コード表!N$10),"○",IF(AND(BI24=契約状況コード表!M$11,T24&gt;=契約状況コード表!N$11),"○",IF(AND(BI24=契約状況コード表!M$12,T24&gt;=契約状況コード表!N$12),"○",IF(AND(BI24=契約状況コード表!M$13,T24&gt;=契約状況コード表!N$13),"○",IF(T24="他官署で調達手続き入札を実施のため","○","×"))))))))))</f>
        <v>×</v>
      </c>
      <c r="BE24" s="98" t="str">
        <f>IF(AND(BI24=契約状況コード表!M$5,Y24&gt;契約状況コード表!N$5),"○",IF(AND(BI24=契約状況コード表!M$6,Y24&gt;=契約状況コード表!N$6),"○",IF(AND(BI24=契約状況コード表!M$7,Y24&gt;=契約状況コード表!N$7),"○",IF(AND(BI24=契約状況コード表!M$8,Y24&gt;=契約状況コード表!N$8),"○",IF(AND(BI24=契約状況コード表!M$9,Y24&gt;=契約状況コード表!N$9),"○",IF(AND(BI24=契約状況コード表!M$10,Y24&gt;=契約状況コード表!N$10),"○",IF(AND(BI24=契約状況コード表!M$11,Y24&gt;=契約状況コード表!N$11),"○",IF(AND(BI24=契約状況コード表!M$12,Y24&gt;=契約状況コード表!N$12),"○",IF(AND(BI24=契約状況コード表!M$13,Y24&gt;=契約状況コード表!N$13),"○","×")))))))))</f>
        <v>×</v>
      </c>
      <c r="BF24" s="98" t="str">
        <f t="shared" si="9"/>
        <v>×</v>
      </c>
      <c r="BG24" s="98" t="str">
        <f t="shared" si="10"/>
        <v>×</v>
      </c>
      <c r="BH24" s="99" t="str">
        <f t="shared" si="11"/>
        <v/>
      </c>
      <c r="BI24" s="146">
        <f t="shared" si="12"/>
        <v>0</v>
      </c>
      <c r="BJ24" s="29" t="str">
        <f>IF(AG24=契約状況コード表!G$5,"",IF(AND(K24&lt;&gt;"",ISTEXT(U24)),"分担契約/単価契約",IF(ISTEXT(U24),"単価契約",IF(K24&lt;&gt;"","分担契約",""))))</f>
        <v/>
      </c>
      <c r="BK24" s="147"/>
      <c r="BL24" s="102" t="str">
        <f>IF(COUNTIF(T24,"**"),"",IF(AND(T24&gt;=契約状況コード表!P$5,OR(H24=契約状況コード表!M$5,H24=契約状況コード表!M$6)),1,IF(AND(T24&gt;=契約状況コード表!P$13,H24&lt;&gt;契約状況コード表!M$5,H24&lt;&gt;契約状況コード表!M$6),1,"")))</f>
        <v/>
      </c>
      <c r="BM24" s="132" t="str">
        <f t="shared" si="13"/>
        <v>○</v>
      </c>
      <c r="BN24" s="102" t="b">
        <f t="shared" si="14"/>
        <v>1</v>
      </c>
      <c r="BO24" s="102" t="b">
        <f t="shared" si="15"/>
        <v>1</v>
      </c>
    </row>
    <row r="25" spans="1:67" ht="60.6" customHeight="1">
      <c r="G25" s="64"/>
      <c r="H25" s="65"/>
      <c r="I25" s="65"/>
      <c r="J25" s="65"/>
      <c r="K25" s="64"/>
      <c r="L25" s="29"/>
      <c r="M25" s="66"/>
      <c r="N25" s="65"/>
      <c r="O25" s="67"/>
      <c r="P25" s="72"/>
      <c r="Q25" s="73"/>
      <c r="R25" s="65"/>
      <c r="S25" s="64"/>
      <c r="T25" s="68"/>
      <c r="U25" s="75"/>
      <c r="V25" s="76"/>
      <c r="W25" s="148" t="str">
        <f>IF(OR(T25="他官署で調達手続きを実施のため",AG25=契約状況コード表!G$5),"－",IF(V25&lt;&gt;"",ROUNDDOWN(V25/T25,3),(IFERROR(ROUNDDOWN(U25/T25,3),"－"))))</f>
        <v>－</v>
      </c>
      <c r="X25" s="68"/>
      <c r="Y25" s="68"/>
      <c r="Z25" s="71"/>
      <c r="AA25" s="69"/>
      <c r="AB25" s="70"/>
      <c r="AC25" s="71"/>
      <c r="AD25" s="71"/>
      <c r="AE25" s="71"/>
      <c r="AF25" s="71"/>
      <c r="AG25" s="69"/>
      <c r="AH25" s="65"/>
      <c r="AI25" s="65"/>
      <c r="AJ25" s="65"/>
      <c r="AK25" s="29"/>
      <c r="AL25" s="29"/>
      <c r="AM25" s="170"/>
      <c r="AN25" s="170"/>
      <c r="AO25" s="170"/>
      <c r="AP25" s="170"/>
      <c r="AQ25" s="29"/>
      <c r="AR25" s="64"/>
      <c r="AS25" s="29"/>
      <c r="AT25" s="29"/>
      <c r="AU25" s="29"/>
      <c r="AV25" s="29"/>
      <c r="AW25" s="29"/>
      <c r="AX25" s="29"/>
      <c r="AY25" s="29"/>
      <c r="AZ25" s="29"/>
      <c r="BA25" s="92"/>
      <c r="BB25" s="97"/>
      <c r="BC25" s="98" t="str">
        <f>IF(AND(OR(K25=契約状況コード表!D$5,K25=契約状況コード表!D$6),OR(AG25=契約状況コード表!G$5,AG25=契約状況コード表!G$6)),"年間支払金額(全官署)",IF(OR(AG25=契約状況コード表!G$5,AG25=契約状況コード表!G$6),"年間支払金額",IF(AND(OR(COUNTIF(AI25,"*すべて*"),COUNTIF(AI25,"*全て*")),S25="●",OR(K25=契約状況コード表!D$5,K25=契約状況コード表!D$6)),"年間支払金額(全官署、契約相手方ごと)",IF(AND(OR(COUNTIF(AI25,"*すべて*"),COUNTIF(AI25,"*全て*")),S25="●"),"年間支払金額(契約相手方ごと)",IF(AND(OR(K25=契約状況コード表!D$5,K25=契約状況コード表!D$6),AG25=契約状況コード表!G$7),"契約総額(全官署)",IF(AND(K25=契約状況コード表!D$7,AG25=契約状況コード表!G$7),"契約総額(自官署のみ)",IF(K25=契約状況コード表!D$7,"年間支払金額(自官署のみ)",IF(AG25=契約状況コード表!G$7,"契約総額",IF(AND(COUNTIF(BJ25,"&lt;&gt;*単価*"),OR(K25=契約状況コード表!D$5,K25=契約状況コード表!D$6)),"全官署予定価格",IF(AND(COUNTIF(BJ25,"*単価*"),OR(K25=契約状況コード表!D$5,K25=契約状況コード表!D$6)),"全官署支払金額",IF(AND(COUNTIF(BJ25,"&lt;&gt;*単価*"),COUNTIF(BJ25,"*変更契約*")),"変更後予定価格",IF(COUNTIF(BJ25,"*単価*"),"年間支払金額","予定価格"))))))))))))</f>
        <v>予定価格</v>
      </c>
      <c r="BD25" s="98" t="str">
        <f>IF(AND(BI25=契約状況コード表!M$5,T25&gt;契約状況コード表!N$5),"○",IF(AND(BI25=契約状況コード表!M$6,T25&gt;=契約状況コード表!N$6),"○",IF(AND(BI25=契約状況コード表!M$7,T25&gt;=契約状況コード表!N$7),"○",IF(AND(BI25=契約状況コード表!M$8,T25&gt;=契約状況コード表!N$8),"○",IF(AND(BI25=契約状況コード表!M$9,T25&gt;=契約状況コード表!N$9),"○",IF(AND(BI25=契約状況コード表!M$10,T25&gt;=契約状況コード表!N$10),"○",IF(AND(BI25=契約状況コード表!M$11,T25&gt;=契約状況コード表!N$11),"○",IF(AND(BI25=契約状況コード表!M$12,T25&gt;=契約状況コード表!N$12),"○",IF(AND(BI25=契約状況コード表!M$13,T25&gt;=契約状況コード表!N$13),"○",IF(T25="他官署で調達手続き入札を実施のため","○","×"))))))))))</f>
        <v>×</v>
      </c>
      <c r="BE25" s="98" t="str">
        <f>IF(AND(BI25=契約状況コード表!M$5,Y25&gt;契約状況コード表!N$5),"○",IF(AND(BI25=契約状況コード表!M$6,Y25&gt;=契約状況コード表!N$6),"○",IF(AND(BI25=契約状況コード表!M$7,Y25&gt;=契約状況コード表!N$7),"○",IF(AND(BI25=契約状況コード表!M$8,Y25&gt;=契約状況コード表!N$8),"○",IF(AND(BI25=契約状況コード表!M$9,Y25&gt;=契約状況コード表!N$9),"○",IF(AND(BI25=契約状況コード表!M$10,Y25&gt;=契約状況コード表!N$10),"○",IF(AND(BI25=契約状況コード表!M$11,Y25&gt;=契約状況コード表!N$11),"○",IF(AND(BI25=契約状況コード表!M$12,Y25&gt;=契約状況コード表!N$12),"○",IF(AND(BI25=契約状況コード表!M$13,Y25&gt;=契約状況コード表!N$13),"○","×")))))))))</f>
        <v>×</v>
      </c>
      <c r="BF25" s="98" t="str">
        <f t="shared" ref="BF25:BF88" si="16">IF(AND(L25="×",BG25="○"),"×",BG25)</f>
        <v>×</v>
      </c>
      <c r="BG25" s="98" t="str">
        <f t="shared" ref="BG25:BG88" si="17">IF(BB25&lt;&gt;"",BB25,IF(COUNTIF(BC25,"*予定価格*"),BD25,BE25))</f>
        <v>×</v>
      </c>
      <c r="BH25" s="99" t="str">
        <f t="shared" ref="BH25:BH88" si="18">IF(BG25="○",X25,"")</f>
        <v/>
      </c>
      <c r="BI25" s="146">
        <f t="shared" ref="BI25:BI88" si="19">IF(H25="③情報システム",IF(COUNTIF(I25,"*借入*")+COUNTIF(I25,"*賃貸*")+COUNTIF(I25,"*リース*"),"⑨物品等賃借",IF(COUNTIF(I25,"*購入*")+COUNTIF(DM25,"*調達*"),"⑦物品等購入",IF(COUNTIF(I25,"*製造*"),"⑧物品等製造","⑩役務"))),H25)</f>
        <v>0</v>
      </c>
      <c r="BJ25" s="29" t="str">
        <f>IF(AG25=契約状況コード表!G$5,"",IF(AND(K25&lt;&gt;"",ISTEXT(U25)),"分担契約/単価契約",IF(ISTEXT(U25),"単価契約",IF(K25&lt;&gt;"","分担契約",""))))</f>
        <v/>
      </c>
      <c r="BK25" s="147"/>
      <c r="BL25" s="102" t="str">
        <f>IF(COUNTIF(T25,"**"),"",IF(AND(T25&gt;=契約状況コード表!P$5,OR(H25=契約状況コード表!M$5,H25=契約状況コード表!M$6)),1,IF(AND(T25&gt;=契約状況コード表!P$13,H25&lt;&gt;契約状況コード表!M$5,H25&lt;&gt;契約状況コード表!M$6),1,"")))</f>
        <v/>
      </c>
      <c r="BM25" s="132" t="str">
        <f t="shared" ref="BM25:BM88" si="20">IF(LEN(O25)=0,"○",IF(LEN(O25)=1,"○",IF(LEN(O25)=13,"○",IF(LEN(O25)=27,"○",IF(LEN(O25)=41,"○","×")))))</f>
        <v>○</v>
      </c>
      <c r="BN25" s="102" t="b">
        <f t="shared" ref="BN25:BN88" si="21">_xlfn.ISFORMULA(BI25)</f>
        <v>1</v>
      </c>
      <c r="BO25" s="102" t="b">
        <f t="shared" ref="BO25:BO88" si="22">_xlfn.ISFORMULA(BJ25)</f>
        <v>1</v>
      </c>
    </row>
    <row r="26" spans="1:67" ht="60.6" customHeight="1">
      <c r="G26" s="64"/>
      <c r="H26" s="65"/>
      <c r="I26" s="65"/>
      <c r="J26" s="65"/>
      <c r="K26" s="64"/>
      <c r="L26" s="29"/>
      <c r="M26" s="66"/>
      <c r="N26" s="65"/>
      <c r="O26" s="67"/>
      <c r="P26" s="72"/>
      <c r="Q26" s="73"/>
      <c r="R26" s="65"/>
      <c r="S26" s="64"/>
      <c r="T26" s="68"/>
      <c r="U26" s="75"/>
      <c r="V26" s="76"/>
      <c r="W26" s="148" t="str">
        <f>IF(OR(T26="他官署で調達手続きを実施のため",AG26=契約状況コード表!G$5),"－",IF(V26&lt;&gt;"",ROUNDDOWN(V26/T26,3),(IFERROR(ROUNDDOWN(U26/T26,3),"－"))))</f>
        <v>－</v>
      </c>
      <c r="X26" s="68"/>
      <c r="Y26" s="68"/>
      <c r="Z26" s="71"/>
      <c r="AA26" s="69"/>
      <c r="AB26" s="70"/>
      <c r="AC26" s="71"/>
      <c r="AD26" s="71"/>
      <c r="AE26" s="71"/>
      <c r="AF26" s="71"/>
      <c r="AG26" s="69"/>
      <c r="AH26" s="65"/>
      <c r="AI26" s="65"/>
      <c r="AJ26" s="65"/>
      <c r="AK26" s="29"/>
      <c r="AL26" s="29"/>
      <c r="AM26" s="170"/>
      <c r="AN26" s="170"/>
      <c r="AO26" s="170"/>
      <c r="AP26" s="170"/>
      <c r="AQ26" s="29"/>
      <c r="AR26" s="64"/>
      <c r="AS26" s="29"/>
      <c r="AT26" s="29"/>
      <c r="AU26" s="29"/>
      <c r="AV26" s="29"/>
      <c r="AW26" s="29"/>
      <c r="AX26" s="29"/>
      <c r="AY26" s="29"/>
      <c r="AZ26" s="29"/>
      <c r="BA26" s="90"/>
      <c r="BB26" s="97"/>
      <c r="BC26" s="98" t="str">
        <f>IF(AND(OR(K26=契約状況コード表!D$5,K26=契約状況コード表!D$6),OR(AG26=契約状況コード表!G$5,AG26=契約状況コード表!G$6)),"年間支払金額(全官署)",IF(OR(AG26=契約状況コード表!G$5,AG26=契約状況コード表!G$6),"年間支払金額",IF(AND(OR(COUNTIF(AI26,"*すべて*"),COUNTIF(AI26,"*全て*")),S26="●",OR(K26=契約状況コード表!D$5,K26=契約状況コード表!D$6)),"年間支払金額(全官署、契約相手方ごと)",IF(AND(OR(COUNTIF(AI26,"*すべて*"),COUNTIF(AI26,"*全て*")),S26="●"),"年間支払金額(契約相手方ごと)",IF(AND(OR(K26=契約状況コード表!D$5,K26=契約状況コード表!D$6),AG26=契約状況コード表!G$7),"契約総額(全官署)",IF(AND(K26=契約状況コード表!D$7,AG26=契約状況コード表!G$7),"契約総額(自官署のみ)",IF(K26=契約状況コード表!D$7,"年間支払金額(自官署のみ)",IF(AG26=契約状況コード表!G$7,"契約総額",IF(AND(COUNTIF(BJ26,"&lt;&gt;*単価*"),OR(K26=契約状況コード表!D$5,K26=契約状況コード表!D$6)),"全官署予定価格",IF(AND(COUNTIF(BJ26,"*単価*"),OR(K26=契約状況コード表!D$5,K26=契約状況コード表!D$6)),"全官署支払金額",IF(AND(COUNTIF(BJ26,"&lt;&gt;*単価*"),COUNTIF(BJ26,"*変更契約*")),"変更後予定価格",IF(COUNTIF(BJ26,"*単価*"),"年間支払金額","予定価格"))))))))))))</f>
        <v>予定価格</v>
      </c>
      <c r="BD26" s="98" t="str">
        <f>IF(AND(BI26=契約状況コード表!M$5,T26&gt;契約状況コード表!N$5),"○",IF(AND(BI26=契約状況コード表!M$6,T26&gt;=契約状況コード表!N$6),"○",IF(AND(BI26=契約状況コード表!M$7,T26&gt;=契約状況コード表!N$7),"○",IF(AND(BI26=契約状況コード表!M$8,T26&gt;=契約状況コード表!N$8),"○",IF(AND(BI26=契約状況コード表!M$9,T26&gt;=契約状況コード表!N$9),"○",IF(AND(BI26=契約状況コード表!M$10,T26&gt;=契約状況コード表!N$10),"○",IF(AND(BI26=契約状況コード表!M$11,T26&gt;=契約状況コード表!N$11),"○",IF(AND(BI26=契約状況コード表!M$12,T26&gt;=契約状況コード表!N$12),"○",IF(AND(BI26=契約状況コード表!M$13,T26&gt;=契約状況コード表!N$13),"○",IF(T26="他官署で調達手続き入札を実施のため","○","×"))))))))))</f>
        <v>×</v>
      </c>
      <c r="BE26" s="98" t="str">
        <f>IF(AND(BI26=契約状況コード表!M$5,Y26&gt;契約状況コード表!N$5),"○",IF(AND(BI26=契約状況コード表!M$6,Y26&gt;=契約状況コード表!N$6),"○",IF(AND(BI26=契約状況コード表!M$7,Y26&gt;=契約状況コード表!N$7),"○",IF(AND(BI26=契約状況コード表!M$8,Y26&gt;=契約状況コード表!N$8),"○",IF(AND(BI26=契約状況コード表!M$9,Y26&gt;=契約状況コード表!N$9),"○",IF(AND(BI26=契約状況コード表!M$10,Y26&gt;=契約状況コード表!N$10),"○",IF(AND(BI26=契約状況コード表!M$11,Y26&gt;=契約状況コード表!N$11),"○",IF(AND(BI26=契約状況コード表!M$12,Y26&gt;=契約状況コード表!N$12),"○",IF(AND(BI26=契約状況コード表!M$13,Y26&gt;=契約状況コード表!N$13),"○","×")))))))))</f>
        <v>×</v>
      </c>
      <c r="BF26" s="98" t="str">
        <f t="shared" si="16"/>
        <v>×</v>
      </c>
      <c r="BG26" s="98" t="str">
        <f t="shared" si="17"/>
        <v>×</v>
      </c>
      <c r="BH26" s="99" t="str">
        <f t="shared" si="18"/>
        <v/>
      </c>
      <c r="BI26" s="146">
        <f t="shared" si="19"/>
        <v>0</v>
      </c>
      <c r="BJ26" s="29" t="str">
        <f>IF(AG26=契約状況コード表!G$5,"",IF(AND(K26&lt;&gt;"",ISTEXT(U26)),"分担契約/単価契約",IF(ISTEXT(U26),"単価契約",IF(K26&lt;&gt;"","分担契約",""))))</f>
        <v/>
      </c>
      <c r="BK26" s="147"/>
      <c r="BL26" s="102" t="str">
        <f>IF(COUNTIF(T26,"**"),"",IF(AND(T26&gt;=契約状況コード表!P$5,OR(H26=契約状況コード表!M$5,H26=契約状況コード表!M$6)),1,IF(AND(T26&gt;=契約状況コード表!P$13,H26&lt;&gt;契約状況コード表!M$5,H26&lt;&gt;契約状況コード表!M$6),1,"")))</f>
        <v/>
      </c>
      <c r="BM26" s="132" t="str">
        <f t="shared" si="20"/>
        <v>○</v>
      </c>
      <c r="BN26" s="102" t="b">
        <f t="shared" si="21"/>
        <v>1</v>
      </c>
      <c r="BO26" s="102" t="b">
        <f t="shared" si="22"/>
        <v>1</v>
      </c>
    </row>
    <row r="27" spans="1:67" ht="60.6" customHeight="1">
      <c r="G27" s="64"/>
      <c r="H27" s="65"/>
      <c r="I27" s="65"/>
      <c r="J27" s="65"/>
      <c r="K27" s="64"/>
      <c r="L27" s="29"/>
      <c r="M27" s="66"/>
      <c r="N27" s="65"/>
      <c r="O27" s="67"/>
      <c r="P27" s="72"/>
      <c r="Q27" s="73"/>
      <c r="R27" s="65"/>
      <c r="S27" s="64"/>
      <c r="T27" s="68"/>
      <c r="U27" s="75"/>
      <c r="V27" s="76"/>
      <c r="W27" s="148" t="str">
        <f>IF(OR(T27="他官署で調達手続きを実施のため",AG27=契約状況コード表!G$5),"－",IF(V27&lt;&gt;"",ROUNDDOWN(V27/T27,3),(IFERROR(ROUNDDOWN(U27/T27,3),"－"))))</f>
        <v>－</v>
      </c>
      <c r="X27" s="68"/>
      <c r="Y27" s="68"/>
      <c r="Z27" s="71"/>
      <c r="AA27" s="69"/>
      <c r="AB27" s="70"/>
      <c r="AC27" s="71"/>
      <c r="AD27" s="71"/>
      <c r="AE27" s="71"/>
      <c r="AF27" s="71"/>
      <c r="AG27" s="69"/>
      <c r="AH27" s="65"/>
      <c r="AI27" s="65"/>
      <c r="AJ27" s="65"/>
      <c r="AK27" s="29"/>
      <c r="AL27" s="29"/>
      <c r="AM27" s="170"/>
      <c r="AN27" s="170"/>
      <c r="AO27" s="170"/>
      <c r="AP27" s="170"/>
      <c r="AQ27" s="29"/>
      <c r="AR27" s="64"/>
      <c r="AS27" s="29"/>
      <c r="AT27" s="29"/>
      <c r="AU27" s="29"/>
      <c r="AV27" s="29"/>
      <c r="AW27" s="29"/>
      <c r="AX27" s="29"/>
      <c r="AY27" s="29"/>
      <c r="AZ27" s="29"/>
      <c r="BA27" s="90"/>
      <c r="BB27" s="97"/>
      <c r="BC27" s="98" t="str">
        <f>IF(AND(OR(K27=契約状況コード表!D$5,K27=契約状況コード表!D$6),OR(AG27=契約状況コード表!G$5,AG27=契約状況コード表!G$6)),"年間支払金額(全官署)",IF(OR(AG27=契約状況コード表!G$5,AG27=契約状況コード表!G$6),"年間支払金額",IF(AND(OR(COUNTIF(AI27,"*すべて*"),COUNTIF(AI27,"*全て*")),S27="●",OR(K27=契約状況コード表!D$5,K27=契約状況コード表!D$6)),"年間支払金額(全官署、契約相手方ごと)",IF(AND(OR(COUNTIF(AI27,"*すべて*"),COUNTIF(AI27,"*全て*")),S27="●"),"年間支払金額(契約相手方ごと)",IF(AND(OR(K27=契約状況コード表!D$5,K27=契約状況コード表!D$6),AG27=契約状況コード表!G$7),"契約総額(全官署)",IF(AND(K27=契約状況コード表!D$7,AG27=契約状況コード表!G$7),"契約総額(自官署のみ)",IF(K27=契約状況コード表!D$7,"年間支払金額(自官署のみ)",IF(AG27=契約状況コード表!G$7,"契約総額",IF(AND(COUNTIF(BJ27,"&lt;&gt;*単価*"),OR(K27=契約状況コード表!D$5,K27=契約状況コード表!D$6)),"全官署予定価格",IF(AND(COUNTIF(BJ27,"*単価*"),OR(K27=契約状況コード表!D$5,K27=契約状況コード表!D$6)),"全官署支払金額",IF(AND(COUNTIF(BJ27,"&lt;&gt;*単価*"),COUNTIF(BJ27,"*変更契約*")),"変更後予定価格",IF(COUNTIF(BJ27,"*単価*"),"年間支払金額","予定価格"))))))))))))</f>
        <v>予定価格</v>
      </c>
      <c r="BD27" s="98" t="str">
        <f>IF(AND(BI27=契約状況コード表!M$5,T27&gt;契約状況コード表!N$5),"○",IF(AND(BI27=契約状況コード表!M$6,T27&gt;=契約状況コード表!N$6),"○",IF(AND(BI27=契約状況コード表!M$7,T27&gt;=契約状況コード表!N$7),"○",IF(AND(BI27=契約状況コード表!M$8,T27&gt;=契約状況コード表!N$8),"○",IF(AND(BI27=契約状況コード表!M$9,T27&gt;=契約状況コード表!N$9),"○",IF(AND(BI27=契約状況コード表!M$10,T27&gt;=契約状況コード表!N$10),"○",IF(AND(BI27=契約状況コード表!M$11,T27&gt;=契約状況コード表!N$11),"○",IF(AND(BI27=契約状況コード表!M$12,T27&gt;=契約状況コード表!N$12),"○",IF(AND(BI27=契約状況コード表!M$13,T27&gt;=契約状況コード表!N$13),"○",IF(T27="他官署で調達手続き入札を実施のため","○","×"))))))))))</f>
        <v>×</v>
      </c>
      <c r="BE27" s="98" t="str">
        <f>IF(AND(BI27=契約状況コード表!M$5,Y27&gt;契約状況コード表!N$5),"○",IF(AND(BI27=契約状況コード表!M$6,Y27&gt;=契約状況コード表!N$6),"○",IF(AND(BI27=契約状況コード表!M$7,Y27&gt;=契約状況コード表!N$7),"○",IF(AND(BI27=契約状況コード表!M$8,Y27&gt;=契約状況コード表!N$8),"○",IF(AND(BI27=契約状況コード表!M$9,Y27&gt;=契約状況コード表!N$9),"○",IF(AND(BI27=契約状況コード表!M$10,Y27&gt;=契約状況コード表!N$10),"○",IF(AND(BI27=契約状況コード表!M$11,Y27&gt;=契約状況コード表!N$11),"○",IF(AND(BI27=契約状況コード表!M$12,Y27&gt;=契約状況コード表!N$12),"○",IF(AND(BI27=契約状況コード表!M$13,Y27&gt;=契約状況コード表!N$13),"○","×")))))))))</f>
        <v>×</v>
      </c>
      <c r="BF27" s="98" t="str">
        <f t="shared" si="16"/>
        <v>×</v>
      </c>
      <c r="BG27" s="98" t="str">
        <f t="shared" si="17"/>
        <v>×</v>
      </c>
      <c r="BH27" s="99" t="str">
        <f t="shared" si="18"/>
        <v/>
      </c>
      <c r="BI27" s="146">
        <f t="shared" si="19"/>
        <v>0</v>
      </c>
      <c r="BJ27" s="29" t="str">
        <f>IF(AG27=契約状況コード表!G$5,"",IF(AND(K27&lt;&gt;"",ISTEXT(U27)),"分担契約/単価契約",IF(ISTEXT(U27),"単価契約",IF(K27&lt;&gt;"","分担契約",""))))</f>
        <v/>
      </c>
      <c r="BK27" s="147"/>
      <c r="BL27" s="102" t="str">
        <f>IF(COUNTIF(T27,"**"),"",IF(AND(T27&gt;=契約状況コード表!P$5,OR(H27=契約状況コード表!M$5,H27=契約状況コード表!M$6)),1,IF(AND(T27&gt;=契約状況コード表!P$13,H27&lt;&gt;契約状況コード表!M$5,H27&lt;&gt;契約状況コード表!M$6),1,"")))</f>
        <v/>
      </c>
      <c r="BM27" s="132" t="str">
        <f t="shared" si="20"/>
        <v>○</v>
      </c>
      <c r="BN27" s="102" t="b">
        <f t="shared" si="21"/>
        <v>1</v>
      </c>
      <c r="BO27" s="102" t="b">
        <f t="shared" si="22"/>
        <v>1</v>
      </c>
    </row>
    <row r="28" spans="1:67" ht="60.6" customHeight="1">
      <c r="G28" s="64"/>
      <c r="H28" s="65"/>
      <c r="I28" s="65"/>
      <c r="J28" s="65"/>
      <c r="K28" s="64"/>
      <c r="L28" s="29"/>
      <c r="M28" s="66"/>
      <c r="N28" s="65"/>
      <c r="O28" s="67"/>
      <c r="P28" s="72"/>
      <c r="Q28" s="73"/>
      <c r="R28" s="65"/>
      <c r="S28" s="64"/>
      <c r="T28" s="74"/>
      <c r="U28" s="131"/>
      <c r="V28" s="76"/>
      <c r="W28" s="148" t="str">
        <f>IF(OR(T28="他官署で調達手続きを実施のため",AG28=契約状況コード表!G$5),"－",IF(V28&lt;&gt;"",ROUNDDOWN(V28/T28,3),(IFERROR(ROUNDDOWN(U28/T28,3),"－"))))</f>
        <v>－</v>
      </c>
      <c r="X28" s="74"/>
      <c r="Y28" s="74"/>
      <c r="Z28" s="71"/>
      <c r="AA28" s="69"/>
      <c r="AB28" s="70"/>
      <c r="AC28" s="71"/>
      <c r="AD28" s="71"/>
      <c r="AE28" s="71"/>
      <c r="AF28" s="71"/>
      <c r="AG28" s="69"/>
      <c r="AH28" s="65"/>
      <c r="AI28" s="65"/>
      <c r="AJ28" s="65"/>
      <c r="AK28" s="29"/>
      <c r="AL28" s="29"/>
      <c r="AM28" s="170"/>
      <c r="AN28" s="170"/>
      <c r="AO28" s="170"/>
      <c r="AP28" s="170"/>
      <c r="AQ28" s="29"/>
      <c r="AR28" s="64"/>
      <c r="AS28" s="29"/>
      <c r="AT28" s="29"/>
      <c r="AU28" s="29"/>
      <c r="AV28" s="29"/>
      <c r="AW28" s="29"/>
      <c r="AX28" s="29"/>
      <c r="AY28" s="29"/>
      <c r="AZ28" s="29"/>
      <c r="BA28" s="90"/>
      <c r="BB28" s="97"/>
      <c r="BC28" s="98" t="str">
        <f>IF(AND(OR(K28=契約状況コード表!D$5,K28=契約状況コード表!D$6),OR(AG28=契約状況コード表!G$5,AG28=契約状況コード表!G$6)),"年間支払金額(全官署)",IF(OR(AG28=契約状況コード表!G$5,AG28=契約状況コード表!G$6),"年間支払金額",IF(AND(OR(COUNTIF(AI28,"*すべて*"),COUNTIF(AI28,"*全て*")),S28="●",OR(K28=契約状況コード表!D$5,K28=契約状況コード表!D$6)),"年間支払金額(全官署、契約相手方ごと)",IF(AND(OR(COUNTIF(AI28,"*すべて*"),COUNTIF(AI28,"*全て*")),S28="●"),"年間支払金額(契約相手方ごと)",IF(AND(OR(K28=契約状況コード表!D$5,K28=契約状況コード表!D$6),AG28=契約状況コード表!G$7),"契約総額(全官署)",IF(AND(K28=契約状況コード表!D$7,AG28=契約状況コード表!G$7),"契約総額(自官署のみ)",IF(K28=契約状況コード表!D$7,"年間支払金額(自官署のみ)",IF(AG28=契約状況コード表!G$7,"契約総額",IF(AND(COUNTIF(BJ28,"&lt;&gt;*単価*"),OR(K28=契約状況コード表!D$5,K28=契約状況コード表!D$6)),"全官署予定価格",IF(AND(COUNTIF(BJ28,"*単価*"),OR(K28=契約状況コード表!D$5,K28=契約状況コード表!D$6)),"全官署支払金額",IF(AND(COUNTIF(BJ28,"&lt;&gt;*単価*"),COUNTIF(BJ28,"*変更契約*")),"変更後予定価格",IF(COUNTIF(BJ28,"*単価*"),"年間支払金額","予定価格"))))))))))))</f>
        <v>予定価格</v>
      </c>
      <c r="BD28" s="98" t="str">
        <f>IF(AND(BI28=契約状況コード表!M$5,T28&gt;契約状況コード表!N$5),"○",IF(AND(BI28=契約状況コード表!M$6,T28&gt;=契約状況コード表!N$6),"○",IF(AND(BI28=契約状況コード表!M$7,T28&gt;=契約状況コード表!N$7),"○",IF(AND(BI28=契約状況コード表!M$8,T28&gt;=契約状況コード表!N$8),"○",IF(AND(BI28=契約状況コード表!M$9,T28&gt;=契約状況コード表!N$9),"○",IF(AND(BI28=契約状況コード表!M$10,T28&gt;=契約状況コード表!N$10),"○",IF(AND(BI28=契約状況コード表!M$11,T28&gt;=契約状況コード表!N$11),"○",IF(AND(BI28=契約状況コード表!M$12,T28&gt;=契約状況コード表!N$12),"○",IF(AND(BI28=契約状況コード表!M$13,T28&gt;=契約状況コード表!N$13),"○",IF(T28="他官署で調達手続き入札を実施のため","○","×"))))))))))</f>
        <v>×</v>
      </c>
      <c r="BE28" s="98" t="str">
        <f>IF(AND(BI28=契約状況コード表!M$5,Y28&gt;契約状況コード表!N$5),"○",IF(AND(BI28=契約状況コード表!M$6,Y28&gt;=契約状況コード表!N$6),"○",IF(AND(BI28=契約状況コード表!M$7,Y28&gt;=契約状況コード表!N$7),"○",IF(AND(BI28=契約状況コード表!M$8,Y28&gt;=契約状況コード表!N$8),"○",IF(AND(BI28=契約状況コード表!M$9,Y28&gt;=契約状況コード表!N$9),"○",IF(AND(BI28=契約状況コード表!M$10,Y28&gt;=契約状況コード表!N$10),"○",IF(AND(BI28=契約状況コード表!M$11,Y28&gt;=契約状況コード表!N$11),"○",IF(AND(BI28=契約状況コード表!M$12,Y28&gt;=契約状況コード表!N$12),"○",IF(AND(BI28=契約状況コード表!M$13,Y28&gt;=契約状況コード表!N$13),"○","×")))))))))</f>
        <v>×</v>
      </c>
      <c r="BF28" s="98" t="str">
        <f t="shared" si="16"/>
        <v>×</v>
      </c>
      <c r="BG28" s="98" t="str">
        <f t="shared" si="17"/>
        <v>×</v>
      </c>
      <c r="BH28" s="99" t="str">
        <f t="shared" si="18"/>
        <v/>
      </c>
      <c r="BI28" s="146">
        <f t="shared" si="19"/>
        <v>0</v>
      </c>
      <c r="BJ28" s="29" t="str">
        <f>IF(AG28=契約状況コード表!G$5,"",IF(AND(K28&lt;&gt;"",ISTEXT(U28)),"分担契約/単価契約",IF(ISTEXT(U28),"単価契約",IF(K28&lt;&gt;"","分担契約",""))))</f>
        <v/>
      </c>
      <c r="BK28" s="147"/>
      <c r="BL28" s="102" t="str">
        <f>IF(COUNTIF(T28,"**"),"",IF(AND(T28&gt;=契約状況コード表!P$5,OR(H28=契約状況コード表!M$5,H28=契約状況コード表!M$6)),1,IF(AND(T28&gt;=契約状況コード表!P$13,H28&lt;&gt;契約状況コード表!M$5,H28&lt;&gt;契約状況コード表!M$6),1,"")))</f>
        <v/>
      </c>
      <c r="BM28" s="132" t="str">
        <f t="shared" si="20"/>
        <v>○</v>
      </c>
      <c r="BN28" s="102" t="b">
        <f t="shared" si="21"/>
        <v>1</v>
      </c>
      <c r="BO28" s="102" t="b">
        <f t="shared" si="22"/>
        <v>1</v>
      </c>
    </row>
    <row r="29" spans="1:67" ht="60.6" customHeight="1">
      <c r="G29" s="64"/>
      <c r="H29" s="65"/>
      <c r="I29" s="65"/>
      <c r="J29" s="65"/>
      <c r="K29" s="64"/>
      <c r="L29" s="29"/>
      <c r="M29" s="66"/>
      <c r="N29" s="65"/>
      <c r="O29" s="67"/>
      <c r="P29" s="72"/>
      <c r="Q29" s="73"/>
      <c r="R29" s="65"/>
      <c r="S29" s="64"/>
      <c r="T29" s="68"/>
      <c r="U29" s="75"/>
      <c r="V29" s="76"/>
      <c r="W29" s="148" t="str">
        <f>IF(OR(T29="他官署で調達手続きを実施のため",AG29=契約状況コード表!G$5),"－",IF(V29&lt;&gt;"",ROUNDDOWN(V29/T29,3),(IFERROR(ROUNDDOWN(U29/T29,3),"－"))))</f>
        <v>－</v>
      </c>
      <c r="X29" s="68"/>
      <c r="Y29" s="68"/>
      <c r="Z29" s="71"/>
      <c r="AA29" s="69"/>
      <c r="AB29" s="70"/>
      <c r="AC29" s="71"/>
      <c r="AD29" s="71"/>
      <c r="AE29" s="71"/>
      <c r="AF29" s="71"/>
      <c r="AG29" s="69"/>
      <c r="AH29" s="65"/>
      <c r="AI29" s="65"/>
      <c r="AJ29" s="65"/>
      <c r="AK29" s="29"/>
      <c r="AL29" s="29"/>
      <c r="AM29" s="170"/>
      <c r="AN29" s="170"/>
      <c r="AO29" s="170"/>
      <c r="AP29" s="170"/>
      <c r="AQ29" s="29"/>
      <c r="AR29" s="64"/>
      <c r="AS29" s="29"/>
      <c r="AT29" s="29"/>
      <c r="AU29" s="29"/>
      <c r="AV29" s="29"/>
      <c r="AW29" s="29"/>
      <c r="AX29" s="29"/>
      <c r="AY29" s="29"/>
      <c r="AZ29" s="29"/>
      <c r="BA29" s="90"/>
      <c r="BB29" s="97"/>
      <c r="BC29" s="98" t="str">
        <f>IF(AND(OR(K29=契約状況コード表!D$5,K29=契約状況コード表!D$6),OR(AG29=契約状況コード表!G$5,AG29=契約状況コード表!G$6)),"年間支払金額(全官署)",IF(OR(AG29=契約状況コード表!G$5,AG29=契約状況コード表!G$6),"年間支払金額",IF(AND(OR(COUNTIF(AI29,"*すべて*"),COUNTIF(AI29,"*全て*")),S29="●",OR(K29=契約状況コード表!D$5,K29=契約状況コード表!D$6)),"年間支払金額(全官署、契約相手方ごと)",IF(AND(OR(COUNTIF(AI29,"*すべて*"),COUNTIF(AI29,"*全て*")),S29="●"),"年間支払金額(契約相手方ごと)",IF(AND(OR(K29=契約状況コード表!D$5,K29=契約状況コード表!D$6),AG29=契約状況コード表!G$7),"契約総額(全官署)",IF(AND(K29=契約状況コード表!D$7,AG29=契約状況コード表!G$7),"契約総額(自官署のみ)",IF(K29=契約状況コード表!D$7,"年間支払金額(自官署のみ)",IF(AG29=契約状況コード表!G$7,"契約総額",IF(AND(COUNTIF(BJ29,"&lt;&gt;*単価*"),OR(K29=契約状況コード表!D$5,K29=契約状況コード表!D$6)),"全官署予定価格",IF(AND(COUNTIF(BJ29,"*単価*"),OR(K29=契約状況コード表!D$5,K29=契約状況コード表!D$6)),"全官署支払金額",IF(AND(COUNTIF(BJ29,"&lt;&gt;*単価*"),COUNTIF(BJ29,"*変更契約*")),"変更後予定価格",IF(COUNTIF(BJ29,"*単価*"),"年間支払金額","予定価格"))))))))))))</f>
        <v>予定価格</v>
      </c>
      <c r="BD29" s="98" t="str">
        <f>IF(AND(BI29=契約状況コード表!M$5,T29&gt;契約状況コード表!N$5),"○",IF(AND(BI29=契約状況コード表!M$6,T29&gt;=契約状況コード表!N$6),"○",IF(AND(BI29=契約状況コード表!M$7,T29&gt;=契約状況コード表!N$7),"○",IF(AND(BI29=契約状況コード表!M$8,T29&gt;=契約状況コード表!N$8),"○",IF(AND(BI29=契約状況コード表!M$9,T29&gt;=契約状況コード表!N$9),"○",IF(AND(BI29=契約状況コード表!M$10,T29&gt;=契約状況コード表!N$10),"○",IF(AND(BI29=契約状況コード表!M$11,T29&gt;=契約状況コード表!N$11),"○",IF(AND(BI29=契約状況コード表!M$12,T29&gt;=契約状況コード表!N$12),"○",IF(AND(BI29=契約状況コード表!M$13,T29&gt;=契約状況コード表!N$13),"○",IF(T29="他官署で調達手続き入札を実施のため","○","×"))))))))))</f>
        <v>×</v>
      </c>
      <c r="BE29" s="98" t="str">
        <f>IF(AND(BI29=契約状況コード表!M$5,Y29&gt;契約状況コード表!N$5),"○",IF(AND(BI29=契約状況コード表!M$6,Y29&gt;=契約状況コード表!N$6),"○",IF(AND(BI29=契約状況コード表!M$7,Y29&gt;=契約状況コード表!N$7),"○",IF(AND(BI29=契約状況コード表!M$8,Y29&gt;=契約状況コード表!N$8),"○",IF(AND(BI29=契約状況コード表!M$9,Y29&gt;=契約状況コード表!N$9),"○",IF(AND(BI29=契約状況コード表!M$10,Y29&gt;=契約状況コード表!N$10),"○",IF(AND(BI29=契約状況コード表!M$11,Y29&gt;=契約状況コード表!N$11),"○",IF(AND(BI29=契約状況コード表!M$12,Y29&gt;=契約状況コード表!N$12),"○",IF(AND(BI29=契約状況コード表!M$13,Y29&gt;=契約状況コード表!N$13),"○","×")))))))))</f>
        <v>×</v>
      </c>
      <c r="BF29" s="98" t="str">
        <f t="shared" si="16"/>
        <v>×</v>
      </c>
      <c r="BG29" s="98" t="str">
        <f t="shared" si="17"/>
        <v>×</v>
      </c>
      <c r="BH29" s="99" t="str">
        <f t="shared" si="18"/>
        <v/>
      </c>
      <c r="BI29" s="146">
        <f t="shared" si="19"/>
        <v>0</v>
      </c>
      <c r="BJ29" s="29" t="str">
        <f>IF(AG29=契約状況コード表!G$5,"",IF(AND(K29&lt;&gt;"",ISTEXT(U29)),"分担契約/単価契約",IF(ISTEXT(U29),"単価契約",IF(K29&lt;&gt;"","分担契約",""))))</f>
        <v/>
      </c>
      <c r="BK29" s="147"/>
      <c r="BL29" s="102" t="str">
        <f>IF(COUNTIF(T29,"**"),"",IF(AND(T29&gt;=契約状況コード表!P$5,OR(H29=契約状況コード表!M$5,H29=契約状況コード表!M$6)),1,IF(AND(T29&gt;=契約状況コード表!P$13,H29&lt;&gt;契約状況コード表!M$5,H29&lt;&gt;契約状況コード表!M$6),1,"")))</f>
        <v/>
      </c>
      <c r="BM29" s="132" t="str">
        <f t="shared" si="20"/>
        <v>○</v>
      </c>
      <c r="BN29" s="102" t="b">
        <f t="shared" si="21"/>
        <v>1</v>
      </c>
      <c r="BO29" s="102" t="b">
        <f t="shared" si="22"/>
        <v>1</v>
      </c>
    </row>
    <row r="30" spans="1:67" ht="60.6" customHeight="1">
      <c r="G30" s="64"/>
      <c r="H30" s="65"/>
      <c r="I30" s="65"/>
      <c r="J30" s="65"/>
      <c r="K30" s="64"/>
      <c r="L30" s="29"/>
      <c r="M30" s="66"/>
      <c r="N30" s="65"/>
      <c r="O30" s="67"/>
      <c r="P30" s="72"/>
      <c r="Q30" s="73"/>
      <c r="R30" s="65"/>
      <c r="S30" s="64"/>
      <c r="T30" s="68"/>
      <c r="U30" s="75"/>
      <c r="V30" s="76"/>
      <c r="W30" s="148" t="str">
        <f>IF(OR(T30="他官署で調達手続きを実施のため",AG30=契約状況コード表!G$5),"－",IF(V30&lt;&gt;"",ROUNDDOWN(V30/T30,3),(IFERROR(ROUNDDOWN(U30/T30,3),"－"))))</f>
        <v>－</v>
      </c>
      <c r="X30" s="68"/>
      <c r="Y30" s="68"/>
      <c r="Z30" s="71"/>
      <c r="AA30" s="69"/>
      <c r="AB30" s="70"/>
      <c r="AC30" s="71"/>
      <c r="AD30" s="71"/>
      <c r="AE30" s="71"/>
      <c r="AF30" s="71"/>
      <c r="AG30" s="69"/>
      <c r="AH30" s="65"/>
      <c r="AI30" s="65"/>
      <c r="AJ30" s="65"/>
      <c r="AK30" s="29"/>
      <c r="AL30" s="29"/>
      <c r="AM30" s="170"/>
      <c r="AN30" s="170"/>
      <c r="AO30" s="170"/>
      <c r="AP30" s="170"/>
      <c r="AQ30" s="29"/>
      <c r="AR30" s="64"/>
      <c r="AS30" s="29"/>
      <c r="AT30" s="29"/>
      <c r="AU30" s="29"/>
      <c r="AV30" s="29"/>
      <c r="AW30" s="29"/>
      <c r="AX30" s="29"/>
      <c r="AY30" s="29"/>
      <c r="AZ30" s="29"/>
      <c r="BA30" s="90"/>
      <c r="BB30" s="97"/>
      <c r="BC30" s="98" t="str">
        <f>IF(AND(OR(K30=契約状況コード表!D$5,K30=契約状況コード表!D$6),OR(AG30=契約状況コード表!G$5,AG30=契約状況コード表!G$6)),"年間支払金額(全官署)",IF(OR(AG30=契約状況コード表!G$5,AG30=契約状況コード表!G$6),"年間支払金額",IF(AND(OR(COUNTIF(AI30,"*すべて*"),COUNTIF(AI30,"*全て*")),S30="●",OR(K30=契約状況コード表!D$5,K30=契約状況コード表!D$6)),"年間支払金額(全官署、契約相手方ごと)",IF(AND(OR(COUNTIF(AI30,"*すべて*"),COUNTIF(AI30,"*全て*")),S30="●"),"年間支払金額(契約相手方ごと)",IF(AND(OR(K30=契約状況コード表!D$5,K30=契約状況コード表!D$6),AG30=契約状況コード表!G$7),"契約総額(全官署)",IF(AND(K30=契約状況コード表!D$7,AG30=契約状況コード表!G$7),"契約総額(自官署のみ)",IF(K30=契約状況コード表!D$7,"年間支払金額(自官署のみ)",IF(AG30=契約状況コード表!G$7,"契約総額",IF(AND(COUNTIF(BJ30,"&lt;&gt;*単価*"),OR(K30=契約状況コード表!D$5,K30=契約状況コード表!D$6)),"全官署予定価格",IF(AND(COUNTIF(BJ30,"*単価*"),OR(K30=契約状況コード表!D$5,K30=契約状況コード表!D$6)),"全官署支払金額",IF(AND(COUNTIF(BJ30,"&lt;&gt;*単価*"),COUNTIF(BJ30,"*変更契約*")),"変更後予定価格",IF(COUNTIF(BJ30,"*単価*"),"年間支払金額","予定価格"))))))))))))</f>
        <v>予定価格</v>
      </c>
      <c r="BD30" s="98" t="str">
        <f>IF(AND(BI30=契約状況コード表!M$5,T30&gt;契約状況コード表!N$5),"○",IF(AND(BI30=契約状況コード表!M$6,T30&gt;=契約状況コード表!N$6),"○",IF(AND(BI30=契約状況コード表!M$7,T30&gt;=契約状況コード表!N$7),"○",IF(AND(BI30=契約状況コード表!M$8,T30&gt;=契約状況コード表!N$8),"○",IF(AND(BI30=契約状況コード表!M$9,T30&gt;=契約状況コード表!N$9),"○",IF(AND(BI30=契約状況コード表!M$10,T30&gt;=契約状況コード表!N$10),"○",IF(AND(BI30=契約状況コード表!M$11,T30&gt;=契約状況コード表!N$11),"○",IF(AND(BI30=契約状況コード表!M$12,T30&gt;=契約状況コード表!N$12),"○",IF(AND(BI30=契約状況コード表!M$13,T30&gt;=契約状況コード表!N$13),"○",IF(T30="他官署で調達手続き入札を実施のため","○","×"))))))))))</f>
        <v>×</v>
      </c>
      <c r="BE30" s="98" t="str">
        <f>IF(AND(BI30=契約状況コード表!M$5,Y30&gt;契約状況コード表!N$5),"○",IF(AND(BI30=契約状況コード表!M$6,Y30&gt;=契約状況コード表!N$6),"○",IF(AND(BI30=契約状況コード表!M$7,Y30&gt;=契約状況コード表!N$7),"○",IF(AND(BI30=契約状況コード表!M$8,Y30&gt;=契約状況コード表!N$8),"○",IF(AND(BI30=契約状況コード表!M$9,Y30&gt;=契約状況コード表!N$9),"○",IF(AND(BI30=契約状況コード表!M$10,Y30&gt;=契約状況コード表!N$10),"○",IF(AND(BI30=契約状況コード表!M$11,Y30&gt;=契約状況コード表!N$11),"○",IF(AND(BI30=契約状況コード表!M$12,Y30&gt;=契約状況コード表!N$12),"○",IF(AND(BI30=契約状況コード表!M$13,Y30&gt;=契約状況コード表!N$13),"○","×")))))))))</f>
        <v>×</v>
      </c>
      <c r="BF30" s="98" t="str">
        <f t="shared" si="16"/>
        <v>×</v>
      </c>
      <c r="BG30" s="98" t="str">
        <f t="shared" si="17"/>
        <v>×</v>
      </c>
      <c r="BH30" s="99" t="str">
        <f t="shared" si="18"/>
        <v/>
      </c>
      <c r="BI30" s="146">
        <f t="shared" si="19"/>
        <v>0</v>
      </c>
      <c r="BJ30" s="29" t="str">
        <f>IF(AG30=契約状況コード表!G$5,"",IF(AND(K30&lt;&gt;"",ISTEXT(U30)),"分担契約/単価契約",IF(ISTEXT(U30),"単価契約",IF(K30&lt;&gt;"","分担契約",""))))</f>
        <v/>
      </c>
      <c r="BK30" s="147"/>
      <c r="BL30" s="102" t="str">
        <f>IF(COUNTIF(T30,"**"),"",IF(AND(T30&gt;=契約状況コード表!P$5,OR(H30=契約状況コード表!M$5,H30=契約状況コード表!M$6)),1,IF(AND(T30&gt;=契約状況コード表!P$13,H30&lt;&gt;契約状況コード表!M$5,H30&lt;&gt;契約状況コード表!M$6),1,"")))</f>
        <v/>
      </c>
      <c r="BM30" s="132" t="str">
        <f t="shared" si="20"/>
        <v>○</v>
      </c>
      <c r="BN30" s="102" t="b">
        <f t="shared" si="21"/>
        <v>1</v>
      </c>
      <c r="BO30" s="102" t="b">
        <f t="shared" si="22"/>
        <v>1</v>
      </c>
    </row>
    <row r="31" spans="1:67" ht="60.6" customHeight="1">
      <c r="G31" s="64"/>
      <c r="H31" s="65"/>
      <c r="I31" s="65"/>
      <c r="J31" s="65"/>
      <c r="K31" s="64"/>
      <c r="L31" s="29"/>
      <c r="M31" s="66"/>
      <c r="N31" s="65"/>
      <c r="O31" s="67"/>
      <c r="P31" s="72"/>
      <c r="Q31" s="73"/>
      <c r="R31" s="65"/>
      <c r="S31" s="64"/>
      <c r="T31" s="68"/>
      <c r="U31" s="75"/>
      <c r="V31" s="76"/>
      <c r="W31" s="148" t="str">
        <f>IF(OR(T31="他官署で調達手続きを実施のため",AG31=契約状況コード表!G$5),"－",IF(V31&lt;&gt;"",ROUNDDOWN(V31/T31,3),(IFERROR(ROUNDDOWN(U31/T31,3),"－"))))</f>
        <v>－</v>
      </c>
      <c r="X31" s="68"/>
      <c r="Y31" s="68"/>
      <c r="Z31" s="71"/>
      <c r="AA31" s="69"/>
      <c r="AB31" s="70"/>
      <c r="AC31" s="71"/>
      <c r="AD31" s="71"/>
      <c r="AE31" s="71"/>
      <c r="AF31" s="71"/>
      <c r="AG31" s="69"/>
      <c r="AH31" s="65"/>
      <c r="AI31" s="65"/>
      <c r="AJ31" s="65"/>
      <c r="AK31" s="29"/>
      <c r="AL31" s="29"/>
      <c r="AM31" s="170"/>
      <c r="AN31" s="170"/>
      <c r="AO31" s="170"/>
      <c r="AP31" s="170"/>
      <c r="AQ31" s="29"/>
      <c r="AR31" s="64"/>
      <c r="AS31" s="29"/>
      <c r="AT31" s="29"/>
      <c r="AU31" s="29"/>
      <c r="AV31" s="29"/>
      <c r="AW31" s="29"/>
      <c r="AX31" s="29"/>
      <c r="AY31" s="29"/>
      <c r="AZ31" s="29"/>
      <c r="BA31" s="90"/>
      <c r="BB31" s="97"/>
      <c r="BC31" s="98" t="str">
        <f>IF(AND(OR(K31=契約状況コード表!D$5,K31=契約状況コード表!D$6),OR(AG31=契約状況コード表!G$5,AG31=契約状況コード表!G$6)),"年間支払金額(全官署)",IF(OR(AG31=契約状況コード表!G$5,AG31=契約状況コード表!G$6),"年間支払金額",IF(AND(OR(COUNTIF(AI31,"*すべて*"),COUNTIF(AI31,"*全て*")),S31="●",OR(K31=契約状況コード表!D$5,K31=契約状況コード表!D$6)),"年間支払金額(全官署、契約相手方ごと)",IF(AND(OR(COUNTIF(AI31,"*すべて*"),COUNTIF(AI31,"*全て*")),S31="●"),"年間支払金額(契約相手方ごと)",IF(AND(OR(K31=契約状況コード表!D$5,K31=契約状況コード表!D$6),AG31=契約状況コード表!G$7),"契約総額(全官署)",IF(AND(K31=契約状況コード表!D$7,AG31=契約状況コード表!G$7),"契約総額(自官署のみ)",IF(K31=契約状況コード表!D$7,"年間支払金額(自官署のみ)",IF(AG31=契約状況コード表!G$7,"契約総額",IF(AND(COUNTIF(BJ31,"&lt;&gt;*単価*"),OR(K31=契約状況コード表!D$5,K31=契約状況コード表!D$6)),"全官署予定価格",IF(AND(COUNTIF(BJ31,"*単価*"),OR(K31=契約状況コード表!D$5,K31=契約状況コード表!D$6)),"全官署支払金額",IF(AND(COUNTIF(BJ31,"&lt;&gt;*単価*"),COUNTIF(BJ31,"*変更契約*")),"変更後予定価格",IF(COUNTIF(BJ31,"*単価*"),"年間支払金額","予定価格"))))))))))))</f>
        <v>予定価格</v>
      </c>
      <c r="BD31" s="98" t="str">
        <f>IF(AND(BI31=契約状況コード表!M$5,T31&gt;契約状況コード表!N$5),"○",IF(AND(BI31=契約状況コード表!M$6,T31&gt;=契約状況コード表!N$6),"○",IF(AND(BI31=契約状況コード表!M$7,T31&gt;=契約状況コード表!N$7),"○",IF(AND(BI31=契約状況コード表!M$8,T31&gt;=契約状況コード表!N$8),"○",IF(AND(BI31=契約状況コード表!M$9,T31&gt;=契約状況コード表!N$9),"○",IF(AND(BI31=契約状況コード表!M$10,T31&gt;=契約状況コード表!N$10),"○",IF(AND(BI31=契約状況コード表!M$11,T31&gt;=契約状況コード表!N$11),"○",IF(AND(BI31=契約状況コード表!M$12,T31&gt;=契約状況コード表!N$12),"○",IF(AND(BI31=契約状況コード表!M$13,T31&gt;=契約状況コード表!N$13),"○",IF(T31="他官署で調達手続き入札を実施のため","○","×"))))))))))</f>
        <v>×</v>
      </c>
      <c r="BE31" s="98" t="str">
        <f>IF(AND(BI31=契約状況コード表!M$5,Y31&gt;契約状況コード表!N$5),"○",IF(AND(BI31=契約状況コード表!M$6,Y31&gt;=契約状況コード表!N$6),"○",IF(AND(BI31=契約状況コード表!M$7,Y31&gt;=契約状況コード表!N$7),"○",IF(AND(BI31=契約状況コード表!M$8,Y31&gt;=契約状況コード表!N$8),"○",IF(AND(BI31=契約状況コード表!M$9,Y31&gt;=契約状況コード表!N$9),"○",IF(AND(BI31=契約状況コード表!M$10,Y31&gt;=契約状況コード表!N$10),"○",IF(AND(BI31=契約状況コード表!M$11,Y31&gt;=契約状況コード表!N$11),"○",IF(AND(BI31=契約状況コード表!M$12,Y31&gt;=契約状況コード表!N$12),"○",IF(AND(BI31=契約状況コード表!M$13,Y31&gt;=契約状況コード表!N$13),"○","×")))))))))</f>
        <v>×</v>
      </c>
      <c r="BF31" s="98" t="str">
        <f t="shared" si="16"/>
        <v>×</v>
      </c>
      <c r="BG31" s="98" t="str">
        <f t="shared" si="17"/>
        <v>×</v>
      </c>
      <c r="BH31" s="99" t="str">
        <f t="shared" si="18"/>
        <v/>
      </c>
      <c r="BI31" s="146">
        <f t="shared" si="19"/>
        <v>0</v>
      </c>
      <c r="BJ31" s="29" t="str">
        <f>IF(AG31=契約状況コード表!G$5,"",IF(AND(K31&lt;&gt;"",ISTEXT(U31)),"分担契約/単価契約",IF(ISTEXT(U31),"単価契約",IF(K31&lt;&gt;"","分担契約",""))))</f>
        <v/>
      </c>
      <c r="BK31" s="147"/>
      <c r="BL31" s="102" t="str">
        <f>IF(COUNTIF(T31,"**"),"",IF(AND(T31&gt;=契約状況コード表!P$5,OR(H31=契約状況コード表!M$5,H31=契約状況コード表!M$6)),1,IF(AND(T31&gt;=契約状況コード表!P$13,H31&lt;&gt;契約状況コード表!M$5,H31&lt;&gt;契約状況コード表!M$6),1,"")))</f>
        <v/>
      </c>
      <c r="BM31" s="132" t="str">
        <f t="shared" si="20"/>
        <v>○</v>
      </c>
      <c r="BN31" s="102" t="b">
        <f t="shared" si="21"/>
        <v>1</v>
      </c>
      <c r="BO31" s="102" t="b">
        <f t="shared" si="22"/>
        <v>1</v>
      </c>
    </row>
    <row r="32" spans="1:67" ht="60.6" customHeight="1">
      <c r="G32" s="64"/>
      <c r="H32" s="65"/>
      <c r="I32" s="65"/>
      <c r="J32" s="65"/>
      <c r="K32" s="64"/>
      <c r="L32" s="29"/>
      <c r="M32" s="66"/>
      <c r="N32" s="65"/>
      <c r="O32" s="67"/>
      <c r="P32" s="72"/>
      <c r="Q32" s="73"/>
      <c r="R32" s="65"/>
      <c r="S32" s="64"/>
      <c r="T32" s="68"/>
      <c r="U32" s="75"/>
      <c r="V32" s="76"/>
      <c r="W32" s="148" t="str">
        <f>IF(OR(T32="他官署で調達手続きを実施のため",AG32=契約状況コード表!G$5),"－",IF(V32&lt;&gt;"",ROUNDDOWN(V32/T32,3),(IFERROR(ROUNDDOWN(U32/T32,3),"－"))))</f>
        <v>－</v>
      </c>
      <c r="X32" s="68"/>
      <c r="Y32" s="68"/>
      <c r="Z32" s="71"/>
      <c r="AA32" s="69"/>
      <c r="AB32" s="70"/>
      <c r="AC32" s="71"/>
      <c r="AD32" s="71"/>
      <c r="AE32" s="71"/>
      <c r="AF32" s="71"/>
      <c r="AG32" s="69"/>
      <c r="AH32" s="65"/>
      <c r="AI32" s="65"/>
      <c r="AJ32" s="65"/>
      <c r="AK32" s="29"/>
      <c r="AL32" s="29"/>
      <c r="AM32" s="170"/>
      <c r="AN32" s="170"/>
      <c r="AO32" s="170"/>
      <c r="AP32" s="170"/>
      <c r="AQ32" s="29"/>
      <c r="AR32" s="64"/>
      <c r="AS32" s="29"/>
      <c r="AT32" s="29"/>
      <c r="AU32" s="29"/>
      <c r="AV32" s="29"/>
      <c r="AW32" s="29"/>
      <c r="AX32" s="29"/>
      <c r="AY32" s="29"/>
      <c r="AZ32" s="29"/>
      <c r="BA32" s="92"/>
      <c r="BB32" s="97"/>
      <c r="BC32" s="98" t="str">
        <f>IF(AND(OR(K32=契約状況コード表!D$5,K32=契約状況コード表!D$6),OR(AG32=契約状況コード表!G$5,AG32=契約状況コード表!G$6)),"年間支払金額(全官署)",IF(OR(AG32=契約状況コード表!G$5,AG32=契約状況コード表!G$6),"年間支払金額",IF(AND(OR(COUNTIF(AI32,"*すべて*"),COUNTIF(AI32,"*全て*")),S32="●",OR(K32=契約状況コード表!D$5,K32=契約状況コード表!D$6)),"年間支払金額(全官署、契約相手方ごと)",IF(AND(OR(COUNTIF(AI32,"*すべて*"),COUNTIF(AI32,"*全て*")),S32="●"),"年間支払金額(契約相手方ごと)",IF(AND(OR(K32=契約状況コード表!D$5,K32=契約状況コード表!D$6),AG32=契約状況コード表!G$7),"契約総額(全官署)",IF(AND(K32=契約状況コード表!D$7,AG32=契約状況コード表!G$7),"契約総額(自官署のみ)",IF(K32=契約状況コード表!D$7,"年間支払金額(自官署のみ)",IF(AG32=契約状況コード表!G$7,"契約総額",IF(AND(COUNTIF(BJ32,"&lt;&gt;*単価*"),OR(K32=契約状況コード表!D$5,K32=契約状況コード表!D$6)),"全官署予定価格",IF(AND(COUNTIF(BJ32,"*単価*"),OR(K32=契約状況コード表!D$5,K32=契約状況コード表!D$6)),"全官署支払金額",IF(AND(COUNTIF(BJ32,"&lt;&gt;*単価*"),COUNTIF(BJ32,"*変更契約*")),"変更後予定価格",IF(COUNTIF(BJ32,"*単価*"),"年間支払金額","予定価格"))))))))))))</f>
        <v>予定価格</v>
      </c>
      <c r="BD32" s="98" t="str">
        <f>IF(AND(BI32=契約状況コード表!M$5,T32&gt;契約状況コード表!N$5),"○",IF(AND(BI32=契約状況コード表!M$6,T32&gt;=契約状況コード表!N$6),"○",IF(AND(BI32=契約状況コード表!M$7,T32&gt;=契約状況コード表!N$7),"○",IF(AND(BI32=契約状況コード表!M$8,T32&gt;=契約状況コード表!N$8),"○",IF(AND(BI32=契約状況コード表!M$9,T32&gt;=契約状況コード表!N$9),"○",IF(AND(BI32=契約状況コード表!M$10,T32&gt;=契約状況コード表!N$10),"○",IF(AND(BI32=契約状況コード表!M$11,T32&gt;=契約状況コード表!N$11),"○",IF(AND(BI32=契約状況コード表!M$12,T32&gt;=契約状況コード表!N$12),"○",IF(AND(BI32=契約状況コード表!M$13,T32&gt;=契約状況コード表!N$13),"○",IF(T32="他官署で調達手続き入札を実施のため","○","×"))))))))))</f>
        <v>×</v>
      </c>
      <c r="BE32" s="98" t="str">
        <f>IF(AND(BI32=契約状況コード表!M$5,Y32&gt;契約状況コード表!N$5),"○",IF(AND(BI32=契約状況コード表!M$6,Y32&gt;=契約状況コード表!N$6),"○",IF(AND(BI32=契約状況コード表!M$7,Y32&gt;=契約状況コード表!N$7),"○",IF(AND(BI32=契約状況コード表!M$8,Y32&gt;=契約状況コード表!N$8),"○",IF(AND(BI32=契約状況コード表!M$9,Y32&gt;=契約状況コード表!N$9),"○",IF(AND(BI32=契約状況コード表!M$10,Y32&gt;=契約状況コード表!N$10),"○",IF(AND(BI32=契約状況コード表!M$11,Y32&gt;=契約状況コード表!N$11),"○",IF(AND(BI32=契約状況コード表!M$12,Y32&gt;=契約状況コード表!N$12),"○",IF(AND(BI32=契約状況コード表!M$13,Y32&gt;=契約状況コード表!N$13),"○","×")))))))))</f>
        <v>×</v>
      </c>
      <c r="BF32" s="98" t="str">
        <f t="shared" si="16"/>
        <v>×</v>
      </c>
      <c r="BG32" s="98" t="str">
        <f t="shared" si="17"/>
        <v>×</v>
      </c>
      <c r="BH32" s="99" t="str">
        <f t="shared" si="18"/>
        <v/>
      </c>
      <c r="BI32" s="146">
        <f t="shared" si="19"/>
        <v>0</v>
      </c>
      <c r="BJ32" s="29" t="str">
        <f>IF(AG32=契約状況コード表!G$5,"",IF(AND(K32&lt;&gt;"",ISTEXT(U32)),"分担契約/単価契約",IF(ISTEXT(U32),"単価契約",IF(K32&lt;&gt;"","分担契約",""))))</f>
        <v/>
      </c>
      <c r="BK32" s="147"/>
      <c r="BL32" s="102" t="str">
        <f>IF(COUNTIF(T32,"**"),"",IF(AND(T32&gt;=契約状況コード表!P$5,OR(H32=契約状況コード表!M$5,H32=契約状況コード表!M$6)),1,IF(AND(T32&gt;=契約状況コード表!P$13,H32&lt;&gt;契約状況コード表!M$5,H32&lt;&gt;契約状況コード表!M$6),1,"")))</f>
        <v/>
      </c>
      <c r="BM32" s="132" t="str">
        <f t="shared" si="20"/>
        <v>○</v>
      </c>
      <c r="BN32" s="102" t="b">
        <f t="shared" si="21"/>
        <v>1</v>
      </c>
      <c r="BO32" s="102" t="b">
        <f t="shared" si="22"/>
        <v>1</v>
      </c>
    </row>
    <row r="33" spans="7:67" ht="60.6" customHeight="1">
      <c r="G33" s="64"/>
      <c r="H33" s="65"/>
      <c r="I33" s="65"/>
      <c r="J33" s="65"/>
      <c r="K33" s="64"/>
      <c r="L33" s="29"/>
      <c r="M33" s="66"/>
      <c r="N33" s="65"/>
      <c r="O33" s="67"/>
      <c r="P33" s="72"/>
      <c r="Q33" s="73"/>
      <c r="R33" s="65"/>
      <c r="S33" s="64"/>
      <c r="T33" s="68"/>
      <c r="U33" s="75"/>
      <c r="V33" s="76"/>
      <c r="W33" s="148" t="str">
        <f>IF(OR(T33="他官署で調達手続きを実施のため",AG33=契約状況コード表!G$5),"－",IF(V33&lt;&gt;"",ROUNDDOWN(V33/T33,3),(IFERROR(ROUNDDOWN(U33/T33,3),"－"))))</f>
        <v>－</v>
      </c>
      <c r="X33" s="68"/>
      <c r="Y33" s="68"/>
      <c r="Z33" s="71"/>
      <c r="AA33" s="69"/>
      <c r="AB33" s="70"/>
      <c r="AC33" s="71"/>
      <c r="AD33" s="71"/>
      <c r="AE33" s="71"/>
      <c r="AF33" s="71"/>
      <c r="AG33" s="69"/>
      <c r="AH33" s="65"/>
      <c r="AI33" s="65"/>
      <c r="AJ33" s="65"/>
      <c r="AK33" s="29"/>
      <c r="AL33" s="29"/>
      <c r="AM33" s="170"/>
      <c r="AN33" s="170"/>
      <c r="AO33" s="170"/>
      <c r="AP33" s="170"/>
      <c r="AQ33" s="29"/>
      <c r="AR33" s="64"/>
      <c r="AS33" s="29"/>
      <c r="AT33" s="29"/>
      <c r="AU33" s="29"/>
      <c r="AV33" s="29"/>
      <c r="AW33" s="29"/>
      <c r="AX33" s="29"/>
      <c r="AY33" s="29"/>
      <c r="AZ33" s="29"/>
      <c r="BA33" s="90"/>
      <c r="BB33" s="97"/>
      <c r="BC33" s="98" t="str">
        <f>IF(AND(OR(K33=契約状況コード表!D$5,K33=契約状況コード表!D$6),OR(AG33=契約状況コード表!G$5,AG33=契約状況コード表!G$6)),"年間支払金額(全官署)",IF(OR(AG33=契約状況コード表!G$5,AG33=契約状況コード表!G$6),"年間支払金額",IF(AND(OR(COUNTIF(AI33,"*すべて*"),COUNTIF(AI33,"*全て*")),S33="●",OR(K33=契約状況コード表!D$5,K33=契約状況コード表!D$6)),"年間支払金額(全官署、契約相手方ごと)",IF(AND(OR(COUNTIF(AI33,"*すべて*"),COUNTIF(AI33,"*全て*")),S33="●"),"年間支払金額(契約相手方ごと)",IF(AND(OR(K33=契約状況コード表!D$5,K33=契約状況コード表!D$6),AG33=契約状況コード表!G$7),"契約総額(全官署)",IF(AND(K33=契約状況コード表!D$7,AG33=契約状況コード表!G$7),"契約総額(自官署のみ)",IF(K33=契約状況コード表!D$7,"年間支払金額(自官署のみ)",IF(AG33=契約状況コード表!G$7,"契約総額",IF(AND(COUNTIF(BJ33,"&lt;&gt;*単価*"),OR(K33=契約状況コード表!D$5,K33=契約状況コード表!D$6)),"全官署予定価格",IF(AND(COUNTIF(BJ33,"*単価*"),OR(K33=契約状況コード表!D$5,K33=契約状況コード表!D$6)),"全官署支払金額",IF(AND(COUNTIF(BJ33,"&lt;&gt;*単価*"),COUNTIF(BJ33,"*変更契約*")),"変更後予定価格",IF(COUNTIF(BJ33,"*単価*"),"年間支払金額","予定価格"))))))))))))</f>
        <v>予定価格</v>
      </c>
      <c r="BD33" s="98" t="str">
        <f>IF(AND(BI33=契約状況コード表!M$5,T33&gt;契約状況コード表!N$5),"○",IF(AND(BI33=契約状況コード表!M$6,T33&gt;=契約状況コード表!N$6),"○",IF(AND(BI33=契約状況コード表!M$7,T33&gt;=契約状況コード表!N$7),"○",IF(AND(BI33=契約状況コード表!M$8,T33&gt;=契約状況コード表!N$8),"○",IF(AND(BI33=契約状況コード表!M$9,T33&gt;=契約状況コード表!N$9),"○",IF(AND(BI33=契約状況コード表!M$10,T33&gt;=契約状況コード表!N$10),"○",IF(AND(BI33=契約状況コード表!M$11,T33&gt;=契約状況コード表!N$11),"○",IF(AND(BI33=契約状況コード表!M$12,T33&gt;=契約状況コード表!N$12),"○",IF(AND(BI33=契約状況コード表!M$13,T33&gt;=契約状況コード表!N$13),"○",IF(T33="他官署で調達手続き入札を実施のため","○","×"))))))))))</f>
        <v>×</v>
      </c>
      <c r="BE33" s="98" t="str">
        <f>IF(AND(BI33=契約状況コード表!M$5,Y33&gt;契約状況コード表!N$5),"○",IF(AND(BI33=契約状況コード表!M$6,Y33&gt;=契約状況コード表!N$6),"○",IF(AND(BI33=契約状況コード表!M$7,Y33&gt;=契約状況コード表!N$7),"○",IF(AND(BI33=契約状況コード表!M$8,Y33&gt;=契約状況コード表!N$8),"○",IF(AND(BI33=契約状況コード表!M$9,Y33&gt;=契約状況コード表!N$9),"○",IF(AND(BI33=契約状況コード表!M$10,Y33&gt;=契約状況コード表!N$10),"○",IF(AND(BI33=契約状況コード表!M$11,Y33&gt;=契約状況コード表!N$11),"○",IF(AND(BI33=契約状況コード表!M$12,Y33&gt;=契約状況コード表!N$12),"○",IF(AND(BI33=契約状況コード表!M$13,Y33&gt;=契約状況コード表!N$13),"○","×")))))))))</f>
        <v>×</v>
      </c>
      <c r="BF33" s="98" t="str">
        <f t="shared" si="16"/>
        <v>×</v>
      </c>
      <c r="BG33" s="98" t="str">
        <f t="shared" si="17"/>
        <v>×</v>
      </c>
      <c r="BH33" s="99" t="str">
        <f t="shared" si="18"/>
        <v/>
      </c>
      <c r="BI33" s="146">
        <f t="shared" si="19"/>
        <v>0</v>
      </c>
      <c r="BJ33" s="29" t="str">
        <f>IF(AG33=契約状況コード表!G$5,"",IF(AND(K33&lt;&gt;"",ISTEXT(U33)),"分担契約/単価契約",IF(ISTEXT(U33),"単価契約",IF(K33&lt;&gt;"","分担契約",""))))</f>
        <v/>
      </c>
      <c r="BK33" s="147"/>
      <c r="BL33" s="102" t="str">
        <f>IF(COUNTIF(T33,"**"),"",IF(AND(T33&gt;=契約状況コード表!P$5,OR(H33=契約状況コード表!M$5,H33=契約状況コード表!M$6)),1,IF(AND(T33&gt;=契約状況コード表!P$13,H33&lt;&gt;契約状況コード表!M$5,H33&lt;&gt;契約状況コード表!M$6),1,"")))</f>
        <v/>
      </c>
      <c r="BM33" s="132" t="str">
        <f t="shared" si="20"/>
        <v>○</v>
      </c>
      <c r="BN33" s="102" t="b">
        <f t="shared" si="21"/>
        <v>1</v>
      </c>
      <c r="BO33" s="102" t="b">
        <f t="shared" si="22"/>
        <v>1</v>
      </c>
    </row>
    <row r="34" spans="7:67" ht="60.6" customHeight="1">
      <c r="G34" s="64"/>
      <c r="H34" s="65"/>
      <c r="I34" s="65"/>
      <c r="J34" s="65"/>
      <c r="K34" s="64"/>
      <c r="L34" s="29"/>
      <c r="M34" s="66"/>
      <c r="N34" s="65"/>
      <c r="O34" s="67"/>
      <c r="P34" s="72"/>
      <c r="Q34" s="73"/>
      <c r="R34" s="65"/>
      <c r="S34" s="64"/>
      <c r="T34" s="68"/>
      <c r="U34" s="75"/>
      <c r="V34" s="76"/>
      <c r="W34" s="148" t="str">
        <f>IF(OR(T34="他官署で調達手続きを実施のため",AG34=契約状況コード表!G$5),"－",IF(V34&lt;&gt;"",ROUNDDOWN(V34/T34,3),(IFERROR(ROUNDDOWN(U34/T34,3),"－"))))</f>
        <v>－</v>
      </c>
      <c r="X34" s="68"/>
      <c r="Y34" s="68"/>
      <c r="Z34" s="71"/>
      <c r="AA34" s="69"/>
      <c r="AB34" s="70"/>
      <c r="AC34" s="71"/>
      <c r="AD34" s="71"/>
      <c r="AE34" s="71"/>
      <c r="AF34" s="71"/>
      <c r="AG34" s="69"/>
      <c r="AH34" s="65"/>
      <c r="AI34" s="65"/>
      <c r="AJ34" s="65"/>
      <c r="AK34" s="29"/>
      <c r="AL34" s="29"/>
      <c r="AM34" s="170"/>
      <c r="AN34" s="170"/>
      <c r="AO34" s="170"/>
      <c r="AP34" s="170"/>
      <c r="AQ34" s="29"/>
      <c r="AR34" s="64"/>
      <c r="AS34" s="29"/>
      <c r="AT34" s="29"/>
      <c r="AU34" s="29"/>
      <c r="AV34" s="29"/>
      <c r="AW34" s="29"/>
      <c r="AX34" s="29"/>
      <c r="AY34" s="29"/>
      <c r="AZ34" s="29"/>
      <c r="BA34" s="90"/>
      <c r="BB34" s="97"/>
      <c r="BC34" s="98" t="str">
        <f>IF(AND(OR(K34=契約状況コード表!D$5,K34=契約状況コード表!D$6),OR(AG34=契約状況コード表!G$5,AG34=契約状況コード表!G$6)),"年間支払金額(全官署)",IF(OR(AG34=契約状況コード表!G$5,AG34=契約状況コード表!G$6),"年間支払金額",IF(AND(OR(COUNTIF(AI34,"*すべて*"),COUNTIF(AI34,"*全て*")),S34="●",OR(K34=契約状況コード表!D$5,K34=契約状況コード表!D$6)),"年間支払金額(全官署、契約相手方ごと)",IF(AND(OR(COUNTIF(AI34,"*すべて*"),COUNTIF(AI34,"*全て*")),S34="●"),"年間支払金額(契約相手方ごと)",IF(AND(OR(K34=契約状況コード表!D$5,K34=契約状況コード表!D$6),AG34=契約状況コード表!G$7),"契約総額(全官署)",IF(AND(K34=契約状況コード表!D$7,AG34=契約状況コード表!G$7),"契約総額(自官署のみ)",IF(K34=契約状況コード表!D$7,"年間支払金額(自官署のみ)",IF(AG34=契約状況コード表!G$7,"契約総額",IF(AND(COUNTIF(BJ34,"&lt;&gt;*単価*"),OR(K34=契約状況コード表!D$5,K34=契約状況コード表!D$6)),"全官署予定価格",IF(AND(COUNTIF(BJ34,"*単価*"),OR(K34=契約状況コード表!D$5,K34=契約状況コード表!D$6)),"全官署支払金額",IF(AND(COUNTIF(BJ34,"&lt;&gt;*単価*"),COUNTIF(BJ34,"*変更契約*")),"変更後予定価格",IF(COUNTIF(BJ34,"*単価*"),"年間支払金額","予定価格"))))))))))))</f>
        <v>予定価格</v>
      </c>
      <c r="BD34" s="98" t="str">
        <f>IF(AND(BI34=契約状況コード表!M$5,T34&gt;契約状況コード表!N$5),"○",IF(AND(BI34=契約状況コード表!M$6,T34&gt;=契約状況コード表!N$6),"○",IF(AND(BI34=契約状況コード表!M$7,T34&gt;=契約状況コード表!N$7),"○",IF(AND(BI34=契約状況コード表!M$8,T34&gt;=契約状況コード表!N$8),"○",IF(AND(BI34=契約状況コード表!M$9,T34&gt;=契約状況コード表!N$9),"○",IF(AND(BI34=契約状況コード表!M$10,T34&gt;=契約状況コード表!N$10),"○",IF(AND(BI34=契約状況コード表!M$11,T34&gt;=契約状況コード表!N$11),"○",IF(AND(BI34=契約状況コード表!M$12,T34&gt;=契約状況コード表!N$12),"○",IF(AND(BI34=契約状況コード表!M$13,T34&gt;=契約状況コード表!N$13),"○",IF(T34="他官署で調達手続き入札を実施のため","○","×"))))))))))</f>
        <v>×</v>
      </c>
      <c r="BE34" s="98" t="str">
        <f>IF(AND(BI34=契約状況コード表!M$5,Y34&gt;契約状況コード表!N$5),"○",IF(AND(BI34=契約状況コード表!M$6,Y34&gt;=契約状況コード表!N$6),"○",IF(AND(BI34=契約状況コード表!M$7,Y34&gt;=契約状況コード表!N$7),"○",IF(AND(BI34=契約状況コード表!M$8,Y34&gt;=契約状況コード表!N$8),"○",IF(AND(BI34=契約状況コード表!M$9,Y34&gt;=契約状況コード表!N$9),"○",IF(AND(BI34=契約状況コード表!M$10,Y34&gt;=契約状況コード表!N$10),"○",IF(AND(BI34=契約状況コード表!M$11,Y34&gt;=契約状況コード表!N$11),"○",IF(AND(BI34=契約状況コード表!M$12,Y34&gt;=契約状況コード表!N$12),"○",IF(AND(BI34=契約状況コード表!M$13,Y34&gt;=契約状況コード表!N$13),"○","×")))))))))</f>
        <v>×</v>
      </c>
      <c r="BF34" s="98" t="str">
        <f t="shared" si="16"/>
        <v>×</v>
      </c>
      <c r="BG34" s="98" t="str">
        <f t="shared" si="17"/>
        <v>×</v>
      </c>
      <c r="BH34" s="99" t="str">
        <f t="shared" si="18"/>
        <v/>
      </c>
      <c r="BI34" s="146">
        <f t="shared" si="19"/>
        <v>0</v>
      </c>
      <c r="BJ34" s="29" t="str">
        <f>IF(AG34=契約状況コード表!G$5,"",IF(AND(K34&lt;&gt;"",ISTEXT(U34)),"分担契約/単価契約",IF(ISTEXT(U34),"単価契約",IF(K34&lt;&gt;"","分担契約",""))))</f>
        <v/>
      </c>
      <c r="BK34" s="147"/>
      <c r="BL34" s="102" t="str">
        <f>IF(COUNTIF(T34,"**"),"",IF(AND(T34&gt;=契約状況コード表!P$5,OR(H34=契約状況コード表!M$5,H34=契約状況コード表!M$6)),1,IF(AND(T34&gt;=契約状況コード表!P$13,H34&lt;&gt;契約状況コード表!M$5,H34&lt;&gt;契約状況コード表!M$6),1,"")))</f>
        <v/>
      </c>
      <c r="BM34" s="132" t="str">
        <f t="shared" si="20"/>
        <v>○</v>
      </c>
      <c r="BN34" s="102" t="b">
        <f t="shared" si="21"/>
        <v>1</v>
      </c>
      <c r="BO34" s="102" t="b">
        <f t="shared" si="22"/>
        <v>1</v>
      </c>
    </row>
    <row r="35" spans="7:67" ht="60.6" customHeight="1">
      <c r="G35" s="64"/>
      <c r="H35" s="65"/>
      <c r="I35" s="65"/>
      <c r="J35" s="65"/>
      <c r="K35" s="64"/>
      <c r="L35" s="29"/>
      <c r="M35" s="66"/>
      <c r="N35" s="65"/>
      <c r="O35" s="67"/>
      <c r="P35" s="72"/>
      <c r="Q35" s="73"/>
      <c r="R35" s="65"/>
      <c r="S35" s="64"/>
      <c r="T35" s="74"/>
      <c r="U35" s="131"/>
      <c r="V35" s="76"/>
      <c r="W35" s="148" t="str">
        <f>IF(OR(T35="他官署で調達手続きを実施のため",AG35=契約状況コード表!G$5),"－",IF(V35&lt;&gt;"",ROUNDDOWN(V35/T35,3),(IFERROR(ROUNDDOWN(U35/T35,3),"－"))))</f>
        <v>－</v>
      </c>
      <c r="X35" s="74"/>
      <c r="Y35" s="74"/>
      <c r="Z35" s="71"/>
      <c r="AA35" s="69"/>
      <c r="AB35" s="70"/>
      <c r="AC35" s="71"/>
      <c r="AD35" s="71"/>
      <c r="AE35" s="71"/>
      <c r="AF35" s="71"/>
      <c r="AG35" s="69"/>
      <c r="AH35" s="65"/>
      <c r="AI35" s="65"/>
      <c r="AJ35" s="65"/>
      <c r="AK35" s="29"/>
      <c r="AL35" s="29"/>
      <c r="AM35" s="170"/>
      <c r="AN35" s="170"/>
      <c r="AO35" s="170"/>
      <c r="AP35" s="170"/>
      <c r="AQ35" s="29"/>
      <c r="AR35" s="64"/>
      <c r="AS35" s="29"/>
      <c r="AT35" s="29"/>
      <c r="AU35" s="29"/>
      <c r="AV35" s="29"/>
      <c r="AW35" s="29"/>
      <c r="AX35" s="29"/>
      <c r="AY35" s="29"/>
      <c r="AZ35" s="29"/>
      <c r="BA35" s="90"/>
      <c r="BB35" s="97"/>
      <c r="BC35" s="98" t="str">
        <f>IF(AND(OR(K35=契約状況コード表!D$5,K35=契約状況コード表!D$6),OR(AG35=契約状況コード表!G$5,AG35=契約状況コード表!G$6)),"年間支払金額(全官署)",IF(OR(AG35=契約状況コード表!G$5,AG35=契約状況コード表!G$6),"年間支払金額",IF(AND(OR(COUNTIF(AI35,"*すべて*"),COUNTIF(AI35,"*全て*")),S35="●",OR(K35=契約状況コード表!D$5,K35=契約状況コード表!D$6)),"年間支払金額(全官署、契約相手方ごと)",IF(AND(OR(COUNTIF(AI35,"*すべて*"),COUNTIF(AI35,"*全て*")),S35="●"),"年間支払金額(契約相手方ごと)",IF(AND(OR(K35=契約状況コード表!D$5,K35=契約状況コード表!D$6),AG35=契約状況コード表!G$7),"契約総額(全官署)",IF(AND(K35=契約状況コード表!D$7,AG35=契約状況コード表!G$7),"契約総額(自官署のみ)",IF(K35=契約状況コード表!D$7,"年間支払金額(自官署のみ)",IF(AG35=契約状況コード表!G$7,"契約総額",IF(AND(COUNTIF(BJ35,"&lt;&gt;*単価*"),OR(K35=契約状況コード表!D$5,K35=契約状況コード表!D$6)),"全官署予定価格",IF(AND(COUNTIF(BJ35,"*単価*"),OR(K35=契約状況コード表!D$5,K35=契約状況コード表!D$6)),"全官署支払金額",IF(AND(COUNTIF(BJ35,"&lt;&gt;*単価*"),COUNTIF(BJ35,"*変更契約*")),"変更後予定価格",IF(COUNTIF(BJ35,"*単価*"),"年間支払金額","予定価格"))))))))))))</f>
        <v>予定価格</v>
      </c>
      <c r="BD35" s="98" t="str">
        <f>IF(AND(BI35=契約状況コード表!M$5,T35&gt;契約状況コード表!N$5),"○",IF(AND(BI35=契約状況コード表!M$6,T35&gt;=契約状況コード表!N$6),"○",IF(AND(BI35=契約状況コード表!M$7,T35&gt;=契約状況コード表!N$7),"○",IF(AND(BI35=契約状況コード表!M$8,T35&gt;=契約状況コード表!N$8),"○",IF(AND(BI35=契約状況コード表!M$9,T35&gt;=契約状況コード表!N$9),"○",IF(AND(BI35=契約状況コード表!M$10,T35&gt;=契約状況コード表!N$10),"○",IF(AND(BI35=契約状況コード表!M$11,T35&gt;=契約状況コード表!N$11),"○",IF(AND(BI35=契約状況コード表!M$12,T35&gt;=契約状況コード表!N$12),"○",IF(AND(BI35=契約状況コード表!M$13,T35&gt;=契約状況コード表!N$13),"○",IF(T35="他官署で調達手続き入札を実施のため","○","×"))))))))))</f>
        <v>×</v>
      </c>
      <c r="BE35" s="98" t="str">
        <f>IF(AND(BI35=契約状況コード表!M$5,Y35&gt;契約状況コード表!N$5),"○",IF(AND(BI35=契約状況コード表!M$6,Y35&gt;=契約状況コード表!N$6),"○",IF(AND(BI35=契約状況コード表!M$7,Y35&gt;=契約状況コード表!N$7),"○",IF(AND(BI35=契約状況コード表!M$8,Y35&gt;=契約状況コード表!N$8),"○",IF(AND(BI35=契約状況コード表!M$9,Y35&gt;=契約状況コード表!N$9),"○",IF(AND(BI35=契約状況コード表!M$10,Y35&gt;=契約状況コード表!N$10),"○",IF(AND(BI35=契約状況コード表!M$11,Y35&gt;=契約状況コード表!N$11),"○",IF(AND(BI35=契約状況コード表!M$12,Y35&gt;=契約状況コード表!N$12),"○",IF(AND(BI35=契約状況コード表!M$13,Y35&gt;=契約状況コード表!N$13),"○","×")))))))))</f>
        <v>×</v>
      </c>
      <c r="BF35" s="98" t="str">
        <f t="shared" si="16"/>
        <v>×</v>
      </c>
      <c r="BG35" s="98" t="str">
        <f t="shared" si="17"/>
        <v>×</v>
      </c>
      <c r="BH35" s="99" t="str">
        <f t="shared" si="18"/>
        <v/>
      </c>
      <c r="BI35" s="146">
        <f t="shared" si="19"/>
        <v>0</v>
      </c>
      <c r="BJ35" s="29" t="str">
        <f>IF(AG35=契約状況コード表!G$5,"",IF(AND(K35&lt;&gt;"",ISTEXT(U35)),"分担契約/単価契約",IF(ISTEXT(U35),"単価契約",IF(K35&lt;&gt;"","分担契約",""))))</f>
        <v/>
      </c>
      <c r="BK35" s="147"/>
      <c r="BL35" s="102" t="str">
        <f>IF(COUNTIF(T35,"**"),"",IF(AND(T35&gt;=契約状況コード表!P$5,OR(H35=契約状況コード表!M$5,H35=契約状況コード表!M$6)),1,IF(AND(T35&gt;=契約状況コード表!P$13,H35&lt;&gt;契約状況コード表!M$5,H35&lt;&gt;契約状況コード表!M$6),1,"")))</f>
        <v/>
      </c>
      <c r="BM35" s="132" t="str">
        <f t="shared" si="20"/>
        <v>○</v>
      </c>
      <c r="BN35" s="102" t="b">
        <f t="shared" si="21"/>
        <v>1</v>
      </c>
      <c r="BO35" s="102" t="b">
        <f t="shared" si="22"/>
        <v>1</v>
      </c>
    </row>
    <row r="36" spans="7:67" ht="60.6" customHeight="1">
      <c r="G36" s="64"/>
      <c r="H36" s="65"/>
      <c r="I36" s="65"/>
      <c r="J36" s="65"/>
      <c r="K36" s="64"/>
      <c r="L36" s="29"/>
      <c r="M36" s="66"/>
      <c r="N36" s="65"/>
      <c r="O36" s="67"/>
      <c r="P36" s="72"/>
      <c r="Q36" s="73"/>
      <c r="R36" s="65"/>
      <c r="S36" s="64"/>
      <c r="T36" s="68"/>
      <c r="U36" s="75"/>
      <c r="V36" s="76"/>
      <c r="W36" s="148" t="str">
        <f>IF(OR(T36="他官署で調達手続きを実施のため",AG36=契約状況コード表!G$5),"－",IF(V36&lt;&gt;"",ROUNDDOWN(V36/T36,3),(IFERROR(ROUNDDOWN(U36/T36,3),"－"))))</f>
        <v>－</v>
      </c>
      <c r="X36" s="68"/>
      <c r="Y36" s="68"/>
      <c r="Z36" s="71"/>
      <c r="AA36" s="69"/>
      <c r="AB36" s="70"/>
      <c r="AC36" s="71"/>
      <c r="AD36" s="71"/>
      <c r="AE36" s="71"/>
      <c r="AF36" s="71"/>
      <c r="AG36" s="69"/>
      <c r="AH36" s="65"/>
      <c r="AI36" s="65"/>
      <c r="AJ36" s="65"/>
      <c r="AK36" s="29"/>
      <c r="AL36" s="29"/>
      <c r="AM36" s="170"/>
      <c r="AN36" s="170"/>
      <c r="AO36" s="170"/>
      <c r="AP36" s="170"/>
      <c r="AQ36" s="29"/>
      <c r="AR36" s="64"/>
      <c r="AS36" s="29"/>
      <c r="AT36" s="29"/>
      <c r="AU36" s="29"/>
      <c r="AV36" s="29"/>
      <c r="AW36" s="29"/>
      <c r="AX36" s="29"/>
      <c r="AY36" s="29"/>
      <c r="AZ36" s="29"/>
      <c r="BA36" s="90"/>
      <c r="BB36" s="97"/>
      <c r="BC36" s="98" t="str">
        <f>IF(AND(OR(K36=契約状況コード表!D$5,K36=契約状況コード表!D$6),OR(AG36=契約状況コード表!G$5,AG36=契約状況コード表!G$6)),"年間支払金額(全官署)",IF(OR(AG36=契約状況コード表!G$5,AG36=契約状況コード表!G$6),"年間支払金額",IF(AND(OR(COUNTIF(AI36,"*すべて*"),COUNTIF(AI36,"*全て*")),S36="●",OR(K36=契約状況コード表!D$5,K36=契約状況コード表!D$6)),"年間支払金額(全官署、契約相手方ごと)",IF(AND(OR(COUNTIF(AI36,"*すべて*"),COUNTIF(AI36,"*全て*")),S36="●"),"年間支払金額(契約相手方ごと)",IF(AND(OR(K36=契約状況コード表!D$5,K36=契約状況コード表!D$6),AG36=契約状況コード表!G$7),"契約総額(全官署)",IF(AND(K36=契約状況コード表!D$7,AG36=契約状況コード表!G$7),"契約総額(自官署のみ)",IF(K36=契約状況コード表!D$7,"年間支払金額(自官署のみ)",IF(AG36=契約状況コード表!G$7,"契約総額",IF(AND(COUNTIF(BJ36,"&lt;&gt;*単価*"),OR(K36=契約状況コード表!D$5,K36=契約状況コード表!D$6)),"全官署予定価格",IF(AND(COUNTIF(BJ36,"*単価*"),OR(K36=契約状況コード表!D$5,K36=契約状況コード表!D$6)),"全官署支払金額",IF(AND(COUNTIF(BJ36,"&lt;&gt;*単価*"),COUNTIF(BJ36,"*変更契約*")),"変更後予定価格",IF(COUNTIF(BJ36,"*単価*"),"年間支払金額","予定価格"))))))))))))</f>
        <v>予定価格</v>
      </c>
      <c r="BD36" s="98" t="str">
        <f>IF(AND(BI36=契約状況コード表!M$5,T36&gt;契約状況コード表!N$5),"○",IF(AND(BI36=契約状況コード表!M$6,T36&gt;=契約状況コード表!N$6),"○",IF(AND(BI36=契約状況コード表!M$7,T36&gt;=契約状況コード表!N$7),"○",IF(AND(BI36=契約状況コード表!M$8,T36&gt;=契約状況コード表!N$8),"○",IF(AND(BI36=契約状況コード表!M$9,T36&gt;=契約状況コード表!N$9),"○",IF(AND(BI36=契約状況コード表!M$10,T36&gt;=契約状況コード表!N$10),"○",IF(AND(BI36=契約状況コード表!M$11,T36&gt;=契約状況コード表!N$11),"○",IF(AND(BI36=契約状況コード表!M$12,T36&gt;=契約状況コード表!N$12),"○",IF(AND(BI36=契約状況コード表!M$13,T36&gt;=契約状況コード表!N$13),"○",IF(T36="他官署で調達手続き入札を実施のため","○","×"))))))))))</f>
        <v>×</v>
      </c>
      <c r="BE36" s="98" t="str">
        <f>IF(AND(BI36=契約状況コード表!M$5,Y36&gt;契約状況コード表!N$5),"○",IF(AND(BI36=契約状況コード表!M$6,Y36&gt;=契約状況コード表!N$6),"○",IF(AND(BI36=契約状況コード表!M$7,Y36&gt;=契約状況コード表!N$7),"○",IF(AND(BI36=契約状況コード表!M$8,Y36&gt;=契約状況コード表!N$8),"○",IF(AND(BI36=契約状況コード表!M$9,Y36&gt;=契約状況コード表!N$9),"○",IF(AND(BI36=契約状況コード表!M$10,Y36&gt;=契約状況コード表!N$10),"○",IF(AND(BI36=契約状況コード表!M$11,Y36&gt;=契約状況コード表!N$11),"○",IF(AND(BI36=契約状況コード表!M$12,Y36&gt;=契約状況コード表!N$12),"○",IF(AND(BI36=契約状況コード表!M$13,Y36&gt;=契約状況コード表!N$13),"○","×")))))))))</f>
        <v>×</v>
      </c>
      <c r="BF36" s="98" t="str">
        <f t="shared" si="16"/>
        <v>×</v>
      </c>
      <c r="BG36" s="98" t="str">
        <f t="shared" si="17"/>
        <v>×</v>
      </c>
      <c r="BH36" s="99" t="str">
        <f t="shared" si="18"/>
        <v/>
      </c>
      <c r="BI36" s="146">
        <f t="shared" si="19"/>
        <v>0</v>
      </c>
      <c r="BJ36" s="29" t="str">
        <f>IF(AG36=契約状況コード表!G$5,"",IF(AND(K36&lt;&gt;"",ISTEXT(U36)),"分担契約/単価契約",IF(ISTEXT(U36),"単価契約",IF(K36&lt;&gt;"","分担契約",""))))</f>
        <v/>
      </c>
      <c r="BK36" s="147"/>
      <c r="BL36" s="102" t="str">
        <f>IF(COUNTIF(T36,"**"),"",IF(AND(T36&gt;=契約状況コード表!P$5,OR(H36=契約状況コード表!M$5,H36=契約状況コード表!M$6)),1,IF(AND(T36&gt;=契約状況コード表!P$13,H36&lt;&gt;契約状況コード表!M$5,H36&lt;&gt;契約状況コード表!M$6),1,"")))</f>
        <v/>
      </c>
      <c r="BM36" s="132" t="str">
        <f t="shared" si="20"/>
        <v>○</v>
      </c>
      <c r="BN36" s="102" t="b">
        <f t="shared" si="21"/>
        <v>1</v>
      </c>
      <c r="BO36" s="102" t="b">
        <f t="shared" si="22"/>
        <v>1</v>
      </c>
    </row>
    <row r="37" spans="7:67" ht="60.6" customHeight="1">
      <c r="G37" s="64"/>
      <c r="H37" s="65"/>
      <c r="I37" s="65"/>
      <c r="J37" s="65"/>
      <c r="K37" s="64"/>
      <c r="L37" s="29"/>
      <c r="M37" s="66"/>
      <c r="N37" s="65"/>
      <c r="O37" s="67"/>
      <c r="P37" s="72"/>
      <c r="Q37" s="73"/>
      <c r="R37" s="65"/>
      <c r="S37" s="64"/>
      <c r="T37" s="68"/>
      <c r="U37" s="75"/>
      <c r="V37" s="76"/>
      <c r="W37" s="148" t="str">
        <f>IF(OR(T37="他官署で調達手続きを実施のため",AG37=契約状況コード表!G$5),"－",IF(V37&lt;&gt;"",ROUNDDOWN(V37/T37,3),(IFERROR(ROUNDDOWN(U37/T37,3),"－"))))</f>
        <v>－</v>
      </c>
      <c r="X37" s="68"/>
      <c r="Y37" s="68"/>
      <c r="Z37" s="71"/>
      <c r="AA37" s="69"/>
      <c r="AB37" s="70"/>
      <c r="AC37" s="71"/>
      <c r="AD37" s="71"/>
      <c r="AE37" s="71"/>
      <c r="AF37" s="71"/>
      <c r="AG37" s="69"/>
      <c r="AH37" s="65"/>
      <c r="AI37" s="65"/>
      <c r="AJ37" s="65"/>
      <c r="AK37" s="29"/>
      <c r="AL37" s="29"/>
      <c r="AM37" s="170"/>
      <c r="AN37" s="170"/>
      <c r="AO37" s="170"/>
      <c r="AP37" s="170"/>
      <c r="AQ37" s="29"/>
      <c r="AR37" s="64"/>
      <c r="AS37" s="29"/>
      <c r="AT37" s="29"/>
      <c r="AU37" s="29"/>
      <c r="AV37" s="29"/>
      <c r="AW37" s="29"/>
      <c r="AX37" s="29"/>
      <c r="AY37" s="29"/>
      <c r="AZ37" s="29"/>
      <c r="BA37" s="90"/>
      <c r="BB37" s="97"/>
      <c r="BC37" s="98" t="str">
        <f>IF(AND(OR(K37=契約状況コード表!D$5,K37=契約状況コード表!D$6),OR(AG37=契約状況コード表!G$5,AG37=契約状況コード表!G$6)),"年間支払金額(全官署)",IF(OR(AG37=契約状況コード表!G$5,AG37=契約状況コード表!G$6),"年間支払金額",IF(AND(OR(COUNTIF(AI37,"*すべて*"),COUNTIF(AI37,"*全て*")),S37="●",OR(K37=契約状況コード表!D$5,K37=契約状況コード表!D$6)),"年間支払金額(全官署、契約相手方ごと)",IF(AND(OR(COUNTIF(AI37,"*すべて*"),COUNTIF(AI37,"*全て*")),S37="●"),"年間支払金額(契約相手方ごと)",IF(AND(OR(K37=契約状況コード表!D$5,K37=契約状況コード表!D$6),AG37=契約状況コード表!G$7),"契約総額(全官署)",IF(AND(K37=契約状況コード表!D$7,AG37=契約状況コード表!G$7),"契約総額(自官署のみ)",IF(K37=契約状況コード表!D$7,"年間支払金額(自官署のみ)",IF(AG37=契約状況コード表!G$7,"契約総額",IF(AND(COUNTIF(BJ37,"&lt;&gt;*単価*"),OR(K37=契約状況コード表!D$5,K37=契約状況コード表!D$6)),"全官署予定価格",IF(AND(COUNTIF(BJ37,"*単価*"),OR(K37=契約状況コード表!D$5,K37=契約状況コード表!D$6)),"全官署支払金額",IF(AND(COUNTIF(BJ37,"&lt;&gt;*単価*"),COUNTIF(BJ37,"*変更契約*")),"変更後予定価格",IF(COUNTIF(BJ37,"*単価*"),"年間支払金額","予定価格"))))))))))))</f>
        <v>予定価格</v>
      </c>
      <c r="BD37" s="98" t="str">
        <f>IF(AND(BI37=契約状況コード表!M$5,T37&gt;契約状況コード表!N$5),"○",IF(AND(BI37=契約状況コード表!M$6,T37&gt;=契約状況コード表!N$6),"○",IF(AND(BI37=契約状況コード表!M$7,T37&gt;=契約状況コード表!N$7),"○",IF(AND(BI37=契約状況コード表!M$8,T37&gt;=契約状況コード表!N$8),"○",IF(AND(BI37=契約状況コード表!M$9,T37&gt;=契約状況コード表!N$9),"○",IF(AND(BI37=契約状況コード表!M$10,T37&gt;=契約状況コード表!N$10),"○",IF(AND(BI37=契約状況コード表!M$11,T37&gt;=契約状況コード表!N$11),"○",IF(AND(BI37=契約状況コード表!M$12,T37&gt;=契約状況コード表!N$12),"○",IF(AND(BI37=契約状況コード表!M$13,T37&gt;=契約状況コード表!N$13),"○",IF(T37="他官署で調達手続き入札を実施のため","○","×"))))))))))</f>
        <v>×</v>
      </c>
      <c r="BE37" s="98" t="str">
        <f>IF(AND(BI37=契約状況コード表!M$5,Y37&gt;契約状況コード表!N$5),"○",IF(AND(BI37=契約状況コード表!M$6,Y37&gt;=契約状況コード表!N$6),"○",IF(AND(BI37=契約状況コード表!M$7,Y37&gt;=契約状況コード表!N$7),"○",IF(AND(BI37=契約状況コード表!M$8,Y37&gt;=契約状況コード表!N$8),"○",IF(AND(BI37=契約状況コード表!M$9,Y37&gt;=契約状況コード表!N$9),"○",IF(AND(BI37=契約状況コード表!M$10,Y37&gt;=契約状況コード表!N$10),"○",IF(AND(BI37=契約状況コード表!M$11,Y37&gt;=契約状況コード表!N$11),"○",IF(AND(BI37=契約状況コード表!M$12,Y37&gt;=契約状況コード表!N$12),"○",IF(AND(BI37=契約状況コード表!M$13,Y37&gt;=契約状況コード表!N$13),"○","×")))))))))</f>
        <v>×</v>
      </c>
      <c r="BF37" s="98" t="str">
        <f t="shared" si="16"/>
        <v>×</v>
      </c>
      <c r="BG37" s="98" t="str">
        <f t="shared" si="17"/>
        <v>×</v>
      </c>
      <c r="BH37" s="99" t="str">
        <f t="shared" si="18"/>
        <v/>
      </c>
      <c r="BI37" s="146">
        <f t="shared" si="19"/>
        <v>0</v>
      </c>
      <c r="BJ37" s="29" t="str">
        <f>IF(AG37=契約状況コード表!G$5,"",IF(AND(K37&lt;&gt;"",ISTEXT(U37)),"分担契約/単価契約",IF(ISTEXT(U37),"単価契約",IF(K37&lt;&gt;"","分担契約",""))))</f>
        <v/>
      </c>
      <c r="BK37" s="147"/>
      <c r="BL37" s="102" t="str">
        <f>IF(COUNTIF(T37,"**"),"",IF(AND(T37&gt;=契約状況コード表!P$5,OR(H37=契約状況コード表!M$5,H37=契約状況コード表!M$6)),1,IF(AND(T37&gt;=契約状況コード表!P$13,H37&lt;&gt;契約状況コード表!M$5,H37&lt;&gt;契約状況コード表!M$6),1,"")))</f>
        <v/>
      </c>
      <c r="BM37" s="132" t="str">
        <f t="shared" si="20"/>
        <v>○</v>
      </c>
      <c r="BN37" s="102" t="b">
        <f t="shared" si="21"/>
        <v>1</v>
      </c>
      <c r="BO37" s="102" t="b">
        <f t="shared" si="22"/>
        <v>1</v>
      </c>
    </row>
    <row r="38" spans="7:67" ht="60.6" customHeight="1">
      <c r="G38" s="64"/>
      <c r="H38" s="65"/>
      <c r="I38" s="65"/>
      <c r="J38" s="65"/>
      <c r="K38" s="64"/>
      <c r="L38" s="29"/>
      <c r="M38" s="66"/>
      <c r="N38" s="65"/>
      <c r="O38" s="67"/>
      <c r="P38" s="72"/>
      <c r="Q38" s="73"/>
      <c r="R38" s="65"/>
      <c r="S38" s="64"/>
      <c r="T38" s="68"/>
      <c r="U38" s="75"/>
      <c r="V38" s="76"/>
      <c r="W38" s="148" t="str">
        <f>IF(OR(T38="他官署で調達手続きを実施のため",AG38=契約状況コード表!G$5),"－",IF(V38&lt;&gt;"",ROUNDDOWN(V38/T38,3),(IFERROR(ROUNDDOWN(U38/T38,3),"－"))))</f>
        <v>－</v>
      </c>
      <c r="X38" s="68"/>
      <c r="Y38" s="68"/>
      <c r="Z38" s="71"/>
      <c r="AA38" s="69"/>
      <c r="AB38" s="70"/>
      <c r="AC38" s="71"/>
      <c r="AD38" s="71"/>
      <c r="AE38" s="71"/>
      <c r="AF38" s="71"/>
      <c r="AG38" s="69"/>
      <c r="AH38" s="65"/>
      <c r="AI38" s="65"/>
      <c r="AJ38" s="65"/>
      <c r="AK38" s="29"/>
      <c r="AL38" s="29"/>
      <c r="AM38" s="170"/>
      <c r="AN38" s="170"/>
      <c r="AO38" s="170"/>
      <c r="AP38" s="170"/>
      <c r="AQ38" s="29"/>
      <c r="AR38" s="64"/>
      <c r="AS38" s="29"/>
      <c r="AT38" s="29"/>
      <c r="AU38" s="29"/>
      <c r="AV38" s="29"/>
      <c r="AW38" s="29"/>
      <c r="AX38" s="29"/>
      <c r="AY38" s="29"/>
      <c r="AZ38" s="29"/>
      <c r="BA38" s="90"/>
      <c r="BB38" s="97"/>
      <c r="BC38" s="98" t="str">
        <f>IF(AND(OR(K38=契約状況コード表!D$5,K38=契約状況コード表!D$6),OR(AG38=契約状況コード表!G$5,AG38=契約状況コード表!G$6)),"年間支払金額(全官署)",IF(OR(AG38=契約状況コード表!G$5,AG38=契約状況コード表!G$6),"年間支払金額",IF(AND(OR(COUNTIF(AI38,"*すべて*"),COUNTIF(AI38,"*全て*")),S38="●",OR(K38=契約状況コード表!D$5,K38=契約状況コード表!D$6)),"年間支払金額(全官署、契約相手方ごと)",IF(AND(OR(COUNTIF(AI38,"*すべて*"),COUNTIF(AI38,"*全て*")),S38="●"),"年間支払金額(契約相手方ごと)",IF(AND(OR(K38=契約状況コード表!D$5,K38=契約状況コード表!D$6),AG38=契約状況コード表!G$7),"契約総額(全官署)",IF(AND(K38=契約状況コード表!D$7,AG38=契約状況コード表!G$7),"契約総額(自官署のみ)",IF(K38=契約状況コード表!D$7,"年間支払金額(自官署のみ)",IF(AG38=契約状況コード表!G$7,"契約総額",IF(AND(COUNTIF(BJ38,"&lt;&gt;*単価*"),OR(K38=契約状況コード表!D$5,K38=契約状況コード表!D$6)),"全官署予定価格",IF(AND(COUNTIF(BJ38,"*単価*"),OR(K38=契約状況コード表!D$5,K38=契約状況コード表!D$6)),"全官署支払金額",IF(AND(COUNTIF(BJ38,"&lt;&gt;*単価*"),COUNTIF(BJ38,"*変更契約*")),"変更後予定価格",IF(COUNTIF(BJ38,"*単価*"),"年間支払金額","予定価格"))))))))))))</f>
        <v>予定価格</v>
      </c>
      <c r="BD38" s="98" t="str">
        <f>IF(AND(BI38=契約状況コード表!M$5,T38&gt;契約状況コード表!N$5),"○",IF(AND(BI38=契約状況コード表!M$6,T38&gt;=契約状況コード表!N$6),"○",IF(AND(BI38=契約状況コード表!M$7,T38&gt;=契約状況コード表!N$7),"○",IF(AND(BI38=契約状況コード表!M$8,T38&gt;=契約状況コード表!N$8),"○",IF(AND(BI38=契約状況コード表!M$9,T38&gt;=契約状況コード表!N$9),"○",IF(AND(BI38=契約状況コード表!M$10,T38&gt;=契約状況コード表!N$10),"○",IF(AND(BI38=契約状況コード表!M$11,T38&gt;=契約状況コード表!N$11),"○",IF(AND(BI38=契約状況コード表!M$12,T38&gt;=契約状況コード表!N$12),"○",IF(AND(BI38=契約状況コード表!M$13,T38&gt;=契約状況コード表!N$13),"○",IF(T38="他官署で調達手続き入札を実施のため","○","×"))))))))))</f>
        <v>×</v>
      </c>
      <c r="BE38" s="98" t="str">
        <f>IF(AND(BI38=契約状況コード表!M$5,Y38&gt;契約状況コード表!N$5),"○",IF(AND(BI38=契約状況コード表!M$6,Y38&gt;=契約状況コード表!N$6),"○",IF(AND(BI38=契約状況コード表!M$7,Y38&gt;=契約状況コード表!N$7),"○",IF(AND(BI38=契約状況コード表!M$8,Y38&gt;=契約状況コード表!N$8),"○",IF(AND(BI38=契約状況コード表!M$9,Y38&gt;=契約状況コード表!N$9),"○",IF(AND(BI38=契約状況コード表!M$10,Y38&gt;=契約状況コード表!N$10),"○",IF(AND(BI38=契約状況コード表!M$11,Y38&gt;=契約状況コード表!N$11),"○",IF(AND(BI38=契約状況コード表!M$12,Y38&gt;=契約状況コード表!N$12),"○",IF(AND(BI38=契約状況コード表!M$13,Y38&gt;=契約状況コード表!N$13),"○","×")))))))))</f>
        <v>×</v>
      </c>
      <c r="BF38" s="98" t="str">
        <f t="shared" si="16"/>
        <v>×</v>
      </c>
      <c r="BG38" s="98" t="str">
        <f t="shared" si="17"/>
        <v>×</v>
      </c>
      <c r="BH38" s="99" t="str">
        <f t="shared" si="18"/>
        <v/>
      </c>
      <c r="BI38" s="146">
        <f t="shared" si="19"/>
        <v>0</v>
      </c>
      <c r="BJ38" s="29" t="str">
        <f>IF(AG38=契約状況コード表!G$5,"",IF(AND(K38&lt;&gt;"",ISTEXT(U38)),"分担契約/単価契約",IF(ISTEXT(U38),"単価契約",IF(K38&lt;&gt;"","分担契約",""))))</f>
        <v/>
      </c>
      <c r="BK38" s="147"/>
      <c r="BL38" s="102" t="str">
        <f>IF(COUNTIF(T38,"**"),"",IF(AND(T38&gt;=契約状況コード表!P$5,OR(H38=契約状況コード表!M$5,H38=契約状況コード表!M$6)),1,IF(AND(T38&gt;=契約状況コード表!P$13,H38&lt;&gt;契約状況コード表!M$5,H38&lt;&gt;契約状況コード表!M$6),1,"")))</f>
        <v/>
      </c>
      <c r="BM38" s="132" t="str">
        <f t="shared" si="20"/>
        <v>○</v>
      </c>
      <c r="BN38" s="102" t="b">
        <f t="shared" si="21"/>
        <v>1</v>
      </c>
      <c r="BO38" s="102" t="b">
        <f t="shared" si="22"/>
        <v>1</v>
      </c>
    </row>
    <row r="39" spans="7:67" ht="60.6" customHeight="1">
      <c r="G39" s="64"/>
      <c r="H39" s="65"/>
      <c r="I39" s="65"/>
      <c r="J39" s="65"/>
      <c r="K39" s="64"/>
      <c r="L39" s="29"/>
      <c r="M39" s="66"/>
      <c r="N39" s="65"/>
      <c r="O39" s="67"/>
      <c r="P39" s="72"/>
      <c r="Q39" s="73"/>
      <c r="R39" s="65"/>
      <c r="S39" s="64"/>
      <c r="T39" s="68"/>
      <c r="U39" s="75"/>
      <c r="V39" s="76"/>
      <c r="W39" s="148" t="str">
        <f>IF(OR(T39="他官署で調達手続きを実施のため",AG39=契約状況コード表!G$5),"－",IF(V39&lt;&gt;"",ROUNDDOWN(V39/T39,3),(IFERROR(ROUNDDOWN(U39/T39,3),"－"))))</f>
        <v>－</v>
      </c>
      <c r="X39" s="68"/>
      <c r="Y39" s="68"/>
      <c r="Z39" s="71"/>
      <c r="AA39" s="69"/>
      <c r="AB39" s="70"/>
      <c r="AC39" s="71"/>
      <c r="AD39" s="71"/>
      <c r="AE39" s="71"/>
      <c r="AF39" s="71"/>
      <c r="AG39" s="69"/>
      <c r="AH39" s="65"/>
      <c r="AI39" s="65"/>
      <c r="AJ39" s="65"/>
      <c r="AK39" s="29"/>
      <c r="AL39" s="29"/>
      <c r="AM39" s="170"/>
      <c r="AN39" s="170"/>
      <c r="AO39" s="170"/>
      <c r="AP39" s="170"/>
      <c r="AQ39" s="29"/>
      <c r="AR39" s="64"/>
      <c r="AS39" s="29"/>
      <c r="AT39" s="29"/>
      <c r="AU39" s="29"/>
      <c r="AV39" s="29"/>
      <c r="AW39" s="29"/>
      <c r="AX39" s="29"/>
      <c r="AY39" s="29"/>
      <c r="AZ39" s="29"/>
      <c r="BA39" s="92"/>
      <c r="BB39" s="97"/>
      <c r="BC39" s="98" t="str">
        <f>IF(AND(OR(K39=契約状況コード表!D$5,K39=契約状況コード表!D$6),OR(AG39=契約状況コード表!G$5,AG39=契約状況コード表!G$6)),"年間支払金額(全官署)",IF(OR(AG39=契約状況コード表!G$5,AG39=契約状況コード表!G$6),"年間支払金額",IF(AND(OR(COUNTIF(AI39,"*すべて*"),COUNTIF(AI39,"*全て*")),S39="●",OR(K39=契約状況コード表!D$5,K39=契約状況コード表!D$6)),"年間支払金額(全官署、契約相手方ごと)",IF(AND(OR(COUNTIF(AI39,"*すべて*"),COUNTIF(AI39,"*全て*")),S39="●"),"年間支払金額(契約相手方ごと)",IF(AND(OR(K39=契約状況コード表!D$5,K39=契約状況コード表!D$6),AG39=契約状況コード表!G$7),"契約総額(全官署)",IF(AND(K39=契約状況コード表!D$7,AG39=契約状況コード表!G$7),"契約総額(自官署のみ)",IF(K39=契約状況コード表!D$7,"年間支払金額(自官署のみ)",IF(AG39=契約状況コード表!G$7,"契約総額",IF(AND(COUNTIF(BJ39,"&lt;&gt;*単価*"),OR(K39=契約状況コード表!D$5,K39=契約状況コード表!D$6)),"全官署予定価格",IF(AND(COUNTIF(BJ39,"*単価*"),OR(K39=契約状況コード表!D$5,K39=契約状況コード表!D$6)),"全官署支払金額",IF(AND(COUNTIF(BJ39,"&lt;&gt;*単価*"),COUNTIF(BJ39,"*変更契約*")),"変更後予定価格",IF(COUNTIF(BJ39,"*単価*"),"年間支払金額","予定価格"))))))))))))</f>
        <v>予定価格</v>
      </c>
      <c r="BD39" s="98" t="str">
        <f>IF(AND(BI39=契約状況コード表!M$5,T39&gt;契約状況コード表!N$5),"○",IF(AND(BI39=契約状況コード表!M$6,T39&gt;=契約状況コード表!N$6),"○",IF(AND(BI39=契約状況コード表!M$7,T39&gt;=契約状況コード表!N$7),"○",IF(AND(BI39=契約状況コード表!M$8,T39&gt;=契約状況コード表!N$8),"○",IF(AND(BI39=契約状況コード表!M$9,T39&gt;=契約状況コード表!N$9),"○",IF(AND(BI39=契約状況コード表!M$10,T39&gt;=契約状況コード表!N$10),"○",IF(AND(BI39=契約状況コード表!M$11,T39&gt;=契約状況コード表!N$11),"○",IF(AND(BI39=契約状況コード表!M$12,T39&gt;=契約状況コード表!N$12),"○",IF(AND(BI39=契約状況コード表!M$13,T39&gt;=契約状況コード表!N$13),"○",IF(T39="他官署で調達手続き入札を実施のため","○","×"))))))))))</f>
        <v>×</v>
      </c>
      <c r="BE39" s="98" t="str">
        <f>IF(AND(BI39=契約状況コード表!M$5,Y39&gt;契約状況コード表!N$5),"○",IF(AND(BI39=契約状況コード表!M$6,Y39&gt;=契約状況コード表!N$6),"○",IF(AND(BI39=契約状況コード表!M$7,Y39&gt;=契約状況コード表!N$7),"○",IF(AND(BI39=契約状況コード表!M$8,Y39&gt;=契約状況コード表!N$8),"○",IF(AND(BI39=契約状況コード表!M$9,Y39&gt;=契約状況コード表!N$9),"○",IF(AND(BI39=契約状況コード表!M$10,Y39&gt;=契約状況コード表!N$10),"○",IF(AND(BI39=契約状況コード表!M$11,Y39&gt;=契約状況コード表!N$11),"○",IF(AND(BI39=契約状況コード表!M$12,Y39&gt;=契約状況コード表!N$12),"○",IF(AND(BI39=契約状況コード表!M$13,Y39&gt;=契約状況コード表!N$13),"○","×")))))))))</f>
        <v>×</v>
      </c>
      <c r="BF39" s="98" t="str">
        <f t="shared" si="16"/>
        <v>×</v>
      </c>
      <c r="BG39" s="98" t="str">
        <f t="shared" si="17"/>
        <v>×</v>
      </c>
      <c r="BH39" s="99" t="str">
        <f t="shared" si="18"/>
        <v/>
      </c>
      <c r="BI39" s="146">
        <f t="shared" si="19"/>
        <v>0</v>
      </c>
      <c r="BJ39" s="29" t="str">
        <f>IF(AG39=契約状況コード表!G$5,"",IF(AND(K39&lt;&gt;"",ISTEXT(U39)),"分担契約/単価契約",IF(ISTEXT(U39),"単価契約",IF(K39&lt;&gt;"","分担契約",""))))</f>
        <v/>
      </c>
      <c r="BK39" s="147"/>
      <c r="BL39" s="102" t="str">
        <f>IF(COUNTIF(T39,"**"),"",IF(AND(T39&gt;=契約状況コード表!P$5,OR(H39=契約状況コード表!M$5,H39=契約状況コード表!M$6)),1,IF(AND(T39&gt;=契約状況コード表!P$13,H39&lt;&gt;契約状況コード表!M$5,H39&lt;&gt;契約状況コード表!M$6),1,"")))</f>
        <v/>
      </c>
      <c r="BM39" s="132" t="str">
        <f t="shared" si="20"/>
        <v>○</v>
      </c>
      <c r="BN39" s="102" t="b">
        <f t="shared" si="21"/>
        <v>1</v>
      </c>
      <c r="BO39" s="102" t="b">
        <f t="shared" si="22"/>
        <v>1</v>
      </c>
    </row>
    <row r="40" spans="7:67" ht="60.6" customHeight="1">
      <c r="G40" s="64"/>
      <c r="H40" s="65"/>
      <c r="I40" s="65"/>
      <c r="J40" s="65"/>
      <c r="K40" s="64"/>
      <c r="L40" s="29"/>
      <c r="M40" s="66"/>
      <c r="N40" s="65"/>
      <c r="O40" s="67"/>
      <c r="P40" s="72"/>
      <c r="Q40" s="73"/>
      <c r="R40" s="65"/>
      <c r="S40" s="64"/>
      <c r="T40" s="68"/>
      <c r="U40" s="75"/>
      <c r="V40" s="76"/>
      <c r="W40" s="148" t="str">
        <f>IF(OR(T40="他官署で調達手続きを実施のため",AG40=契約状況コード表!G$5),"－",IF(V40&lt;&gt;"",ROUNDDOWN(V40/T40,3),(IFERROR(ROUNDDOWN(U40/T40,3),"－"))))</f>
        <v>－</v>
      </c>
      <c r="X40" s="68"/>
      <c r="Y40" s="68"/>
      <c r="Z40" s="71"/>
      <c r="AA40" s="69"/>
      <c r="AB40" s="70"/>
      <c r="AC40" s="71"/>
      <c r="AD40" s="71"/>
      <c r="AE40" s="71"/>
      <c r="AF40" s="71"/>
      <c r="AG40" s="69"/>
      <c r="AH40" s="65"/>
      <c r="AI40" s="65"/>
      <c r="AJ40" s="65"/>
      <c r="AK40" s="29"/>
      <c r="AL40" s="29"/>
      <c r="AM40" s="170"/>
      <c r="AN40" s="170"/>
      <c r="AO40" s="170"/>
      <c r="AP40" s="170"/>
      <c r="AQ40" s="29"/>
      <c r="AR40" s="64"/>
      <c r="AS40" s="29"/>
      <c r="AT40" s="29"/>
      <c r="AU40" s="29"/>
      <c r="AV40" s="29"/>
      <c r="AW40" s="29"/>
      <c r="AX40" s="29"/>
      <c r="AY40" s="29"/>
      <c r="AZ40" s="29"/>
      <c r="BA40" s="90"/>
      <c r="BB40" s="97"/>
      <c r="BC40" s="98" t="str">
        <f>IF(AND(OR(K40=契約状況コード表!D$5,K40=契約状況コード表!D$6),OR(AG40=契約状況コード表!G$5,AG40=契約状況コード表!G$6)),"年間支払金額(全官署)",IF(OR(AG40=契約状況コード表!G$5,AG40=契約状況コード表!G$6),"年間支払金額",IF(AND(OR(COUNTIF(AI40,"*すべて*"),COUNTIF(AI40,"*全て*")),S40="●",OR(K40=契約状況コード表!D$5,K40=契約状況コード表!D$6)),"年間支払金額(全官署、契約相手方ごと)",IF(AND(OR(COUNTIF(AI40,"*すべて*"),COUNTIF(AI40,"*全て*")),S40="●"),"年間支払金額(契約相手方ごと)",IF(AND(OR(K40=契約状況コード表!D$5,K40=契約状況コード表!D$6),AG40=契約状況コード表!G$7),"契約総額(全官署)",IF(AND(K40=契約状況コード表!D$7,AG40=契約状況コード表!G$7),"契約総額(自官署のみ)",IF(K40=契約状況コード表!D$7,"年間支払金額(自官署のみ)",IF(AG40=契約状況コード表!G$7,"契約総額",IF(AND(COUNTIF(BJ40,"&lt;&gt;*単価*"),OR(K40=契約状況コード表!D$5,K40=契約状況コード表!D$6)),"全官署予定価格",IF(AND(COUNTIF(BJ40,"*単価*"),OR(K40=契約状況コード表!D$5,K40=契約状況コード表!D$6)),"全官署支払金額",IF(AND(COUNTIF(BJ40,"&lt;&gt;*単価*"),COUNTIF(BJ40,"*変更契約*")),"変更後予定価格",IF(COUNTIF(BJ40,"*単価*"),"年間支払金額","予定価格"))))))))))))</f>
        <v>予定価格</v>
      </c>
      <c r="BD40" s="98" t="str">
        <f>IF(AND(BI40=契約状況コード表!M$5,T40&gt;契約状況コード表!N$5),"○",IF(AND(BI40=契約状況コード表!M$6,T40&gt;=契約状況コード表!N$6),"○",IF(AND(BI40=契約状況コード表!M$7,T40&gt;=契約状況コード表!N$7),"○",IF(AND(BI40=契約状況コード表!M$8,T40&gt;=契約状況コード表!N$8),"○",IF(AND(BI40=契約状況コード表!M$9,T40&gt;=契約状況コード表!N$9),"○",IF(AND(BI40=契約状況コード表!M$10,T40&gt;=契約状況コード表!N$10),"○",IF(AND(BI40=契約状況コード表!M$11,T40&gt;=契約状況コード表!N$11),"○",IF(AND(BI40=契約状況コード表!M$12,T40&gt;=契約状況コード表!N$12),"○",IF(AND(BI40=契約状況コード表!M$13,T40&gt;=契約状況コード表!N$13),"○",IF(T40="他官署で調達手続き入札を実施のため","○","×"))))))))))</f>
        <v>×</v>
      </c>
      <c r="BE40" s="98" t="str">
        <f>IF(AND(BI40=契約状況コード表!M$5,Y40&gt;契約状況コード表!N$5),"○",IF(AND(BI40=契約状況コード表!M$6,Y40&gt;=契約状況コード表!N$6),"○",IF(AND(BI40=契約状況コード表!M$7,Y40&gt;=契約状況コード表!N$7),"○",IF(AND(BI40=契約状況コード表!M$8,Y40&gt;=契約状況コード表!N$8),"○",IF(AND(BI40=契約状況コード表!M$9,Y40&gt;=契約状況コード表!N$9),"○",IF(AND(BI40=契約状況コード表!M$10,Y40&gt;=契約状況コード表!N$10),"○",IF(AND(BI40=契約状況コード表!M$11,Y40&gt;=契約状況コード表!N$11),"○",IF(AND(BI40=契約状況コード表!M$12,Y40&gt;=契約状況コード表!N$12),"○",IF(AND(BI40=契約状況コード表!M$13,Y40&gt;=契約状況コード表!N$13),"○","×")))))))))</f>
        <v>×</v>
      </c>
      <c r="BF40" s="98" t="str">
        <f t="shared" si="16"/>
        <v>×</v>
      </c>
      <c r="BG40" s="98" t="str">
        <f t="shared" si="17"/>
        <v>×</v>
      </c>
      <c r="BH40" s="99" t="str">
        <f t="shared" si="18"/>
        <v/>
      </c>
      <c r="BI40" s="146">
        <f t="shared" si="19"/>
        <v>0</v>
      </c>
      <c r="BJ40" s="29" t="str">
        <f>IF(AG40=契約状況コード表!G$5,"",IF(AND(K40&lt;&gt;"",ISTEXT(U40)),"分担契約/単価契約",IF(ISTEXT(U40),"単価契約",IF(K40&lt;&gt;"","分担契約",""))))</f>
        <v/>
      </c>
      <c r="BK40" s="147"/>
      <c r="BL40" s="102" t="str">
        <f>IF(COUNTIF(T40,"**"),"",IF(AND(T40&gt;=契約状況コード表!P$5,OR(H40=契約状況コード表!M$5,H40=契約状況コード表!M$6)),1,IF(AND(T40&gt;=契約状況コード表!P$13,H40&lt;&gt;契約状況コード表!M$5,H40&lt;&gt;契約状況コード表!M$6),1,"")))</f>
        <v/>
      </c>
      <c r="BM40" s="132" t="str">
        <f t="shared" si="20"/>
        <v>○</v>
      </c>
      <c r="BN40" s="102" t="b">
        <f t="shared" si="21"/>
        <v>1</v>
      </c>
      <c r="BO40" s="102" t="b">
        <f t="shared" si="22"/>
        <v>1</v>
      </c>
    </row>
    <row r="41" spans="7:67" ht="60.6" customHeight="1">
      <c r="G41" s="64"/>
      <c r="H41" s="65"/>
      <c r="I41" s="65"/>
      <c r="J41" s="65"/>
      <c r="K41" s="64"/>
      <c r="L41" s="29"/>
      <c r="M41" s="66"/>
      <c r="N41" s="65"/>
      <c r="O41" s="67"/>
      <c r="P41" s="72"/>
      <c r="Q41" s="73"/>
      <c r="R41" s="65"/>
      <c r="S41" s="64"/>
      <c r="T41" s="68"/>
      <c r="U41" s="75"/>
      <c r="V41" s="76"/>
      <c r="W41" s="148" t="str">
        <f>IF(OR(T41="他官署で調達手続きを実施のため",AG41=契約状況コード表!G$5),"－",IF(V41&lt;&gt;"",ROUNDDOWN(V41/T41,3),(IFERROR(ROUNDDOWN(U41/T41,3),"－"))))</f>
        <v>－</v>
      </c>
      <c r="X41" s="68"/>
      <c r="Y41" s="68"/>
      <c r="Z41" s="71"/>
      <c r="AA41" s="69"/>
      <c r="AB41" s="70"/>
      <c r="AC41" s="71"/>
      <c r="AD41" s="71"/>
      <c r="AE41" s="71"/>
      <c r="AF41" s="71"/>
      <c r="AG41" s="69"/>
      <c r="AH41" s="65"/>
      <c r="AI41" s="65"/>
      <c r="AJ41" s="65"/>
      <c r="AK41" s="29"/>
      <c r="AL41" s="29"/>
      <c r="AM41" s="170"/>
      <c r="AN41" s="170"/>
      <c r="AO41" s="170"/>
      <c r="AP41" s="170"/>
      <c r="AQ41" s="29"/>
      <c r="AR41" s="64"/>
      <c r="AS41" s="29"/>
      <c r="AT41" s="29"/>
      <c r="AU41" s="29"/>
      <c r="AV41" s="29"/>
      <c r="AW41" s="29"/>
      <c r="AX41" s="29"/>
      <c r="AY41" s="29"/>
      <c r="AZ41" s="29"/>
      <c r="BA41" s="90"/>
      <c r="BB41" s="97"/>
      <c r="BC41" s="98" t="str">
        <f>IF(AND(OR(K41=契約状況コード表!D$5,K41=契約状況コード表!D$6),OR(AG41=契約状況コード表!G$5,AG41=契約状況コード表!G$6)),"年間支払金額(全官署)",IF(OR(AG41=契約状況コード表!G$5,AG41=契約状況コード表!G$6),"年間支払金額",IF(AND(OR(COUNTIF(AI41,"*すべて*"),COUNTIF(AI41,"*全て*")),S41="●",OR(K41=契約状況コード表!D$5,K41=契約状況コード表!D$6)),"年間支払金額(全官署、契約相手方ごと)",IF(AND(OR(COUNTIF(AI41,"*すべて*"),COUNTIF(AI41,"*全て*")),S41="●"),"年間支払金額(契約相手方ごと)",IF(AND(OR(K41=契約状況コード表!D$5,K41=契約状況コード表!D$6),AG41=契約状況コード表!G$7),"契約総額(全官署)",IF(AND(K41=契約状況コード表!D$7,AG41=契約状況コード表!G$7),"契約総額(自官署のみ)",IF(K41=契約状況コード表!D$7,"年間支払金額(自官署のみ)",IF(AG41=契約状況コード表!G$7,"契約総額",IF(AND(COUNTIF(BJ41,"&lt;&gt;*単価*"),OR(K41=契約状況コード表!D$5,K41=契約状況コード表!D$6)),"全官署予定価格",IF(AND(COUNTIF(BJ41,"*単価*"),OR(K41=契約状況コード表!D$5,K41=契約状況コード表!D$6)),"全官署支払金額",IF(AND(COUNTIF(BJ41,"&lt;&gt;*単価*"),COUNTIF(BJ41,"*変更契約*")),"変更後予定価格",IF(COUNTIF(BJ41,"*単価*"),"年間支払金額","予定価格"))))))))))))</f>
        <v>予定価格</v>
      </c>
      <c r="BD41" s="98" t="str">
        <f>IF(AND(BI41=契約状況コード表!M$5,T41&gt;契約状況コード表!N$5),"○",IF(AND(BI41=契約状況コード表!M$6,T41&gt;=契約状況コード表!N$6),"○",IF(AND(BI41=契約状況コード表!M$7,T41&gt;=契約状況コード表!N$7),"○",IF(AND(BI41=契約状況コード表!M$8,T41&gt;=契約状況コード表!N$8),"○",IF(AND(BI41=契約状況コード表!M$9,T41&gt;=契約状況コード表!N$9),"○",IF(AND(BI41=契約状況コード表!M$10,T41&gt;=契約状況コード表!N$10),"○",IF(AND(BI41=契約状況コード表!M$11,T41&gt;=契約状況コード表!N$11),"○",IF(AND(BI41=契約状況コード表!M$12,T41&gt;=契約状況コード表!N$12),"○",IF(AND(BI41=契約状況コード表!M$13,T41&gt;=契約状況コード表!N$13),"○",IF(T41="他官署で調達手続き入札を実施のため","○","×"))))))))))</f>
        <v>×</v>
      </c>
      <c r="BE41" s="98" t="str">
        <f>IF(AND(BI41=契約状況コード表!M$5,Y41&gt;契約状況コード表!N$5),"○",IF(AND(BI41=契約状況コード表!M$6,Y41&gt;=契約状況コード表!N$6),"○",IF(AND(BI41=契約状況コード表!M$7,Y41&gt;=契約状況コード表!N$7),"○",IF(AND(BI41=契約状況コード表!M$8,Y41&gt;=契約状況コード表!N$8),"○",IF(AND(BI41=契約状況コード表!M$9,Y41&gt;=契約状況コード表!N$9),"○",IF(AND(BI41=契約状況コード表!M$10,Y41&gt;=契約状況コード表!N$10),"○",IF(AND(BI41=契約状況コード表!M$11,Y41&gt;=契約状況コード表!N$11),"○",IF(AND(BI41=契約状況コード表!M$12,Y41&gt;=契約状況コード表!N$12),"○",IF(AND(BI41=契約状況コード表!M$13,Y41&gt;=契約状況コード表!N$13),"○","×")))))))))</f>
        <v>×</v>
      </c>
      <c r="BF41" s="98" t="str">
        <f t="shared" si="16"/>
        <v>×</v>
      </c>
      <c r="BG41" s="98" t="str">
        <f t="shared" si="17"/>
        <v>×</v>
      </c>
      <c r="BH41" s="99" t="str">
        <f t="shared" si="18"/>
        <v/>
      </c>
      <c r="BI41" s="146">
        <f t="shared" si="19"/>
        <v>0</v>
      </c>
      <c r="BJ41" s="29" t="str">
        <f>IF(AG41=契約状況コード表!G$5,"",IF(AND(K41&lt;&gt;"",ISTEXT(U41)),"分担契約/単価契約",IF(ISTEXT(U41),"単価契約",IF(K41&lt;&gt;"","分担契約",""))))</f>
        <v/>
      </c>
      <c r="BK41" s="147"/>
      <c r="BL41" s="102" t="str">
        <f>IF(COUNTIF(T41,"**"),"",IF(AND(T41&gt;=契約状況コード表!P$5,OR(H41=契約状況コード表!M$5,H41=契約状況コード表!M$6)),1,IF(AND(T41&gt;=契約状況コード表!P$13,H41&lt;&gt;契約状況コード表!M$5,H41&lt;&gt;契約状況コード表!M$6),1,"")))</f>
        <v/>
      </c>
      <c r="BM41" s="132" t="str">
        <f t="shared" si="20"/>
        <v>○</v>
      </c>
      <c r="BN41" s="102" t="b">
        <f t="shared" si="21"/>
        <v>1</v>
      </c>
      <c r="BO41" s="102" t="b">
        <f t="shared" si="22"/>
        <v>1</v>
      </c>
    </row>
    <row r="42" spans="7:67" ht="60.6" customHeight="1">
      <c r="G42" s="64"/>
      <c r="H42" s="65"/>
      <c r="I42" s="65"/>
      <c r="J42" s="65"/>
      <c r="K42" s="64"/>
      <c r="L42" s="29"/>
      <c r="M42" s="66"/>
      <c r="N42" s="65"/>
      <c r="O42" s="67"/>
      <c r="P42" s="72"/>
      <c r="Q42" s="73"/>
      <c r="R42" s="65"/>
      <c r="S42" s="64"/>
      <c r="T42" s="74"/>
      <c r="U42" s="131"/>
      <c r="V42" s="76"/>
      <c r="W42" s="148" t="str">
        <f>IF(OR(T42="他官署で調達手続きを実施のため",AG42=契約状況コード表!G$5),"－",IF(V42&lt;&gt;"",ROUNDDOWN(V42/T42,3),(IFERROR(ROUNDDOWN(U42/T42,3),"－"))))</f>
        <v>－</v>
      </c>
      <c r="X42" s="74"/>
      <c r="Y42" s="74"/>
      <c r="Z42" s="71"/>
      <c r="AA42" s="69"/>
      <c r="AB42" s="70"/>
      <c r="AC42" s="71"/>
      <c r="AD42" s="71"/>
      <c r="AE42" s="71"/>
      <c r="AF42" s="71"/>
      <c r="AG42" s="69"/>
      <c r="AH42" s="65"/>
      <c r="AI42" s="65"/>
      <c r="AJ42" s="65"/>
      <c r="AK42" s="29"/>
      <c r="AL42" s="29"/>
      <c r="AM42" s="170"/>
      <c r="AN42" s="170"/>
      <c r="AO42" s="170"/>
      <c r="AP42" s="170"/>
      <c r="AQ42" s="29"/>
      <c r="AR42" s="64"/>
      <c r="AS42" s="29"/>
      <c r="AT42" s="29"/>
      <c r="AU42" s="29"/>
      <c r="AV42" s="29"/>
      <c r="AW42" s="29"/>
      <c r="AX42" s="29"/>
      <c r="AY42" s="29"/>
      <c r="AZ42" s="29"/>
      <c r="BA42" s="90"/>
      <c r="BB42" s="97"/>
      <c r="BC42" s="98" t="str">
        <f>IF(AND(OR(K42=契約状況コード表!D$5,K42=契約状況コード表!D$6),OR(AG42=契約状況コード表!G$5,AG42=契約状況コード表!G$6)),"年間支払金額(全官署)",IF(OR(AG42=契約状況コード表!G$5,AG42=契約状況コード表!G$6),"年間支払金額",IF(AND(OR(COUNTIF(AI42,"*すべて*"),COUNTIF(AI42,"*全て*")),S42="●",OR(K42=契約状況コード表!D$5,K42=契約状況コード表!D$6)),"年間支払金額(全官署、契約相手方ごと)",IF(AND(OR(COUNTIF(AI42,"*すべて*"),COUNTIF(AI42,"*全て*")),S42="●"),"年間支払金額(契約相手方ごと)",IF(AND(OR(K42=契約状況コード表!D$5,K42=契約状況コード表!D$6),AG42=契約状況コード表!G$7),"契約総額(全官署)",IF(AND(K42=契約状況コード表!D$7,AG42=契約状況コード表!G$7),"契約総額(自官署のみ)",IF(K42=契約状況コード表!D$7,"年間支払金額(自官署のみ)",IF(AG42=契約状況コード表!G$7,"契約総額",IF(AND(COUNTIF(BJ42,"&lt;&gt;*単価*"),OR(K42=契約状況コード表!D$5,K42=契約状況コード表!D$6)),"全官署予定価格",IF(AND(COUNTIF(BJ42,"*単価*"),OR(K42=契約状況コード表!D$5,K42=契約状況コード表!D$6)),"全官署支払金額",IF(AND(COUNTIF(BJ42,"&lt;&gt;*単価*"),COUNTIF(BJ42,"*変更契約*")),"変更後予定価格",IF(COUNTIF(BJ42,"*単価*"),"年間支払金額","予定価格"))))))))))))</f>
        <v>予定価格</v>
      </c>
      <c r="BD42" s="98" t="str">
        <f>IF(AND(BI42=契約状況コード表!M$5,T42&gt;契約状況コード表!N$5),"○",IF(AND(BI42=契約状況コード表!M$6,T42&gt;=契約状況コード表!N$6),"○",IF(AND(BI42=契約状況コード表!M$7,T42&gt;=契約状況コード表!N$7),"○",IF(AND(BI42=契約状況コード表!M$8,T42&gt;=契約状況コード表!N$8),"○",IF(AND(BI42=契約状況コード表!M$9,T42&gt;=契約状況コード表!N$9),"○",IF(AND(BI42=契約状況コード表!M$10,T42&gt;=契約状況コード表!N$10),"○",IF(AND(BI42=契約状況コード表!M$11,T42&gt;=契約状況コード表!N$11),"○",IF(AND(BI42=契約状況コード表!M$12,T42&gt;=契約状況コード表!N$12),"○",IF(AND(BI42=契約状況コード表!M$13,T42&gt;=契約状況コード表!N$13),"○",IF(T42="他官署で調達手続き入札を実施のため","○","×"))))))))))</f>
        <v>×</v>
      </c>
      <c r="BE42" s="98" t="str">
        <f>IF(AND(BI42=契約状況コード表!M$5,Y42&gt;契約状況コード表!N$5),"○",IF(AND(BI42=契約状況コード表!M$6,Y42&gt;=契約状況コード表!N$6),"○",IF(AND(BI42=契約状況コード表!M$7,Y42&gt;=契約状況コード表!N$7),"○",IF(AND(BI42=契約状況コード表!M$8,Y42&gt;=契約状況コード表!N$8),"○",IF(AND(BI42=契約状況コード表!M$9,Y42&gt;=契約状況コード表!N$9),"○",IF(AND(BI42=契約状況コード表!M$10,Y42&gt;=契約状況コード表!N$10),"○",IF(AND(BI42=契約状況コード表!M$11,Y42&gt;=契約状況コード表!N$11),"○",IF(AND(BI42=契約状況コード表!M$12,Y42&gt;=契約状況コード表!N$12),"○",IF(AND(BI42=契約状況コード表!M$13,Y42&gt;=契約状況コード表!N$13),"○","×")))))))))</f>
        <v>×</v>
      </c>
      <c r="BF42" s="98" t="str">
        <f t="shared" si="16"/>
        <v>×</v>
      </c>
      <c r="BG42" s="98" t="str">
        <f t="shared" si="17"/>
        <v>×</v>
      </c>
      <c r="BH42" s="99" t="str">
        <f t="shared" si="18"/>
        <v/>
      </c>
      <c r="BI42" s="146">
        <f t="shared" si="19"/>
        <v>0</v>
      </c>
      <c r="BJ42" s="29" t="str">
        <f>IF(AG42=契約状況コード表!G$5,"",IF(AND(K42&lt;&gt;"",ISTEXT(U42)),"分担契約/単価契約",IF(ISTEXT(U42),"単価契約",IF(K42&lt;&gt;"","分担契約",""))))</f>
        <v/>
      </c>
      <c r="BK42" s="147"/>
      <c r="BL42" s="102" t="str">
        <f>IF(COUNTIF(T42,"**"),"",IF(AND(T42&gt;=契約状況コード表!P$5,OR(H42=契約状況コード表!M$5,H42=契約状況コード表!M$6)),1,IF(AND(T42&gt;=契約状況コード表!P$13,H42&lt;&gt;契約状況コード表!M$5,H42&lt;&gt;契約状況コード表!M$6),1,"")))</f>
        <v/>
      </c>
      <c r="BM42" s="132" t="str">
        <f t="shared" si="20"/>
        <v>○</v>
      </c>
      <c r="BN42" s="102" t="b">
        <f t="shared" si="21"/>
        <v>1</v>
      </c>
      <c r="BO42" s="102" t="b">
        <f t="shared" si="22"/>
        <v>1</v>
      </c>
    </row>
    <row r="43" spans="7:67" ht="60.6" customHeight="1">
      <c r="G43" s="64"/>
      <c r="H43" s="65"/>
      <c r="I43" s="65"/>
      <c r="J43" s="65"/>
      <c r="K43" s="64"/>
      <c r="L43" s="29"/>
      <c r="M43" s="66"/>
      <c r="N43" s="65"/>
      <c r="O43" s="67"/>
      <c r="P43" s="72"/>
      <c r="Q43" s="73"/>
      <c r="R43" s="65"/>
      <c r="S43" s="64"/>
      <c r="T43" s="68"/>
      <c r="U43" s="75"/>
      <c r="V43" s="76"/>
      <c r="W43" s="148" t="str">
        <f>IF(OR(T43="他官署で調達手続きを実施のため",AG43=契約状況コード表!G$5),"－",IF(V43&lt;&gt;"",ROUNDDOWN(V43/T43,3),(IFERROR(ROUNDDOWN(U43/T43,3),"－"))))</f>
        <v>－</v>
      </c>
      <c r="X43" s="68"/>
      <c r="Y43" s="68"/>
      <c r="Z43" s="71"/>
      <c r="AA43" s="69"/>
      <c r="AB43" s="70"/>
      <c r="AC43" s="71"/>
      <c r="AD43" s="71"/>
      <c r="AE43" s="71"/>
      <c r="AF43" s="71"/>
      <c r="AG43" s="69"/>
      <c r="AH43" s="65"/>
      <c r="AI43" s="65"/>
      <c r="AJ43" s="65"/>
      <c r="AK43" s="29"/>
      <c r="AL43" s="29"/>
      <c r="AM43" s="170"/>
      <c r="AN43" s="170"/>
      <c r="AO43" s="170"/>
      <c r="AP43" s="170"/>
      <c r="AQ43" s="29"/>
      <c r="AR43" s="64"/>
      <c r="AS43" s="29"/>
      <c r="AT43" s="29"/>
      <c r="AU43" s="29"/>
      <c r="AV43" s="29"/>
      <c r="AW43" s="29"/>
      <c r="AX43" s="29"/>
      <c r="AY43" s="29"/>
      <c r="AZ43" s="29"/>
      <c r="BA43" s="90"/>
      <c r="BB43" s="97"/>
      <c r="BC43" s="98" t="str">
        <f>IF(AND(OR(K43=契約状況コード表!D$5,K43=契約状況コード表!D$6),OR(AG43=契約状況コード表!G$5,AG43=契約状況コード表!G$6)),"年間支払金額(全官署)",IF(OR(AG43=契約状況コード表!G$5,AG43=契約状況コード表!G$6),"年間支払金額",IF(AND(OR(COUNTIF(AI43,"*すべて*"),COUNTIF(AI43,"*全て*")),S43="●",OR(K43=契約状況コード表!D$5,K43=契約状況コード表!D$6)),"年間支払金額(全官署、契約相手方ごと)",IF(AND(OR(COUNTIF(AI43,"*すべて*"),COUNTIF(AI43,"*全て*")),S43="●"),"年間支払金額(契約相手方ごと)",IF(AND(OR(K43=契約状況コード表!D$5,K43=契約状況コード表!D$6),AG43=契約状況コード表!G$7),"契約総額(全官署)",IF(AND(K43=契約状況コード表!D$7,AG43=契約状況コード表!G$7),"契約総額(自官署のみ)",IF(K43=契約状況コード表!D$7,"年間支払金額(自官署のみ)",IF(AG43=契約状況コード表!G$7,"契約総額",IF(AND(COUNTIF(BJ43,"&lt;&gt;*単価*"),OR(K43=契約状況コード表!D$5,K43=契約状況コード表!D$6)),"全官署予定価格",IF(AND(COUNTIF(BJ43,"*単価*"),OR(K43=契約状況コード表!D$5,K43=契約状況コード表!D$6)),"全官署支払金額",IF(AND(COUNTIF(BJ43,"&lt;&gt;*単価*"),COUNTIF(BJ43,"*変更契約*")),"変更後予定価格",IF(COUNTIF(BJ43,"*単価*"),"年間支払金額","予定価格"))))))))))))</f>
        <v>予定価格</v>
      </c>
      <c r="BD43" s="98" t="str">
        <f>IF(AND(BI43=契約状況コード表!M$5,T43&gt;契約状況コード表!N$5),"○",IF(AND(BI43=契約状況コード表!M$6,T43&gt;=契約状況コード表!N$6),"○",IF(AND(BI43=契約状況コード表!M$7,T43&gt;=契約状況コード表!N$7),"○",IF(AND(BI43=契約状況コード表!M$8,T43&gt;=契約状況コード表!N$8),"○",IF(AND(BI43=契約状況コード表!M$9,T43&gt;=契約状況コード表!N$9),"○",IF(AND(BI43=契約状況コード表!M$10,T43&gt;=契約状況コード表!N$10),"○",IF(AND(BI43=契約状況コード表!M$11,T43&gt;=契約状況コード表!N$11),"○",IF(AND(BI43=契約状況コード表!M$12,T43&gt;=契約状況コード表!N$12),"○",IF(AND(BI43=契約状況コード表!M$13,T43&gt;=契約状況コード表!N$13),"○",IF(T43="他官署で調達手続き入札を実施のため","○","×"))))))))))</f>
        <v>×</v>
      </c>
      <c r="BE43" s="98" t="str">
        <f>IF(AND(BI43=契約状況コード表!M$5,Y43&gt;契約状況コード表!N$5),"○",IF(AND(BI43=契約状況コード表!M$6,Y43&gt;=契約状況コード表!N$6),"○",IF(AND(BI43=契約状況コード表!M$7,Y43&gt;=契約状況コード表!N$7),"○",IF(AND(BI43=契約状況コード表!M$8,Y43&gt;=契約状況コード表!N$8),"○",IF(AND(BI43=契約状況コード表!M$9,Y43&gt;=契約状況コード表!N$9),"○",IF(AND(BI43=契約状況コード表!M$10,Y43&gt;=契約状況コード表!N$10),"○",IF(AND(BI43=契約状況コード表!M$11,Y43&gt;=契約状況コード表!N$11),"○",IF(AND(BI43=契約状況コード表!M$12,Y43&gt;=契約状況コード表!N$12),"○",IF(AND(BI43=契約状況コード表!M$13,Y43&gt;=契約状況コード表!N$13),"○","×")))))))))</f>
        <v>×</v>
      </c>
      <c r="BF43" s="98" t="str">
        <f t="shared" si="16"/>
        <v>×</v>
      </c>
      <c r="BG43" s="98" t="str">
        <f t="shared" si="17"/>
        <v>×</v>
      </c>
      <c r="BH43" s="99" t="str">
        <f t="shared" si="18"/>
        <v/>
      </c>
      <c r="BI43" s="146">
        <f t="shared" si="19"/>
        <v>0</v>
      </c>
      <c r="BJ43" s="29" t="str">
        <f>IF(AG43=契約状況コード表!G$5,"",IF(AND(K43&lt;&gt;"",ISTEXT(U43)),"分担契約/単価契約",IF(ISTEXT(U43),"単価契約",IF(K43&lt;&gt;"","分担契約",""))))</f>
        <v/>
      </c>
      <c r="BK43" s="147"/>
      <c r="BL43" s="102" t="str">
        <f>IF(COUNTIF(T43,"**"),"",IF(AND(T43&gt;=契約状況コード表!P$5,OR(H43=契約状況コード表!M$5,H43=契約状況コード表!M$6)),1,IF(AND(T43&gt;=契約状況コード表!P$13,H43&lt;&gt;契約状況コード表!M$5,H43&lt;&gt;契約状況コード表!M$6),1,"")))</f>
        <v/>
      </c>
      <c r="BM43" s="132" t="str">
        <f t="shared" si="20"/>
        <v>○</v>
      </c>
      <c r="BN43" s="102" t="b">
        <f t="shared" si="21"/>
        <v>1</v>
      </c>
      <c r="BO43" s="102" t="b">
        <f t="shared" si="22"/>
        <v>1</v>
      </c>
    </row>
    <row r="44" spans="7:67" ht="60.6" customHeight="1">
      <c r="G44" s="64"/>
      <c r="H44" s="65"/>
      <c r="I44" s="65"/>
      <c r="J44" s="65"/>
      <c r="K44" s="64"/>
      <c r="L44" s="29"/>
      <c r="M44" s="66"/>
      <c r="N44" s="65"/>
      <c r="O44" s="67"/>
      <c r="P44" s="72"/>
      <c r="Q44" s="73"/>
      <c r="R44" s="65"/>
      <c r="S44" s="64"/>
      <c r="T44" s="68"/>
      <c r="U44" s="75"/>
      <c r="V44" s="76"/>
      <c r="W44" s="148" t="str">
        <f>IF(OR(T44="他官署で調達手続きを実施のため",AG44=契約状況コード表!G$5),"－",IF(V44&lt;&gt;"",ROUNDDOWN(V44/T44,3),(IFERROR(ROUNDDOWN(U44/T44,3),"－"))))</f>
        <v>－</v>
      </c>
      <c r="X44" s="68"/>
      <c r="Y44" s="68"/>
      <c r="Z44" s="71"/>
      <c r="AA44" s="69"/>
      <c r="AB44" s="70"/>
      <c r="AC44" s="71"/>
      <c r="AD44" s="71"/>
      <c r="AE44" s="71"/>
      <c r="AF44" s="71"/>
      <c r="AG44" s="69"/>
      <c r="AH44" s="65"/>
      <c r="AI44" s="65"/>
      <c r="AJ44" s="65"/>
      <c r="AK44" s="29"/>
      <c r="AL44" s="29"/>
      <c r="AM44" s="170"/>
      <c r="AN44" s="170"/>
      <c r="AO44" s="170"/>
      <c r="AP44" s="170"/>
      <c r="AQ44" s="29"/>
      <c r="AR44" s="64"/>
      <c r="AS44" s="29"/>
      <c r="AT44" s="29"/>
      <c r="AU44" s="29"/>
      <c r="AV44" s="29"/>
      <c r="AW44" s="29"/>
      <c r="AX44" s="29"/>
      <c r="AY44" s="29"/>
      <c r="AZ44" s="29"/>
      <c r="BA44" s="90"/>
      <c r="BB44" s="97"/>
      <c r="BC44" s="98" t="str">
        <f>IF(AND(OR(K44=契約状況コード表!D$5,K44=契約状況コード表!D$6),OR(AG44=契約状況コード表!G$5,AG44=契約状況コード表!G$6)),"年間支払金額(全官署)",IF(OR(AG44=契約状況コード表!G$5,AG44=契約状況コード表!G$6),"年間支払金額",IF(AND(OR(COUNTIF(AI44,"*すべて*"),COUNTIF(AI44,"*全て*")),S44="●",OR(K44=契約状況コード表!D$5,K44=契約状況コード表!D$6)),"年間支払金額(全官署、契約相手方ごと)",IF(AND(OR(COUNTIF(AI44,"*すべて*"),COUNTIF(AI44,"*全て*")),S44="●"),"年間支払金額(契約相手方ごと)",IF(AND(OR(K44=契約状況コード表!D$5,K44=契約状況コード表!D$6),AG44=契約状況コード表!G$7),"契約総額(全官署)",IF(AND(K44=契約状況コード表!D$7,AG44=契約状況コード表!G$7),"契約総額(自官署のみ)",IF(K44=契約状況コード表!D$7,"年間支払金額(自官署のみ)",IF(AG44=契約状況コード表!G$7,"契約総額",IF(AND(COUNTIF(BJ44,"&lt;&gt;*単価*"),OR(K44=契約状況コード表!D$5,K44=契約状況コード表!D$6)),"全官署予定価格",IF(AND(COUNTIF(BJ44,"*単価*"),OR(K44=契約状況コード表!D$5,K44=契約状況コード表!D$6)),"全官署支払金額",IF(AND(COUNTIF(BJ44,"&lt;&gt;*単価*"),COUNTIF(BJ44,"*変更契約*")),"変更後予定価格",IF(COUNTIF(BJ44,"*単価*"),"年間支払金額","予定価格"))))))))))))</f>
        <v>予定価格</v>
      </c>
      <c r="BD44" s="98" t="str">
        <f>IF(AND(BI44=契約状況コード表!M$5,T44&gt;契約状況コード表!N$5),"○",IF(AND(BI44=契約状況コード表!M$6,T44&gt;=契約状況コード表!N$6),"○",IF(AND(BI44=契約状況コード表!M$7,T44&gt;=契約状況コード表!N$7),"○",IF(AND(BI44=契約状況コード表!M$8,T44&gt;=契約状況コード表!N$8),"○",IF(AND(BI44=契約状況コード表!M$9,T44&gt;=契約状況コード表!N$9),"○",IF(AND(BI44=契約状況コード表!M$10,T44&gt;=契約状況コード表!N$10),"○",IF(AND(BI44=契約状況コード表!M$11,T44&gt;=契約状況コード表!N$11),"○",IF(AND(BI44=契約状況コード表!M$12,T44&gt;=契約状況コード表!N$12),"○",IF(AND(BI44=契約状況コード表!M$13,T44&gt;=契約状況コード表!N$13),"○",IF(T44="他官署で調達手続き入札を実施のため","○","×"))))))))))</f>
        <v>×</v>
      </c>
      <c r="BE44" s="98" t="str">
        <f>IF(AND(BI44=契約状況コード表!M$5,Y44&gt;契約状況コード表!N$5),"○",IF(AND(BI44=契約状況コード表!M$6,Y44&gt;=契約状況コード表!N$6),"○",IF(AND(BI44=契約状況コード表!M$7,Y44&gt;=契約状況コード表!N$7),"○",IF(AND(BI44=契約状況コード表!M$8,Y44&gt;=契約状況コード表!N$8),"○",IF(AND(BI44=契約状況コード表!M$9,Y44&gt;=契約状況コード表!N$9),"○",IF(AND(BI44=契約状況コード表!M$10,Y44&gt;=契約状況コード表!N$10),"○",IF(AND(BI44=契約状況コード表!M$11,Y44&gt;=契約状況コード表!N$11),"○",IF(AND(BI44=契約状況コード表!M$12,Y44&gt;=契約状況コード表!N$12),"○",IF(AND(BI44=契約状況コード表!M$13,Y44&gt;=契約状況コード表!N$13),"○","×")))))))))</f>
        <v>×</v>
      </c>
      <c r="BF44" s="98" t="str">
        <f t="shared" si="16"/>
        <v>×</v>
      </c>
      <c r="BG44" s="98" t="str">
        <f t="shared" si="17"/>
        <v>×</v>
      </c>
      <c r="BH44" s="99" t="str">
        <f t="shared" si="18"/>
        <v/>
      </c>
      <c r="BI44" s="146">
        <f t="shared" si="19"/>
        <v>0</v>
      </c>
      <c r="BJ44" s="29" t="str">
        <f>IF(AG44=契約状況コード表!G$5,"",IF(AND(K44&lt;&gt;"",ISTEXT(U44)),"分担契約/単価契約",IF(ISTEXT(U44),"単価契約",IF(K44&lt;&gt;"","分担契約",""))))</f>
        <v/>
      </c>
      <c r="BK44" s="147"/>
      <c r="BL44" s="102" t="str">
        <f>IF(COUNTIF(T44,"**"),"",IF(AND(T44&gt;=契約状況コード表!P$5,OR(H44=契約状況コード表!M$5,H44=契約状況コード表!M$6)),1,IF(AND(T44&gt;=契約状況コード表!P$13,H44&lt;&gt;契約状況コード表!M$5,H44&lt;&gt;契約状況コード表!M$6),1,"")))</f>
        <v/>
      </c>
      <c r="BM44" s="132" t="str">
        <f t="shared" si="20"/>
        <v>○</v>
      </c>
      <c r="BN44" s="102" t="b">
        <f t="shared" si="21"/>
        <v>1</v>
      </c>
      <c r="BO44" s="102" t="b">
        <f t="shared" si="22"/>
        <v>1</v>
      </c>
    </row>
    <row r="45" spans="7:67" ht="60.6" customHeight="1">
      <c r="G45" s="64"/>
      <c r="H45" s="65"/>
      <c r="I45" s="65"/>
      <c r="J45" s="65"/>
      <c r="K45" s="64"/>
      <c r="L45" s="29"/>
      <c r="M45" s="66"/>
      <c r="N45" s="65"/>
      <c r="O45" s="67"/>
      <c r="P45" s="72"/>
      <c r="Q45" s="73"/>
      <c r="R45" s="65"/>
      <c r="S45" s="64"/>
      <c r="T45" s="68"/>
      <c r="U45" s="75"/>
      <c r="V45" s="76"/>
      <c r="W45" s="148" t="str">
        <f>IF(OR(T45="他官署で調達手続きを実施のため",AG45=契約状況コード表!G$5),"－",IF(V45&lt;&gt;"",ROUNDDOWN(V45/T45,3),(IFERROR(ROUNDDOWN(U45/T45,3),"－"))))</f>
        <v>－</v>
      </c>
      <c r="X45" s="68"/>
      <c r="Y45" s="68"/>
      <c r="Z45" s="71"/>
      <c r="AA45" s="69"/>
      <c r="AB45" s="70"/>
      <c r="AC45" s="71"/>
      <c r="AD45" s="71"/>
      <c r="AE45" s="71"/>
      <c r="AF45" s="71"/>
      <c r="AG45" s="69"/>
      <c r="AH45" s="65"/>
      <c r="AI45" s="65"/>
      <c r="AJ45" s="65"/>
      <c r="AK45" s="29"/>
      <c r="AL45" s="29"/>
      <c r="AM45" s="170"/>
      <c r="AN45" s="170"/>
      <c r="AO45" s="170"/>
      <c r="AP45" s="170"/>
      <c r="AQ45" s="29"/>
      <c r="AR45" s="64"/>
      <c r="AS45" s="29"/>
      <c r="AT45" s="29"/>
      <c r="AU45" s="29"/>
      <c r="AV45" s="29"/>
      <c r="AW45" s="29"/>
      <c r="AX45" s="29"/>
      <c r="AY45" s="29"/>
      <c r="AZ45" s="29"/>
      <c r="BA45" s="90"/>
      <c r="BB45" s="97"/>
      <c r="BC45" s="98" t="str">
        <f>IF(AND(OR(K45=契約状況コード表!D$5,K45=契約状況コード表!D$6),OR(AG45=契約状況コード表!G$5,AG45=契約状況コード表!G$6)),"年間支払金額(全官署)",IF(OR(AG45=契約状況コード表!G$5,AG45=契約状況コード表!G$6),"年間支払金額",IF(AND(OR(COUNTIF(AI45,"*すべて*"),COUNTIF(AI45,"*全て*")),S45="●",OR(K45=契約状況コード表!D$5,K45=契約状況コード表!D$6)),"年間支払金額(全官署、契約相手方ごと)",IF(AND(OR(COUNTIF(AI45,"*すべて*"),COUNTIF(AI45,"*全て*")),S45="●"),"年間支払金額(契約相手方ごと)",IF(AND(OR(K45=契約状況コード表!D$5,K45=契約状況コード表!D$6),AG45=契約状況コード表!G$7),"契約総額(全官署)",IF(AND(K45=契約状況コード表!D$7,AG45=契約状況コード表!G$7),"契約総額(自官署のみ)",IF(K45=契約状況コード表!D$7,"年間支払金額(自官署のみ)",IF(AG45=契約状況コード表!G$7,"契約総額",IF(AND(COUNTIF(BJ45,"&lt;&gt;*単価*"),OR(K45=契約状況コード表!D$5,K45=契約状況コード表!D$6)),"全官署予定価格",IF(AND(COUNTIF(BJ45,"*単価*"),OR(K45=契約状況コード表!D$5,K45=契約状況コード表!D$6)),"全官署支払金額",IF(AND(COUNTIF(BJ45,"&lt;&gt;*単価*"),COUNTIF(BJ45,"*変更契約*")),"変更後予定価格",IF(COUNTIF(BJ45,"*単価*"),"年間支払金額","予定価格"))))))))))))</f>
        <v>予定価格</v>
      </c>
      <c r="BD45" s="98" t="str">
        <f>IF(AND(BI45=契約状況コード表!M$5,T45&gt;契約状況コード表!N$5),"○",IF(AND(BI45=契約状況コード表!M$6,T45&gt;=契約状況コード表!N$6),"○",IF(AND(BI45=契約状況コード表!M$7,T45&gt;=契約状況コード表!N$7),"○",IF(AND(BI45=契約状況コード表!M$8,T45&gt;=契約状況コード表!N$8),"○",IF(AND(BI45=契約状況コード表!M$9,T45&gt;=契約状況コード表!N$9),"○",IF(AND(BI45=契約状況コード表!M$10,T45&gt;=契約状況コード表!N$10),"○",IF(AND(BI45=契約状況コード表!M$11,T45&gt;=契約状況コード表!N$11),"○",IF(AND(BI45=契約状況コード表!M$12,T45&gt;=契約状況コード表!N$12),"○",IF(AND(BI45=契約状況コード表!M$13,T45&gt;=契約状況コード表!N$13),"○",IF(T45="他官署で調達手続き入札を実施のため","○","×"))))))))))</f>
        <v>×</v>
      </c>
      <c r="BE45" s="98" t="str">
        <f>IF(AND(BI45=契約状況コード表!M$5,Y45&gt;契約状況コード表!N$5),"○",IF(AND(BI45=契約状況コード表!M$6,Y45&gt;=契約状況コード表!N$6),"○",IF(AND(BI45=契約状況コード表!M$7,Y45&gt;=契約状況コード表!N$7),"○",IF(AND(BI45=契約状況コード表!M$8,Y45&gt;=契約状況コード表!N$8),"○",IF(AND(BI45=契約状況コード表!M$9,Y45&gt;=契約状況コード表!N$9),"○",IF(AND(BI45=契約状況コード表!M$10,Y45&gt;=契約状況コード表!N$10),"○",IF(AND(BI45=契約状況コード表!M$11,Y45&gt;=契約状況コード表!N$11),"○",IF(AND(BI45=契約状況コード表!M$12,Y45&gt;=契約状況コード表!N$12),"○",IF(AND(BI45=契約状況コード表!M$13,Y45&gt;=契約状況コード表!N$13),"○","×")))))))))</f>
        <v>×</v>
      </c>
      <c r="BF45" s="98" t="str">
        <f t="shared" si="16"/>
        <v>×</v>
      </c>
      <c r="BG45" s="98" t="str">
        <f t="shared" si="17"/>
        <v>×</v>
      </c>
      <c r="BH45" s="99" t="str">
        <f t="shared" si="18"/>
        <v/>
      </c>
      <c r="BI45" s="146">
        <f t="shared" si="19"/>
        <v>0</v>
      </c>
      <c r="BJ45" s="29" t="str">
        <f>IF(AG45=契約状況コード表!G$5,"",IF(AND(K45&lt;&gt;"",ISTEXT(U45)),"分担契約/単価契約",IF(ISTEXT(U45),"単価契約",IF(K45&lt;&gt;"","分担契約",""))))</f>
        <v/>
      </c>
      <c r="BK45" s="147"/>
      <c r="BL45" s="102" t="str">
        <f>IF(COUNTIF(T45,"**"),"",IF(AND(T45&gt;=契約状況コード表!P$5,OR(H45=契約状況コード表!M$5,H45=契約状況コード表!M$6)),1,IF(AND(T45&gt;=契約状況コード表!P$13,H45&lt;&gt;契約状況コード表!M$5,H45&lt;&gt;契約状況コード表!M$6),1,"")))</f>
        <v/>
      </c>
      <c r="BM45" s="132" t="str">
        <f t="shared" si="20"/>
        <v>○</v>
      </c>
      <c r="BN45" s="102" t="b">
        <f t="shared" si="21"/>
        <v>1</v>
      </c>
      <c r="BO45" s="102" t="b">
        <f t="shared" si="22"/>
        <v>1</v>
      </c>
    </row>
    <row r="46" spans="7:67" ht="60.6" customHeight="1">
      <c r="G46" s="64"/>
      <c r="H46" s="65"/>
      <c r="I46" s="65"/>
      <c r="J46" s="65"/>
      <c r="K46" s="64"/>
      <c r="L46" s="29"/>
      <c r="M46" s="66"/>
      <c r="N46" s="65"/>
      <c r="O46" s="67"/>
      <c r="P46" s="72"/>
      <c r="Q46" s="73"/>
      <c r="R46" s="65"/>
      <c r="S46" s="64"/>
      <c r="T46" s="68"/>
      <c r="U46" s="75"/>
      <c r="V46" s="76"/>
      <c r="W46" s="148" t="str">
        <f>IF(OR(T46="他官署で調達手続きを実施のため",AG46=契約状況コード表!G$5),"－",IF(V46&lt;&gt;"",ROUNDDOWN(V46/T46,3),(IFERROR(ROUNDDOWN(U46/T46,3),"－"))))</f>
        <v>－</v>
      </c>
      <c r="X46" s="68"/>
      <c r="Y46" s="68"/>
      <c r="Z46" s="71"/>
      <c r="AA46" s="69"/>
      <c r="AB46" s="70"/>
      <c r="AC46" s="71"/>
      <c r="AD46" s="71"/>
      <c r="AE46" s="71"/>
      <c r="AF46" s="71"/>
      <c r="AG46" s="69"/>
      <c r="AH46" s="65"/>
      <c r="AI46" s="65"/>
      <c r="AJ46" s="65"/>
      <c r="AK46" s="29"/>
      <c r="AL46" s="29"/>
      <c r="AM46" s="170"/>
      <c r="AN46" s="170"/>
      <c r="AO46" s="170"/>
      <c r="AP46" s="170"/>
      <c r="AQ46" s="29"/>
      <c r="AR46" s="64"/>
      <c r="AS46" s="29"/>
      <c r="AT46" s="29"/>
      <c r="AU46" s="29"/>
      <c r="AV46" s="29"/>
      <c r="AW46" s="29"/>
      <c r="AX46" s="29"/>
      <c r="AY46" s="29"/>
      <c r="AZ46" s="29"/>
      <c r="BA46" s="92"/>
      <c r="BB46" s="97"/>
      <c r="BC46" s="98" t="str">
        <f>IF(AND(OR(K46=契約状況コード表!D$5,K46=契約状況コード表!D$6),OR(AG46=契約状況コード表!G$5,AG46=契約状況コード表!G$6)),"年間支払金額(全官署)",IF(OR(AG46=契約状況コード表!G$5,AG46=契約状況コード表!G$6),"年間支払金額",IF(AND(OR(COUNTIF(AI46,"*すべて*"),COUNTIF(AI46,"*全て*")),S46="●",OR(K46=契約状況コード表!D$5,K46=契約状況コード表!D$6)),"年間支払金額(全官署、契約相手方ごと)",IF(AND(OR(COUNTIF(AI46,"*すべて*"),COUNTIF(AI46,"*全て*")),S46="●"),"年間支払金額(契約相手方ごと)",IF(AND(OR(K46=契約状況コード表!D$5,K46=契約状況コード表!D$6),AG46=契約状況コード表!G$7),"契約総額(全官署)",IF(AND(K46=契約状況コード表!D$7,AG46=契約状況コード表!G$7),"契約総額(自官署のみ)",IF(K46=契約状況コード表!D$7,"年間支払金額(自官署のみ)",IF(AG46=契約状況コード表!G$7,"契約総額",IF(AND(COUNTIF(BJ46,"&lt;&gt;*単価*"),OR(K46=契約状況コード表!D$5,K46=契約状況コード表!D$6)),"全官署予定価格",IF(AND(COUNTIF(BJ46,"*単価*"),OR(K46=契約状況コード表!D$5,K46=契約状況コード表!D$6)),"全官署支払金額",IF(AND(COUNTIF(BJ46,"&lt;&gt;*単価*"),COUNTIF(BJ46,"*変更契約*")),"変更後予定価格",IF(COUNTIF(BJ46,"*単価*"),"年間支払金額","予定価格"))))))))))))</f>
        <v>予定価格</v>
      </c>
      <c r="BD46" s="98" t="str">
        <f>IF(AND(BI46=契約状況コード表!M$5,T46&gt;契約状況コード表!N$5),"○",IF(AND(BI46=契約状況コード表!M$6,T46&gt;=契約状況コード表!N$6),"○",IF(AND(BI46=契約状況コード表!M$7,T46&gt;=契約状況コード表!N$7),"○",IF(AND(BI46=契約状況コード表!M$8,T46&gt;=契約状況コード表!N$8),"○",IF(AND(BI46=契約状況コード表!M$9,T46&gt;=契約状況コード表!N$9),"○",IF(AND(BI46=契約状況コード表!M$10,T46&gt;=契約状況コード表!N$10),"○",IF(AND(BI46=契約状況コード表!M$11,T46&gt;=契約状況コード表!N$11),"○",IF(AND(BI46=契約状況コード表!M$12,T46&gt;=契約状況コード表!N$12),"○",IF(AND(BI46=契約状況コード表!M$13,T46&gt;=契約状況コード表!N$13),"○",IF(T46="他官署で調達手続き入札を実施のため","○","×"))))))))))</f>
        <v>×</v>
      </c>
      <c r="BE46" s="98" t="str">
        <f>IF(AND(BI46=契約状況コード表!M$5,Y46&gt;契約状況コード表!N$5),"○",IF(AND(BI46=契約状況コード表!M$6,Y46&gt;=契約状況コード表!N$6),"○",IF(AND(BI46=契約状況コード表!M$7,Y46&gt;=契約状況コード表!N$7),"○",IF(AND(BI46=契約状況コード表!M$8,Y46&gt;=契約状況コード表!N$8),"○",IF(AND(BI46=契約状況コード表!M$9,Y46&gt;=契約状況コード表!N$9),"○",IF(AND(BI46=契約状況コード表!M$10,Y46&gt;=契約状況コード表!N$10),"○",IF(AND(BI46=契約状況コード表!M$11,Y46&gt;=契約状況コード表!N$11),"○",IF(AND(BI46=契約状況コード表!M$12,Y46&gt;=契約状況コード表!N$12),"○",IF(AND(BI46=契約状況コード表!M$13,Y46&gt;=契約状況コード表!N$13),"○","×")))))))))</f>
        <v>×</v>
      </c>
      <c r="BF46" s="98" t="str">
        <f t="shared" si="16"/>
        <v>×</v>
      </c>
      <c r="BG46" s="98" t="str">
        <f t="shared" si="17"/>
        <v>×</v>
      </c>
      <c r="BH46" s="99" t="str">
        <f t="shared" si="18"/>
        <v/>
      </c>
      <c r="BI46" s="146">
        <f t="shared" si="19"/>
        <v>0</v>
      </c>
      <c r="BJ46" s="29" t="str">
        <f>IF(AG46=契約状況コード表!G$5,"",IF(AND(K46&lt;&gt;"",ISTEXT(U46)),"分担契約/単価契約",IF(ISTEXT(U46),"単価契約",IF(K46&lt;&gt;"","分担契約",""))))</f>
        <v/>
      </c>
      <c r="BK46" s="147"/>
      <c r="BL46" s="102" t="str">
        <f>IF(COUNTIF(T46,"**"),"",IF(AND(T46&gt;=契約状況コード表!P$5,OR(H46=契約状況コード表!M$5,H46=契約状況コード表!M$6)),1,IF(AND(T46&gt;=契約状況コード表!P$13,H46&lt;&gt;契約状況コード表!M$5,H46&lt;&gt;契約状況コード表!M$6),1,"")))</f>
        <v/>
      </c>
      <c r="BM46" s="132" t="str">
        <f t="shared" si="20"/>
        <v>○</v>
      </c>
      <c r="BN46" s="102" t="b">
        <f t="shared" si="21"/>
        <v>1</v>
      </c>
      <c r="BO46" s="102" t="b">
        <f t="shared" si="22"/>
        <v>1</v>
      </c>
    </row>
    <row r="47" spans="7:67" ht="60.6" customHeight="1">
      <c r="G47" s="64"/>
      <c r="H47" s="65"/>
      <c r="I47" s="65"/>
      <c r="J47" s="65"/>
      <c r="K47" s="64"/>
      <c r="L47" s="29"/>
      <c r="M47" s="66"/>
      <c r="N47" s="65"/>
      <c r="O47" s="67"/>
      <c r="P47" s="72"/>
      <c r="Q47" s="73"/>
      <c r="R47" s="65"/>
      <c r="S47" s="64"/>
      <c r="T47" s="68"/>
      <c r="U47" s="75"/>
      <c r="V47" s="76"/>
      <c r="W47" s="148" t="str">
        <f>IF(OR(T47="他官署で調達手続きを実施のため",AG47=契約状況コード表!G$5),"－",IF(V47&lt;&gt;"",ROUNDDOWN(V47/T47,3),(IFERROR(ROUNDDOWN(U47/T47,3),"－"))))</f>
        <v>－</v>
      </c>
      <c r="X47" s="68"/>
      <c r="Y47" s="68"/>
      <c r="Z47" s="71"/>
      <c r="AA47" s="69"/>
      <c r="AB47" s="70"/>
      <c r="AC47" s="71"/>
      <c r="AD47" s="71"/>
      <c r="AE47" s="71"/>
      <c r="AF47" s="71"/>
      <c r="AG47" s="69"/>
      <c r="AH47" s="65"/>
      <c r="AI47" s="65"/>
      <c r="AJ47" s="65"/>
      <c r="AK47" s="29"/>
      <c r="AL47" s="29"/>
      <c r="AM47" s="170"/>
      <c r="AN47" s="170"/>
      <c r="AO47" s="170"/>
      <c r="AP47" s="170"/>
      <c r="AQ47" s="29"/>
      <c r="AR47" s="64"/>
      <c r="AS47" s="29"/>
      <c r="AT47" s="29"/>
      <c r="AU47" s="29"/>
      <c r="AV47" s="29"/>
      <c r="AW47" s="29"/>
      <c r="AX47" s="29"/>
      <c r="AY47" s="29"/>
      <c r="AZ47" s="29"/>
      <c r="BA47" s="90"/>
      <c r="BB47" s="97"/>
      <c r="BC47" s="98" t="str">
        <f>IF(AND(OR(K47=契約状況コード表!D$5,K47=契約状況コード表!D$6),OR(AG47=契約状況コード表!G$5,AG47=契約状況コード表!G$6)),"年間支払金額(全官署)",IF(OR(AG47=契約状況コード表!G$5,AG47=契約状況コード表!G$6),"年間支払金額",IF(AND(OR(COUNTIF(AI47,"*すべて*"),COUNTIF(AI47,"*全て*")),S47="●",OR(K47=契約状況コード表!D$5,K47=契約状況コード表!D$6)),"年間支払金額(全官署、契約相手方ごと)",IF(AND(OR(COUNTIF(AI47,"*すべて*"),COUNTIF(AI47,"*全て*")),S47="●"),"年間支払金額(契約相手方ごと)",IF(AND(OR(K47=契約状況コード表!D$5,K47=契約状況コード表!D$6),AG47=契約状況コード表!G$7),"契約総額(全官署)",IF(AND(K47=契約状況コード表!D$7,AG47=契約状況コード表!G$7),"契約総額(自官署のみ)",IF(K47=契約状況コード表!D$7,"年間支払金額(自官署のみ)",IF(AG47=契約状況コード表!G$7,"契約総額",IF(AND(COUNTIF(BJ47,"&lt;&gt;*単価*"),OR(K47=契約状況コード表!D$5,K47=契約状況コード表!D$6)),"全官署予定価格",IF(AND(COUNTIF(BJ47,"*単価*"),OR(K47=契約状況コード表!D$5,K47=契約状況コード表!D$6)),"全官署支払金額",IF(AND(COUNTIF(BJ47,"&lt;&gt;*単価*"),COUNTIF(BJ47,"*変更契約*")),"変更後予定価格",IF(COUNTIF(BJ47,"*単価*"),"年間支払金額","予定価格"))))))))))))</f>
        <v>予定価格</v>
      </c>
      <c r="BD47" s="98" t="str">
        <f>IF(AND(BI47=契約状況コード表!M$5,T47&gt;契約状況コード表!N$5),"○",IF(AND(BI47=契約状況コード表!M$6,T47&gt;=契約状況コード表!N$6),"○",IF(AND(BI47=契約状況コード表!M$7,T47&gt;=契約状況コード表!N$7),"○",IF(AND(BI47=契約状況コード表!M$8,T47&gt;=契約状況コード表!N$8),"○",IF(AND(BI47=契約状況コード表!M$9,T47&gt;=契約状況コード表!N$9),"○",IF(AND(BI47=契約状況コード表!M$10,T47&gt;=契約状況コード表!N$10),"○",IF(AND(BI47=契約状況コード表!M$11,T47&gt;=契約状況コード表!N$11),"○",IF(AND(BI47=契約状況コード表!M$12,T47&gt;=契約状況コード表!N$12),"○",IF(AND(BI47=契約状況コード表!M$13,T47&gt;=契約状況コード表!N$13),"○",IF(T47="他官署で調達手続き入札を実施のため","○","×"))))))))))</f>
        <v>×</v>
      </c>
      <c r="BE47" s="98" t="str">
        <f>IF(AND(BI47=契約状況コード表!M$5,Y47&gt;契約状況コード表!N$5),"○",IF(AND(BI47=契約状況コード表!M$6,Y47&gt;=契約状況コード表!N$6),"○",IF(AND(BI47=契約状況コード表!M$7,Y47&gt;=契約状況コード表!N$7),"○",IF(AND(BI47=契約状況コード表!M$8,Y47&gt;=契約状況コード表!N$8),"○",IF(AND(BI47=契約状況コード表!M$9,Y47&gt;=契約状況コード表!N$9),"○",IF(AND(BI47=契約状況コード表!M$10,Y47&gt;=契約状況コード表!N$10),"○",IF(AND(BI47=契約状況コード表!M$11,Y47&gt;=契約状況コード表!N$11),"○",IF(AND(BI47=契約状況コード表!M$12,Y47&gt;=契約状況コード表!N$12),"○",IF(AND(BI47=契約状況コード表!M$13,Y47&gt;=契約状況コード表!N$13),"○","×")))))))))</f>
        <v>×</v>
      </c>
      <c r="BF47" s="98" t="str">
        <f t="shared" si="16"/>
        <v>×</v>
      </c>
      <c r="BG47" s="98" t="str">
        <f t="shared" si="17"/>
        <v>×</v>
      </c>
      <c r="BH47" s="99" t="str">
        <f t="shared" si="18"/>
        <v/>
      </c>
      <c r="BI47" s="146">
        <f t="shared" si="19"/>
        <v>0</v>
      </c>
      <c r="BJ47" s="29" t="str">
        <f>IF(AG47=契約状況コード表!G$5,"",IF(AND(K47&lt;&gt;"",ISTEXT(U47)),"分担契約/単価契約",IF(ISTEXT(U47),"単価契約",IF(K47&lt;&gt;"","分担契約",""))))</f>
        <v/>
      </c>
      <c r="BK47" s="147"/>
      <c r="BL47" s="102" t="str">
        <f>IF(COUNTIF(T47,"**"),"",IF(AND(T47&gt;=契約状況コード表!P$5,OR(H47=契約状況コード表!M$5,H47=契約状況コード表!M$6)),1,IF(AND(T47&gt;=契約状況コード表!P$13,H47&lt;&gt;契約状況コード表!M$5,H47&lt;&gt;契約状況コード表!M$6),1,"")))</f>
        <v/>
      </c>
      <c r="BM47" s="132" t="str">
        <f t="shared" si="20"/>
        <v>○</v>
      </c>
      <c r="BN47" s="102" t="b">
        <f t="shared" si="21"/>
        <v>1</v>
      </c>
      <c r="BO47" s="102" t="b">
        <f t="shared" si="22"/>
        <v>1</v>
      </c>
    </row>
    <row r="48" spans="7:67" ht="60.6" customHeight="1">
      <c r="G48" s="64"/>
      <c r="H48" s="65"/>
      <c r="I48" s="65"/>
      <c r="J48" s="65"/>
      <c r="K48" s="64"/>
      <c r="L48" s="29"/>
      <c r="M48" s="66"/>
      <c r="N48" s="65"/>
      <c r="O48" s="67"/>
      <c r="P48" s="72"/>
      <c r="Q48" s="73"/>
      <c r="R48" s="65"/>
      <c r="S48" s="64"/>
      <c r="T48" s="68"/>
      <c r="U48" s="75"/>
      <c r="V48" s="76"/>
      <c r="W48" s="148" t="str">
        <f>IF(OR(T48="他官署で調達手続きを実施のため",AG48=契約状況コード表!G$5),"－",IF(V48&lt;&gt;"",ROUNDDOWN(V48/T48,3),(IFERROR(ROUNDDOWN(U48/T48,3),"－"))))</f>
        <v>－</v>
      </c>
      <c r="X48" s="68"/>
      <c r="Y48" s="68"/>
      <c r="Z48" s="71"/>
      <c r="AA48" s="69"/>
      <c r="AB48" s="70"/>
      <c r="AC48" s="71"/>
      <c r="AD48" s="71"/>
      <c r="AE48" s="71"/>
      <c r="AF48" s="71"/>
      <c r="AG48" s="69"/>
      <c r="AH48" s="65"/>
      <c r="AI48" s="65"/>
      <c r="AJ48" s="65"/>
      <c r="AK48" s="29"/>
      <c r="AL48" s="29"/>
      <c r="AM48" s="170"/>
      <c r="AN48" s="170"/>
      <c r="AO48" s="170"/>
      <c r="AP48" s="170"/>
      <c r="AQ48" s="29"/>
      <c r="AR48" s="64"/>
      <c r="AS48" s="29"/>
      <c r="AT48" s="29"/>
      <c r="AU48" s="29"/>
      <c r="AV48" s="29"/>
      <c r="AW48" s="29"/>
      <c r="AX48" s="29"/>
      <c r="AY48" s="29"/>
      <c r="AZ48" s="29"/>
      <c r="BA48" s="90"/>
      <c r="BB48" s="97"/>
      <c r="BC48" s="98" t="str">
        <f>IF(AND(OR(K48=契約状況コード表!D$5,K48=契約状況コード表!D$6),OR(AG48=契約状況コード表!G$5,AG48=契約状況コード表!G$6)),"年間支払金額(全官署)",IF(OR(AG48=契約状況コード表!G$5,AG48=契約状況コード表!G$6),"年間支払金額",IF(AND(OR(COUNTIF(AI48,"*すべて*"),COUNTIF(AI48,"*全て*")),S48="●",OR(K48=契約状況コード表!D$5,K48=契約状況コード表!D$6)),"年間支払金額(全官署、契約相手方ごと)",IF(AND(OR(COUNTIF(AI48,"*すべて*"),COUNTIF(AI48,"*全て*")),S48="●"),"年間支払金額(契約相手方ごと)",IF(AND(OR(K48=契約状況コード表!D$5,K48=契約状況コード表!D$6),AG48=契約状況コード表!G$7),"契約総額(全官署)",IF(AND(K48=契約状況コード表!D$7,AG48=契約状況コード表!G$7),"契約総額(自官署のみ)",IF(K48=契約状況コード表!D$7,"年間支払金額(自官署のみ)",IF(AG48=契約状況コード表!G$7,"契約総額",IF(AND(COUNTIF(BJ48,"&lt;&gt;*単価*"),OR(K48=契約状況コード表!D$5,K48=契約状況コード表!D$6)),"全官署予定価格",IF(AND(COUNTIF(BJ48,"*単価*"),OR(K48=契約状況コード表!D$5,K48=契約状況コード表!D$6)),"全官署支払金額",IF(AND(COUNTIF(BJ48,"&lt;&gt;*単価*"),COUNTIF(BJ48,"*変更契約*")),"変更後予定価格",IF(COUNTIF(BJ48,"*単価*"),"年間支払金額","予定価格"))))))))))))</f>
        <v>予定価格</v>
      </c>
      <c r="BD48" s="98" t="str">
        <f>IF(AND(BI48=契約状況コード表!M$5,T48&gt;契約状況コード表!N$5),"○",IF(AND(BI48=契約状況コード表!M$6,T48&gt;=契約状況コード表!N$6),"○",IF(AND(BI48=契約状況コード表!M$7,T48&gt;=契約状況コード表!N$7),"○",IF(AND(BI48=契約状況コード表!M$8,T48&gt;=契約状況コード表!N$8),"○",IF(AND(BI48=契約状況コード表!M$9,T48&gt;=契約状況コード表!N$9),"○",IF(AND(BI48=契約状況コード表!M$10,T48&gt;=契約状況コード表!N$10),"○",IF(AND(BI48=契約状況コード表!M$11,T48&gt;=契約状況コード表!N$11),"○",IF(AND(BI48=契約状況コード表!M$12,T48&gt;=契約状況コード表!N$12),"○",IF(AND(BI48=契約状況コード表!M$13,T48&gt;=契約状況コード表!N$13),"○",IF(T48="他官署で調達手続き入札を実施のため","○","×"))))))))))</f>
        <v>×</v>
      </c>
      <c r="BE48" s="98" t="str">
        <f>IF(AND(BI48=契約状況コード表!M$5,Y48&gt;契約状況コード表!N$5),"○",IF(AND(BI48=契約状況コード表!M$6,Y48&gt;=契約状況コード表!N$6),"○",IF(AND(BI48=契約状況コード表!M$7,Y48&gt;=契約状況コード表!N$7),"○",IF(AND(BI48=契約状況コード表!M$8,Y48&gt;=契約状況コード表!N$8),"○",IF(AND(BI48=契約状況コード表!M$9,Y48&gt;=契約状況コード表!N$9),"○",IF(AND(BI48=契約状況コード表!M$10,Y48&gt;=契約状況コード表!N$10),"○",IF(AND(BI48=契約状況コード表!M$11,Y48&gt;=契約状況コード表!N$11),"○",IF(AND(BI48=契約状況コード表!M$12,Y48&gt;=契約状況コード表!N$12),"○",IF(AND(BI48=契約状況コード表!M$13,Y48&gt;=契約状況コード表!N$13),"○","×")))))))))</f>
        <v>×</v>
      </c>
      <c r="BF48" s="98" t="str">
        <f t="shared" si="16"/>
        <v>×</v>
      </c>
      <c r="BG48" s="98" t="str">
        <f t="shared" si="17"/>
        <v>×</v>
      </c>
      <c r="BH48" s="99" t="str">
        <f t="shared" si="18"/>
        <v/>
      </c>
      <c r="BI48" s="146">
        <f t="shared" si="19"/>
        <v>0</v>
      </c>
      <c r="BJ48" s="29" t="str">
        <f>IF(AG48=契約状況コード表!G$5,"",IF(AND(K48&lt;&gt;"",ISTEXT(U48)),"分担契約/単価契約",IF(ISTEXT(U48),"単価契約",IF(K48&lt;&gt;"","分担契約",""))))</f>
        <v/>
      </c>
      <c r="BK48" s="147"/>
      <c r="BL48" s="102" t="str">
        <f>IF(COUNTIF(T48,"**"),"",IF(AND(T48&gt;=契約状況コード表!P$5,OR(H48=契約状況コード表!M$5,H48=契約状況コード表!M$6)),1,IF(AND(T48&gt;=契約状況コード表!P$13,H48&lt;&gt;契約状況コード表!M$5,H48&lt;&gt;契約状況コード表!M$6),1,"")))</f>
        <v/>
      </c>
      <c r="BM48" s="132" t="str">
        <f t="shared" si="20"/>
        <v>○</v>
      </c>
      <c r="BN48" s="102" t="b">
        <f t="shared" si="21"/>
        <v>1</v>
      </c>
      <c r="BO48" s="102" t="b">
        <f t="shared" si="22"/>
        <v>1</v>
      </c>
    </row>
    <row r="49" spans="7:67" ht="60.6" customHeight="1">
      <c r="G49" s="64"/>
      <c r="H49" s="65"/>
      <c r="I49" s="65"/>
      <c r="J49" s="65"/>
      <c r="K49" s="64"/>
      <c r="L49" s="29"/>
      <c r="M49" s="66"/>
      <c r="N49" s="65"/>
      <c r="O49" s="67"/>
      <c r="P49" s="72"/>
      <c r="Q49" s="73"/>
      <c r="R49" s="65"/>
      <c r="S49" s="64"/>
      <c r="T49" s="74"/>
      <c r="U49" s="131"/>
      <c r="V49" s="76"/>
      <c r="W49" s="148" t="str">
        <f>IF(OR(T49="他官署で調達手続きを実施のため",AG49=契約状況コード表!G$5),"－",IF(V49&lt;&gt;"",ROUNDDOWN(V49/T49,3),(IFERROR(ROUNDDOWN(U49/T49,3),"－"))))</f>
        <v>－</v>
      </c>
      <c r="X49" s="74"/>
      <c r="Y49" s="74"/>
      <c r="Z49" s="71"/>
      <c r="AA49" s="69"/>
      <c r="AB49" s="70"/>
      <c r="AC49" s="71"/>
      <c r="AD49" s="71"/>
      <c r="AE49" s="71"/>
      <c r="AF49" s="71"/>
      <c r="AG49" s="69"/>
      <c r="AH49" s="65"/>
      <c r="AI49" s="65"/>
      <c r="AJ49" s="65"/>
      <c r="AK49" s="29"/>
      <c r="AL49" s="29"/>
      <c r="AM49" s="170"/>
      <c r="AN49" s="170"/>
      <c r="AO49" s="170"/>
      <c r="AP49" s="170"/>
      <c r="AQ49" s="29"/>
      <c r="AR49" s="64"/>
      <c r="AS49" s="29"/>
      <c r="AT49" s="29"/>
      <c r="AU49" s="29"/>
      <c r="AV49" s="29"/>
      <c r="AW49" s="29"/>
      <c r="AX49" s="29"/>
      <c r="AY49" s="29"/>
      <c r="AZ49" s="29"/>
      <c r="BA49" s="90"/>
      <c r="BB49" s="97"/>
      <c r="BC49" s="98" t="str">
        <f>IF(AND(OR(K49=契約状況コード表!D$5,K49=契約状況コード表!D$6),OR(AG49=契約状況コード表!G$5,AG49=契約状況コード表!G$6)),"年間支払金額(全官署)",IF(OR(AG49=契約状況コード表!G$5,AG49=契約状況コード表!G$6),"年間支払金額",IF(AND(OR(COUNTIF(AI49,"*すべて*"),COUNTIF(AI49,"*全て*")),S49="●",OR(K49=契約状況コード表!D$5,K49=契約状況コード表!D$6)),"年間支払金額(全官署、契約相手方ごと)",IF(AND(OR(COUNTIF(AI49,"*すべて*"),COUNTIF(AI49,"*全て*")),S49="●"),"年間支払金額(契約相手方ごと)",IF(AND(OR(K49=契約状況コード表!D$5,K49=契約状況コード表!D$6),AG49=契約状況コード表!G$7),"契約総額(全官署)",IF(AND(K49=契約状況コード表!D$7,AG49=契約状況コード表!G$7),"契約総額(自官署のみ)",IF(K49=契約状況コード表!D$7,"年間支払金額(自官署のみ)",IF(AG49=契約状況コード表!G$7,"契約総額",IF(AND(COUNTIF(BJ49,"&lt;&gt;*単価*"),OR(K49=契約状況コード表!D$5,K49=契約状況コード表!D$6)),"全官署予定価格",IF(AND(COUNTIF(BJ49,"*単価*"),OR(K49=契約状況コード表!D$5,K49=契約状況コード表!D$6)),"全官署支払金額",IF(AND(COUNTIF(BJ49,"&lt;&gt;*単価*"),COUNTIF(BJ49,"*変更契約*")),"変更後予定価格",IF(COUNTIF(BJ49,"*単価*"),"年間支払金額","予定価格"))))))))))))</f>
        <v>予定価格</v>
      </c>
      <c r="BD49" s="98" t="str">
        <f>IF(AND(BI49=契約状況コード表!M$5,T49&gt;契約状況コード表!N$5),"○",IF(AND(BI49=契約状況コード表!M$6,T49&gt;=契約状況コード表!N$6),"○",IF(AND(BI49=契約状況コード表!M$7,T49&gt;=契約状況コード表!N$7),"○",IF(AND(BI49=契約状況コード表!M$8,T49&gt;=契約状況コード表!N$8),"○",IF(AND(BI49=契約状況コード表!M$9,T49&gt;=契約状況コード表!N$9),"○",IF(AND(BI49=契約状況コード表!M$10,T49&gt;=契約状況コード表!N$10),"○",IF(AND(BI49=契約状況コード表!M$11,T49&gt;=契約状況コード表!N$11),"○",IF(AND(BI49=契約状況コード表!M$12,T49&gt;=契約状況コード表!N$12),"○",IF(AND(BI49=契約状況コード表!M$13,T49&gt;=契約状況コード表!N$13),"○",IF(T49="他官署で調達手続き入札を実施のため","○","×"))))))))))</f>
        <v>×</v>
      </c>
      <c r="BE49" s="98" t="str">
        <f>IF(AND(BI49=契約状況コード表!M$5,Y49&gt;契約状況コード表!N$5),"○",IF(AND(BI49=契約状況コード表!M$6,Y49&gt;=契約状況コード表!N$6),"○",IF(AND(BI49=契約状況コード表!M$7,Y49&gt;=契約状況コード表!N$7),"○",IF(AND(BI49=契約状況コード表!M$8,Y49&gt;=契約状況コード表!N$8),"○",IF(AND(BI49=契約状況コード表!M$9,Y49&gt;=契約状況コード表!N$9),"○",IF(AND(BI49=契約状況コード表!M$10,Y49&gt;=契約状況コード表!N$10),"○",IF(AND(BI49=契約状況コード表!M$11,Y49&gt;=契約状況コード表!N$11),"○",IF(AND(BI49=契約状況コード表!M$12,Y49&gt;=契約状況コード表!N$12),"○",IF(AND(BI49=契約状況コード表!M$13,Y49&gt;=契約状況コード表!N$13),"○","×")))))))))</f>
        <v>×</v>
      </c>
      <c r="BF49" s="98" t="str">
        <f t="shared" si="16"/>
        <v>×</v>
      </c>
      <c r="BG49" s="98" t="str">
        <f t="shared" si="17"/>
        <v>×</v>
      </c>
      <c r="BH49" s="99" t="str">
        <f t="shared" si="18"/>
        <v/>
      </c>
      <c r="BI49" s="146">
        <f t="shared" si="19"/>
        <v>0</v>
      </c>
      <c r="BJ49" s="29" t="str">
        <f>IF(AG49=契約状況コード表!G$5,"",IF(AND(K49&lt;&gt;"",ISTEXT(U49)),"分担契約/単価契約",IF(ISTEXT(U49),"単価契約",IF(K49&lt;&gt;"","分担契約",""))))</f>
        <v/>
      </c>
      <c r="BK49" s="147"/>
      <c r="BL49" s="102" t="str">
        <f>IF(COUNTIF(T49,"**"),"",IF(AND(T49&gt;=契約状況コード表!P$5,OR(H49=契約状況コード表!M$5,H49=契約状況コード表!M$6)),1,IF(AND(T49&gt;=契約状況コード表!P$13,H49&lt;&gt;契約状況コード表!M$5,H49&lt;&gt;契約状況コード表!M$6),1,"")))</f>
        <v/>
      </c>
      <c r="BM49" s="132" t="str">
        <f t="shared" si="20"/>
        <v>○</v>
      </c>
      <c r="BN49" s="102" t="b">
        <f t="shared" si="21"/>
        <v>1</v>
      </c>
      <c r="BO49" s="102" t="b">
        <f t="shared" si="22"/>
        <v>1</v>
      </c>
    </row>
    <row r="50" spans="7:67" ht="60.6" customHeight="1">
      <c r="G50" s="64"/>
      <c r="H50" s="65"/>
      <c r="I50" s="65"/>
      <c r="J50" s="65"/>
      <c r="K50" s="64"/>
      <c r="L50" s="29"/>
      <c r="M50" s="66"/>
      <c r="N50" s="65"/>
      <c r="O50" s="67"/>
      <c r="P50" s="72"/>
      <c r="Q50" s="73"/>
      <c r="R50" s="65"/>
      <c r="S50" s="64"/>
      <c r="T50" s="68"/>
      <c r="U50" s="75"/>
      <c r="V50" s="76"/>
      <c r="W50" s="148" t="str">
        <f>IF(OR(T50="他官署で調達手続きを実施のため",AG50=契約状況コード表!G$5),"－",IF(V50&lt;&gt;"",ROUNDDOWN(V50/T50,3),(IFERROR(ROUNDDOWN(U50/T50,3),"－"))))</f>
        <v>－</v>
      </c>
      <c r="X50" s="68"/>
      <c r="Y50" s="68"/>
      <c r="Z50" s="71"/>
      <c r="AA50" s="69"/>
      <c r="AB50" s="70"/>
      <c r="AC50" s="71"/>
      <c r="AD50" s="71"/>
      <c r="AE50" s="71"/>
      <c r="AF50" s="71"/>
      <c r="AG50" s="69"/>
      <c r="AH50" s="65"/>
      <c r="AI50" s="65"/>
      <c r="AJ50" s="65"/>
      <c r="AK50" s="29"/>
      <c r="AL50" s="29"/>
      <c r="AM50" s="170"/>
      <c r="AN50" s="170"/>
      <c r="AO50" s="170"/>
      <c r="AP50" s="170"/>
      <c r="AQ50" s="29"/>
      <c r="AR50" s="64"/>
      <c r="AS50" s="29"/>
      <c r="AT50" s="29"/>
      <c r="AU50" s="29"/>
      <c r="AV50" s="29"/>
      <c r="AW50" s="29"/>
      <c r="AX50" s="29"/>
      <c r="AY50" s="29"/>
      <c r="AZ50" s="29"/>
      <c r="BA50" s="90"/>
      <c r="BB50" s="97"/>
      <c r="BC50" s="98" t="str">
        <f>IF(AND(OR(K50=契約状況コード表!D$5,K50=契約状況コード表!D$6),OR(AG50=契約状況コード表!G$5,AG50=契約状況コード表!G$6)),"年間支払金額(全官署)",IF(OR(AG50=契約状況コード表!G$5,AG50=契約状況コード表!G$6),"年間支払金額",IF(AND(OR(COUNTIF(AI50,"*すべて*"),COUNTIF(AI50,"*全て*")),S50="●",OR(K50=契約状況コード表!D$5,K50=契約状況コード表!D$6)),"年間支払金額(全官署、契約相手方ごと)",IF(AND(OR(COUNTIF(AI50,"*すべて*"),COUNTIF(AI50,"*全て*")),S50="●"),"年間支払金額(契約相手方ごと)",IF(AND(OR(K50=契約状況コード表!D$5,K50=契約状況コード表!D$6),AG50=契約状況コード表!G$7),"契約総額(全官署)",IF(AND(K50=契約状況コード表!D$7,AG50=契約状況コード表!G$7),"契約総額(自官署のみ)",IF(K50=契約状況コード表!D$7,"年間支払金額(自官署のみ)",IF(AG50=契約状況コード表!G$7,"契約総額",IF(AND(COUNTIF(BJ50,"&lt;&gt;*単価*"),OR(K50=契約状況コード表!D$5,K50=契約状況コード表!D$6)),"全官署予定価格",IF(AND(COUNTIF(BJ50,"*単価*"),OR(K50=契約状況コード表!D$5,K50=契約状況コード表!D$6)),"全官署支払金額",IF(AND(COUNTIF(BJ50,"&lt;&gt;*単価*"),COUNTIF(BJ50,"*変更契約*")),"変更後予定価格",IF(COUNTIF(BJ50,"*単価*"),"年間支払金額","予定価格"))))))))))))</f>
        <v>予定価格</v>
      </c>
      <c r="BD50" s="98" t="str">
        <f>IF(AND(BI50=契約状況コード表!M$5,T50&gt;契約状況コード表!N$5),"○",IF(AND(BI50=契約状況コード表!M$6,T50&gt;=契約状況コード表!N$6),"○",IF(AND(BI50=契約状況コード表!M$7,T50&gt;=契約状況コード表!N$7),"○",IF(AND(BI50=契約状況コード表!M$8,T50&gt;=契約状況コード表!N$8),"○",IF(AND(BI50=契約状況コード表!M$9,T50&gt;=契約状況コード表!N$9),"○",IF(AND(BI50=契約状況コード表!M$10,T50&gt;=契約状況コード表!N$10),"○",IF(AND(BI50=契約状況コード表!M$11,T50&gt;=契約状況コード表!N$11),"○",IF(AND(BI50=契約状況コード表!M$12,T50&gt;=契約状況コード表!N$12),"○",IF(AND(BI50=契約状況コード表!M$13,T50&gt;=契約状況コード表!N$13),"○",IF(T50="他官署で調達手続き入札を実施のため","○","×"))))))))))</f>
        <v>×</v>
      </c>
      <c r="BE50" s="98" t="str">
        <f>IF(AND(BI50=契約状況コード表!M$5,Y50&gt;契約状況コード表!N$5),"○",IF(AND(BI50=契約状況コード表!M$6,Y50&gt;=契約状況コード表!N$6),"○",IF(AND(BI50=契約状況コード表!M$7,Y50&gt;=契約状況コード表!N$7),"○",IF(AND(BI50=契約状況コード表!M$8,Y50&gt;=契約状況コード表!N$8),"○",IF(AND(BI50=契約状況コード表!M$9,Y50&gt;=契約状況コード表!N$9),"○",IF(AND(BI50=契約状況コード表!M$10,Y50&gt;=契約状況コード表!N$10),"○",IF(AND(BI50=契約状況コード表!M$11,Y50&gt;=契約状況コード表!N$11),"○",IF(AND(BI50=契約状況コード表!M$12,Y50&gt;=契約状況コード表!N$12),"○",IF(AND(BI50=契約状況コード表!M$13,Y50&gt;=契約状況コード表!N$13),"○","×")))))))))</f>
        <v>×</v>
      </c>
      <c r="BF50" s="98" t="str">
        <f t="shared" si="16"/>
        <v>×</v>
      </c>
      <c r="BG50" s="98" t="str">
        <f t="shared" si="17"/>
        <v>×</v>
      </c>
      <c r="BH50" s="99" t="str">
        <f t="shared" si="18"/>
        <v/>
      </c>
      <c r="BI50" s="146">
        <f t="shared" si="19"/>
        <v>0</v>
      </c>
      <c r="BJ50" s="29" t="str">
        <f>IF(AG50=契約状況コード表!G$5,"",IF(AND(K50&lt;&gt;"",ISTEXT(U50)),"分担契約/単価契約",IF(ISTEXT(U50),"単価契約",IF(K50&lt;&gt;"","分担契約",""))))</f>
        <v/>
      </c>
      <c r="BK50" s="147"/>
      <c r="BL50" s="102" t="str">
        <f>IF(COUNTIF(T50,"**"),"",IF(AND(T50&gt;=契約状況コード表!P$5,OR(H50=契約状況コード表!M$5,H50=契約状況コード表!M$6)),1,IF(AND(T50&gt;=契約状況コード表!P$13,H50&lt;&gt;契約状況コード表!M$5,H50&lt;&gt;契約状況コード表!M$6),1,"")))</f>
        <v/>
      </c>
      <c r="BM50" s="132" t="str">
        <f t="shared" si="20"/>
        <v>○</v>
      </c>
      <c r="BN50" s="102" t="b">
        <f t="shared" si="21"/>
        <v>1</v>
      </c>
      <c r="BO50" s="102" t="b">
        <f t="shared" si="22"/>
        <v>1</v>
      </c>
    </row>
    <row r="51" spans="7:67" ht="60.6" customHeight="1">
      <c r="G51" s="64"/>
      <c r="H51" s="65"/>
      <c r="I51" s="65"/>
      <c r="J51" s="65"/>
      <c r="K51" s="64"/>
      <c r="L51" s="29"/>
      <c r="M51" s="66"/>
      <c r="N51" s="65"/>
      <c r="O51" s="67"/>
      <c r="P51" s="72"/>
      <c r="Q51" s="73"/>
      <c r="R51" s="65"/>
      <c r="S51" s="64"/>
      <c r="T51" s="68"/>
      <c r="U51" s="75"/>
      <c r="V51" s="76"/>
      <c r="W51" s="148" t="str">
        <f>IF(OR(T51="他官署で調達手続きを実施のため",AG51=契約状況コード表!G$5),"－",IF(V51&lt;&gt;"",ROUNDDOWN(V51/T51,3),(IFERROR(ROUNDDOWN(U51/T51,3),"－"))))</f>
        <v>－</v>
      </c>
      <c r="X51" s="68"/>
      <c r="Y51" s="68"/>
      <c r="Z51" s="71"/>
      <c r="AA51" s="69"/>
      <c r="AB51" s="70"/>
      <c r="AC51" s="71"/>
      <c r="AD51" s="71"/>
      <c r="AE51" s="71"/>
      <c r="AF51" s="71"/>
      <c r="AG51" s="69"/>
      <c r="AH51" s="65"/>
      <c r="AI51" s="65"/>
      <c r="AJ51" s="65"/>
      <c r="AK51" s="29"/>
      <c r="AL51" s="29"/>
      <c r="AM51" s="170"/>
      <c r="AN51" s="170"/>
      <c r="AO51" s="170"/>
      <c r="AP51" s="170"/>
      <c r="AQ51" s="29"/>
      <c r="AR51" s="64"/>
      <c r="AS51" s="29"/>
      <c r="AT51" s="29"/>
      <c r="AU51" s="29"/>
      <c r="AV51" s="29"/>
      <c r="AW51" s="29"/>
      <c r="AX51" s="29"/>
      <c r="AY51" s="29"/>
      <c r="AZ51" s="29"/>
      <c r="BA51" s="90"/>
      <c r="BB51" s="97"/>
      <c r="BC51" s="98" t="str">
        <f>IF(AND(OR(K51=契約状況コード表!D$5,K51=契約状況コード表!D$6),OR(AG51=契約状況コード表!G$5,AG51=契約状況コード表!G$6)),"年間支払金額(全官署)",IF(OR(AG51=契約状況コード表!G$5,AG51=契約状況コード表!G$6),"年間支払金額",IF(AND(OR(COUNTIF(AI51,"*すべて*"),COUNTIF(AI51,"*全て*")),S51="●",OR(K51=契約状況コード表!D$5,K51=契約状況コード表!D$6)),"年間支払金額(全官署、契約相手方ごと)",IF(AND(OR(COUNTIF(AI51,"*すべて*"),COUNTIF(AI51,"*全て*")),S51="●"),"年間支払金額(契約相手方ごと)",IF(AND(OR(K51=契約状況コード表!D$5,K51=契約状況コード表!D$6),AG51=契約状況コード表!G$7),"契約総額(全官署)",IF(AND(K51=契約状況コード表!D$7,AG51=契約状況コード表!G$7),"契約総額(自官署のみ)",IF(K51=契約状況コード表!D$7,"年間支払金額(自官署のみ)",IF(AG51=契約状況コード表!G$7,"契約総額",IF(AND(COUNTIF(BJ51,"&lt;&gt;*単価*"),OR(K51=契約状況コード表!D$5,K51=契約状況コード表!D$6)),"全官署予定価格",IF(AND(COUNTIF(BJ51,"*単価*"),OR(K51=契約状況コード表!D$5,K51=契約状況コード表!D$6)),"全官署支払金額",IF(AND(COUNTIF(BJ51,"&lt;&gt;*単価*"),COUNTIF(BJ51,"*変更契約*")),"変更後予定価格",IF(COUNTIF(BJ51,"*単価*"),"年間支払金額","予定価格"))))))))))))</f>
        <v>予定価格</v>
      </c>
      <c r="BD51" s="98" t="str">
        <f>IF(AND(BI51=契約状況コード表!M$5,T51&gt;契約状況コード表!N$5),"○",IF(AND(BI51=契約状況コード表!M$6,T51&gt;=契約状況コード表!N$6),"○",IF(AND(BI51=契約状況コード表!M$7,T51&gt;=契約状況コード表!N$7),"○",IF(AND(BI51=契約状況コード表!M$8,T51&gt;=契約状況コード表!N$8),"○",IF(AND(BI51=契約状況コード表!M$9,T51&gt;=契約状況コード表!N$9),"○",IF(AND(BI51=契約状況コード表!M$10,T51&gt;=契約状況コード表!N$10),"○",IF(AND(BI51=契約状況コード表!M$11,T51&gt;=契約状況コード表!N$11),"○",IF(AND(BI51=契約状況コード表!M$12,T51&gt;=契約状況コード表!N$12),"○",IF(AND(BI51=契約状況コード表!M$13,T51&gt;=契約状況コード表!N$13),"○",IF(T51="他官署で調達手続き入札を実施のため","○","×"))))))))))</f>
        <v>×</v>
      </c>
      <c r="BE51" s="98" t="str">
        <f>IF(AND(BI51=契約状況コード表!M$5,Y51&gt;契約状況コード表!N$5),"○",IF(AND(BI51=契約状況コード表!M$6,Y51&gt;=契約状況コード表!N$6),"○",IF(AND(BI51=契約状況コード表!M$7,Y51&gt;=契約状況コード表!N$7),"○",IF(AND(BI51=契約状況コード表!M$8,Y51&gt;=契約状況コード表!N$8),"○",IF(AND(BI51=契約状況コード表!M$9,Y51&gt;=契約状況コード表!N$9),"○",IF(AND(BI51=契約状況コード表!M$10,Y51&gt;=契約状況コード表!N$10),"○",IF(AND(BI51=契約状況コード表!M$11,Y51&gt;=契約状況コード表!N$11),"○",IF(AND(BI51=契約状況コード表!M$12,Y51&gt;=契約状況コード表!N$12),"○",IF(AND(BI51=契約状況コード表!M$13,Y51&gt;=契約状況コード表!N$13),"○","×")))))))))</f>
        <v>×</v>
      </c>
      <c r="BF51" s="98" t="str">
        <f t="shared" si="16"/>
        <v>×</v>
      </c>
      <c r="BG51" s="98" t="str">
        <f t="shared" si="17"/>
        <v>×</v>
      </c>
      <c r="BH51" s="99" t="str">
        <f t="shared" si="18"/>
        <v/>
      </c>
      <c r="BI51" s="146">
        <f t="shared" si="19"/>
        <v>0</v>
      </c>
      <c r="BJ51" s="29" t="str">
        <f>IF(AG51=契約状況コード表!G$5,"",IF(AND(K51&lt;&gt;"",ISTEXT(U51)),"分担契約/単価契約",IF(ISTEXT(U51),"単価契約",IF(K51&lt;&gt;"","分担契約",""))))</f>
        <v/>
      </c>
      <c r="BK51" s="147"/>
      <c r="BL51" s="102" t="str">
        <f>IF(COUNTIF(T51,"**"),"",IF(AND(T51&gt;=契約状況コード表!P$5,OR(H51=契約状況コード表!M$5,H51=契約状況コード表!M$6)),1,IF(AND(T51&gt;=契約状況コード表!P$13,H51&lt;&gt;契約状況コード表!M$5,H51&lt;&gt;契約状況コード表!M$6),1,"")))</f>
        <v/>
      </c>
      <c r="BM51" s="132" t="str">
        <f t="shared" si="20"/>
        <v>○</v>
      </c>
      <c r="BN51" s="102" t="b">
        <f t="shared" si="21"/>
        <v>1</v>
      </c>
      <c r="BO51" s="102" t="b">
        <f t="shared" si="22"/>
        <v>1</v>
      </c>
    </row>
    <row r="52" spans="7:67" ht="60.6" customHeight="1">
      <c r="G52" s="64"/>
      <c r="H52" s="65"/>
      <c r="I52" s="65"/>
      <c r="J52" s="65"/>
      <c r="K52" s="64"/>
      <c r="L52" s="29"/>
      <c r="M52" s="66"/>
      <c r="N52" s="65"/>
      <c r="O52" s="67"/>
      <c r="P52" s="72"/>
      <c r="Q52" s="73"/>
      <c r="R52" s="65"/>
      <c r="S52" s="64"/>
      <c r="T52" s="68"/>
      <c r="U52" s="75"/>
      <c r="V52" s="76"/>
      <c r="W52" s="148" t="str">
        <f>IF(OR(T52="他官署で調達手続きを実施のため",AG52=契約状況コード表!G$5),"－",IF(V52&lt;&gt;"",ROUNDDOWN(V52/T52,3),(IFERROR(ROUNDDOWN(U52/T52,3),"－"))))</f>
        <v>－</v>
      </c>
      <c r="X52" s="68"/>
      <c r="Y52" s="68"/>
      <c r="Z52" s="71"/>
      <c r="AA52" s="69"/>
      <c r="AB52" s="70"/>
      <c r="AC52" s="71"/>
      <c r="AD52" s="71"/>
      <c r="AE52" s="71"/>
      <c r="AF52" s="71"/>
      <c r="AG52" s="69"/>
      <c r="AH52" s="65"/>
      <c r="AI52" s="65"/>
      <c r="AJ52" s="65"/>
      <c r="AK52" s="29"/>
      <c r="AL52" s="29"/>
      <c r="AM52" s="170"/>
      <c r="AN52" s="170"/>
      <c r="AO52" s="170"/>
      <c r="AP52" s="170"/>
      <c r="AQ52" s="29"/>
      <c r="AR52" s="64"/>
      <c r="AS52" s="29"/>
      <c r="AT52" s="29"/>
      <c r="AU52" s="29"/>
      <c r="AV52" s="29"/>
      <c r="AW52" s="29"/>
      <c r="AX52" s="29"/>
      <c r="AY52" s="29"/>
      <c r="AZ52" s="29"/>
      <c r="BA52" s="90"/>
      <c r="BB52" s="97"/>
      <c r="BC52" s="98" t="str">
        <f>IF(AND(OR(K52=契約状況コード表!D$5,K52=契約状況コード表!D$6),OR(AG52=契約状況コード表!G$5,AG52=契約状況コード表!G$6)),"年間支払金額(全官署)",IF(OR(AG52=契約状況コード表!G$5,AG52=契約状況コード表!G$6),"年間支払金額",IF(AND(OR(COUNTIF(AI52,"*すべて*"),COUNTIF(AI52,"*全て*")),S52="●",OR(K52=契約状況コード表!D$5,K52=契約状況コード表!D$6)),"年間支払金額(全官署、契約相手方ごと)",IF(AND(OR(COUNTIF(AI52,"*すべて*"),COUNTIF(AI52,"*全て*")),S52="●"),"年間支払金額(契約相手方ごと)",IF(AND(OR(K52=契約状況コード表!D$5,K52=契約状況コード表!D$6),AG52=契約状況コード表!G$7),"契約総額(全官署)",IF(AND(K52=契約状況コード表!D$7,AG52=契約状況コード表!G$7),"契約総額(自官署のみ)",IF(K52=契約状況コード表!D$7,"年間支払金額(自官署のみ)",IF(AG52=契約状況コード表!G$7,"契約総額",IF(AND(COUNTIF(BJ52,"&lt;&gt;*単価*"),OR(K52=契約状況コード表!D$5,K52=契約状況コード表!D$6)),"全官署予定価格",IF(AND(COUNTIF(BJ52,"*単価*"),OR(K52=契約状況コード表!D$5,K52=契約状況コード表!D$6)),"全官署支払金額",IF(AND(COUNTIF(BJ52,"&lt;&gt;*単価*"),COUNTIF(BJ52,"*変更契約*")),"変更後予定価格",IF(COUNTIF(BJ52,"*単価*"),"年間支払金額","予定価格"))))))))))))</f>
        <v>予定価格</v>
      </c>
      <c r="BD52" s="98" t="str">
        <f>IF(AND(BI52=契約状況コード表!M$5,T52&gt;契約状況コード表!N$5),"○",IF(AND(BI52=契約状況コード表!M$6,T52&gt;=契約状況コード表!N$6),"○",IF(AND(BI52=契約状況コード表!M$7,T52&gt;=契約状況コード表!N$7),"○",IF(AND(BI52=契約状況コード表!M$8,T52&gt;=契約状況コード表!N$8),"○",IF(AND(BI52=契約状況コード表!M$9,T52&gt;=契約状況コード表!N$9),"○",IF(AND(BI52=契約状況コード表!M$10,T52&gt;=契約状況コード表!N$10),"○",IF(AND(BI52=契約状況コード表!M$11,T52&gt;=契約状況コード表!N$11),"○",IF(AND(BI52=契約状況コード表!M$12,T52&gt;=契約状況コード表!N$12),"○",IF(AND(BI52=契約状況コード表!M$13,T52&gt;=契約状況コード表!N$13),"○",IF(T52="他官署で調達手続き入札を実施のため","○","×"))))))))))</f>
        <v>×</v>
      </c>
      <c r="BE52" s="98" t="str">
        <f>IF(AND(BI52=契約状況コード表!M$5,Y52&gt;契約状況コード表!N$5),"○",IF(AND(BI52=契約状況コード表!M$6,Y52&gt;=契約状況コード表!N$6),"○",IF(AND(BI52=契約状況コード表!M$7,Y52&gt;=契約状況コード表!N$7),"○",IF(AND(BI52=契約状況コード表!M$8,Y52&gt;=契約状況コード表!N$8),"○",IF(AND(BI52=契約状況コード表!M$9,Y52&gt;=契約状況コード表!N$9),"○",IF(AND(BI52=契約状況コード表!M$10,Y52&gt;=契約状況コード表!N$10),"○",IF(AND(BI52=契約状況コード表!M$11,Y52&gt;=契約状況コード表!N$11),"○",IF(AND(BI52=契約状況コード表!M$12,Y52&gt;=契約状況コード表!N$12),"○",IF(AND(BI52=契約状況コード表!M$13,Y52&gt;=契約状況コード表!N$13),"○","×")))))))))</f>
        <v>×</v>
      </c>
      <c r="BF52" s="98" t="str">
        <f t="shared" si="16"/>
        <v>×</v>
      </c>
      <c r="BG52" s="98" t="str">
        <f t="shared" si="17"/>
        <v>×</v>
      </c>
      <c r="BH52" s="99" t="str">
        <f t="shared" si="18"/>
        <v/>
      </c>
      <c r="BI52" s="146">
        <f t="shared" si="19"/>
        <v>0</v>
      </c>
      <c r="BJ52" s="29" t="str">
        <f>IF(AG52=契約状況コード表!G$5,"",IF(AND(K52&lt;&gt;"",ISTEXT(U52)),"分担契約/単価契約",IF(ISTEXT(U52),"単価契約",IF(K52&lt;&gt;"","分担契約",""))))</f>
        <v/>
      </c>
      <c r="BK52" s="147"/>
      <c r="BL52" s="102" t="str">
        <f>IF(COUNTIF(T52,"**"),"",IF(AND(T52&gt;=契約状況コード表!P$5,OR(H52=契約状況コード表!M$5,H52=契約状況コード表!M$6)),1,IF(AND(T52&gt;=契約状況コード表!P$13,H52&lt;&gt;契約状況コード表!M$5,H52&lt;&gt;契約状況コード表!M$6),1,"")))</f>
        <v/>
      </c>
      <c r="BM52" s="132" t="str">
        <f t="shared" si="20"/>
        <v>○</v>
      </c>
      <c r="BN52" s="102" t="b">
        <f t="shared" si="21"/>
        <v>1</v>
      </c>
      <c r="BO52" s="102" t="b">
        <f t="shared" si="22"/>
        <v>1</v>
      </c>
    </row>
    <row r="53" spans="7:67" ht="60.6" customHeight="1">
      <c r="G53" s="64"/>
      <c r="H53" s="65"/>
      <c r="I53" s="65"/>
      <c r="J53" s="65"/>
      <c r="K53" s="64"/>
      <c r="L53" s="29"/>
      <c r="M53" s="66"/>
      <c r="N53" s="65"/>
      <c r="O53" s="67"/>
      <c r="P53" s="72"/>
      <c r="Q53" s="73"/>
      <c r="R53" s="65"/>
      <c r="S53" s="64"/>
      <c r="T53" s="68"/>
      <c r="U53" s="75"/>
      <c r="V53" s="76"/>
      <c r="W53" s="148" t="str">
        <f>IF(OR(T53="他官署で調達手続きを実施のため",AG53=契約状況コード表!G$5),"－",IF(V53&lt;&gt;"",ROUNDDOWN(V53/T53,3),(IFERROR(ROUNDDOWN(U53/T53,3),"－"))))</f>
        <v>－</v>
      </c>
      <c r="X53" s="68"/>
      <c r="Y53" s="68"/>
      <c r="Z53" s="71"/>
      <c r="AA53" s="69"/>
      <c r="AB53" s="70"/>
      <c r="AC53" s="71"/>
      <c r="AD53" s="71"/>
      <c r="AE53" s="71"/>
      <c r="AF53" s="71"/>
      <c r="AG53" s="69"/>
      <c r="AH53" s="65"/>
      <c r="AI53" s="65"/>
      <c r="AJ53" s="65"/>
      <c r="AK53" s="29"/>
      <c r="AL53" s="29"/>
      <c r="AM53" s="170"/>
      <c r="AN53" s="170"/>
      <c r="AO53" s="170"/>
      <c r="AP53" s="170"/>
      <c r="AQ53" s="29"/>
      <c r="AR53" s="64"/>
      <c r="AS53" s="29"/>
      <c r="AT53" s="29"/>
      <c r="AU53" s="29"/>
      <c r="AV53" s="29"/>
      <c r="AW53" s="29"/>
      <c r="AX53" s="29"/>
      <c r="AY53" s="29"/>
      <c r="AZ53" s="29"/>
      <c r="BA53" s="92"/>
      <c r="BB53" s="97"/>
      <c r="BC53" s="98" t="str">
        <f>IF(AND(OR(K53=契約状況コード表!D$5,K53=契約状況コード表!D$6),OR(AG53=契約状況コード表!G$5,AG53=契約状況コード表!G$6)),"年間支払金額(全官署)",IF(OR(AG53=契約状況コード表!G$5,AG53=契約状況コード表!G$6),"年間支払金額",IF(AND(OR(COUNTIF(AI53,"*すべて*"),COUNTIF(AI53,"*全て*")),S53="●",OR(K53=契約状況コード表!D$5,K53=契約状況コード表!D$6)),"年間支払金額(全官署、契約相手方ごと)",IF(AND(OR(COUNTIF(AI53,"*すべて*"),COUNTIF(AI53,"*全て*")),S53="●"),"年間支払金額(契約相手方ごと)",IF(AND(OR(K53=契約状況コード表!D$5,K53=契約状況コード表!D$6),AG53=契約状況コード表!G$7),"契約総額(全官署)",IF(AND(K53=契約状況コード表!D$7,AG53=契約状況コード表!G$7),"契約総額(自官署のみ)",IF(K53=契約状況コード表!D$7,"年間支払金額(自官署のみ)",IF(AG53=契約状況コード表!G$7,"契約総額",IF(AND(COUNTIF(BJ53,"&lt;&gt;*単価*"),OR(K53=契約状況コード表!D$5,K53=契約状況コード表!D$6)),"全官署予定価格",IF(AND(COUNTIF(BJ53,"*単価*"),OR(K53=契約状況コード表!D$5,K53=契約状況コード表!D$6)),"全官署支払金額",IF(AND(COUNTIF(BJ53,"&lt;&gt;*単価*"),COUNTIF(BJ53,"*変更契約*")),"変更後予定価格",IF(COUNTIF(BJ53,"*単価*"),"年間支払金額","予定価格"))))))))))))</f>
        <v>予定価格</v>
      </c>
      <c r="BD53" s="98" t="str">
        <f>IF(AND(BI53=契約状況コード表!M$5,T53&gt;契約状況コード表!N$5),"○",IF(AND(BI53=契約状況コード表!M$6,T53&gt;=契約状況コード表!N$6),"○",IF(AND(BI53=契約状況コード表!M$7,T53&gt;=契約状況コード表!N$7),"○",IF(AND(BI53=契約状況コード表!M$8,T53&gt;=契約状況コード表!N$8),"○",IF(AND(BI53=契約状況コード表!M$9,T53&gt;=契約状況コード表!N$9),"○",IF(AND(BI53=契約状況コード表!M$10,T53&gt;=契約状況コード表!N$10),"○",IF(AND(BI53=契約状況コード表!M$11,T53&gt;=契約状況コード表!N$11),"○",IF(AND(BI53=契約状況コード表!M$12,T53&gt;=契約状況コード表!N$12),"○",IF(AND(BI53=契約状況コード表!M$13,T53&gt;=契約状況コード表!N$13),"○",IF(T53="他官署で調達手続き入札を実施のため","○","×"))))))))))</f>
        <v>×</v>
      </c>
      <c r="BE53" s="98" t="str">
        <f>IF(AND(BI53=契約状況コード表!M$5,Y53&gt;契約状況コード表!N$5),"○",IF(AND(BI53=契約状況コード表!M$6,Y53&gt;=契約状況コード表!N$6),"○",IF(AND(BI53=契約状況コード表!M$7,Y53&gt;=契約状況コード表!N$7),"○",IF(AND(BI53=契約状況コード表!M$8,Y53&gt;=契約状況コード表!N$8),"○",IF(AND(BI53=契約状況コード表!M$9,Y53&gt;=契約状況コード表!N$9),"○",IF(AND(BI53=契約状況コード表!M$10,Y53&gt;=契約状況コード表!N$10),"○",IF(AND(BI53=契約状況コード表!M$11,Y53&gt;=契約状況コード表!N$11),"○",IF(AND(BI53=契約状況コード表!M$12,Y53&gt;=契約状況コード表!N$12),"○",IF(AND(BI53=契約状況コード表!M$13,Y53&gt;=契約状況コード表!N$13),"○","×")))))))))</f>
        <v>×</v>
      </c>
      <c r="BF53" s="98" t="str">
        <f t="shared" si="16"/>
        <v>×</v>
      </c>
      <c r="BG53" s="98" t="str">
        <f t="shared" si="17"/>
        <v>×</v>
      </c>
      <c r="BH53" s="99" t="str">
        <f t="shared" si="18"/>
        <v/>
      </c>
      <c r="BI53" s="146">
        <f t="shared" si="19"/>
        <v>0</v>
      </c>
      <c r="BJ53" s="29" t="str">
        <f>IF(AG53=契約状況コード表!G$5,"",IF(AND(K53&lt;&gt;"",ISTEXT(U53)),"分担契約/単価契約",IF(ISTEXT(U53),"単価契約",IF(K53&lt;&gt;"","分担契約",""))))</f>
        <v/>
      </c>
      <c r="BK53" s="147"/>
      <c r="BL53" s="102" t="str">
        <f>IF(COUNTIF(T53,"**"),"",IF(AND(T53&gt;=契約状況コード表!P$5,OR(H53=契約状況コード表!M$5,H53=契約状況コード表!M$6)),1,IF(AND(T53&gt;=契約状況コード表!P$13,H53&lt;&gt;契約状況コード表!M$5,H53&lt;&gt;契約状況コード表!M$6),1,"")))</f>
        <v/>
      </c>
      <c r="BM53" s="132" t="str">
        <f t="shared" si="20"/>
        <v>○</v>
      </c>
      <c r="BN53" s="102" t="b">
        <f t="shared" si="21"/>
        <v>1</v>
      </c>
      <c r="BO53" s="102" t="b">
        <f t="shared" si="22"/>
        <v>1</v>
      </c>
    </row>
    <row r="54" spans="7:67" ht="60.6" customHeight="1">
      <c r="G54" s="64"/>
      <c r="H54" s="65"/>
      <c r="I54" s="65"/>
      <c r="J54" s="65"/>
      <c r="K54" s="64"/>
      <c r="L54" s="29"/>
      <c r="M54" s="66"/>
      <c r="N54" s="65"/>
      <c r="O54" s="67"/>
      <c r="P54" s="72"/>
      <c r="Q54" s="73"/>
      <c r="R54" s="65"/>
      <c r="S54" s="64"/>
      <c r="T54" s="68"/>
      <c r="U54" s="75"/>
      <c r="V54" s="76"/>
      <c r="W54" s="148" t="str">
        <f>IF(OR(T54="他官署で調達手続きを実施のため",AG54=契約状況コード表!G$5),"－",IF(V54&lt;&gt;"",ROUNDDOWN(V54/T54,3),(IFERROR(ROUNDDOWN(U54/T54,3),"－"))))</f>
        <v>－</v>
      </c>
      <c r="X54" s="68"/>
      <c r="Y54" s="68"/>
      <c r="Z54" s="71"/>
      <c r="AA54" s="69"/>
      <c r="AB54" s="70"/>
      <c r="AC54" s="71"/>
      <c r="AD54" s="71"/>
      <c r="AE54" s="71"/>
      <c r="AF54" s="71"/>
      <c r="AG54" s="69"/>
      <c r="AH54" s="65"/>
      <c r="AI54" s="65"/>
      <c r="AJ54" s="65"/>
      <c r="AK54" s="29"/>
      <c r="AL54" s="29"/>
      <c r="AM54" s="170"/>
      <c r="AN54" s="170"/>
      <c r="AO54" s="170"/>
      <c r="AP54" s="170"/>
      <c r="AQ54" s="29"/>
      <c r="AR54" s="64"/>
      <c r="AS54" s="29"/>
      <c r="AT54" s="29"/>
      <c r="AU54" s="29"/>
      <c r="AV54" s="29"/>
      <c r="AW54" s="29"/>
      <c r="AX54" s="29"/>
      <c r="AY54" s="29"/>
      <c r="AZ54" s="29"/>
      <c r="BA54" s="90"/>
      <c r="BB54" s="97"/>
      <c r="BC54" s="98" t="str">
        <f>IF(AND(OR(K54=契約状況コード表!D$5,K54=契約状況コード表!D$6),OR(AG54=契約状況コード表!G$5,AG54=契約状況コード表!G$6)),"年間支払金額(全官署)",IF(OR(AG54=契約状況コード表!G$5,AG54=契約状況コード表!G$6),"年間支払金額",IF(AND(OR(COUNTIF(AI54,"*すべて*"),COUNTIF(AI54,"*全て*")),S54="●",OR(K54=契約状況コード表!D$5,K54=契約状況コード表!D$6)),"年間支払金額(全官署、契約相手方ごと)",IF(AND(OR(COUNTIF(AI54,"*すべて*"),COUNTIF(AI54,"*全て*")),S54="●"),"年間支払金額(契約相手方ごと)",IF(AND(OR(K54=契約状況コード表!D$5,K54=契約状況コード表!D$6),AG54=契約状況コード表!G$7),"契約総額(全官署)",IF(AND(K54=契約状況コード表!D$7,AG54=契約状況コード表!G$7),"契約総額(自官署のみ)",IF(K54=契約状況コード表!D$7,"年間支払金額(自官署のみ)",IF(AG54=契約状況コード表!G$7,"契約総額",IF(AND(COUNTIF(BJ54,"&lt;&gt;*単価*"),OR(K54=契約状況コード表!D$5,K54=契約状況コード表!D$6)),"全官署予定価格",IF(AND(COUNTIF(BJ54,"*単価*"),OR(K54=契約状況コード表!D$5,K54=契約状況コード表!D$6)),"全官署支払金額",IF(AND(COUNTIF(BJ54,"&lt;&gt;*単価*"),COUNTIF(BJ54,"*変更契約*")),"変更後予定価格",IF(COUNTIF(BJ54,"*単価*"),"年間支払金額","予定価格"))))))))))))</f>
        <v>予定価格</v>
      </c>
      <c r="BD54" s="98" t="str">
        <f>IF(AND(BI54=契約状況コード表!M$5,T54&gt;契約状況コード表!N$5),"○",IF(AND(BI54=契約状況コード表!M$6,T54&gt;=契約状況コード表!N$6),"○",IF(AND(BI54=契約状況コード表!M$7,T54&gt;=契約状況コード表!N$7),"○",IF(AND(BI54=契約状況コード表!M$8,T54&gt;=契約状況コード表!N$8),"○",IF(AND(BI54=契約状況コード表!M$9,T54&gt;=契約状況コード表!N$9),"○",IF(AND(BI54=契約状況コード表!M$10,T54&gt;=契約状況コード表!N$10),"○",IF(AND(BI54=契約状況コード表!M$11,T54&gt;=契約状況コード表!N$11),"○",IF(AND(BI54=契約状況コード表!M$12,T54&gt;=契約状況コード表!N$12),"○",IF(AND(BI54=契約状況コード表!M$13,T54&gt;=契約状況コード表!N$13),"○",IF(T54="他官署で調達手続き入札を実施のため","○","×"))))))))))</f>
        <v>×</v>
      </c>
      <c r="BE54" s="98" t="str">
        <f>IF(AND(BI54=契約状況コード表!M$5,Y54&gt;契約状況コード表!N$5),"○",IF(AND(BI54=契約状況コード表!M$6,Y54&gt;=契約状況コード表!N$6),"○",IF(AND(BI54=契約状況コード表!M$7,Y54&gt;=契約状況コード表!N$7),"○",IF(AND(BI54=契約状況コード表!M$8,Y54&gt;=契約状況コード表!N$8),"○",IF(AND(BI54=契約状況コード表!M$9,Y54&gt;=契約状況コード表!N$9),"○",IF(AND(BI54=契約状況コード表!M$10,Y54&gt;=契約状況コード表!N$10),"○",IF(AND(BI54=契約状況コード表!M$11,Y54&gt;=契約状況コード表!N$11),"○",IF(AND(BI54=契約状況コード表!M$12,Y54&gt;=契約状況コード表!N$12),"○",IF(AND(BI54=契約状況コード表!M$13,Y54&gt;=契約状況コード表!N$13),"○","×")))))))))</f>
        <v>×</v>
      </c>
      <c r="BF54" s="98" t="str">
        <f t="shared" si="16"/>
        <v>×</v>
      </c>
      <c r="BG54" s="98" t="str">
        <f t="shared" si="17"/>
        <v>×</v>
      </c>
      <c r="BH54" s="99" t="str">
        <f t="shared" si="18"/>
        <v/>
      </c>
      <c r="BI54" s="146">
        <f t="shared" si="19"/>
        <v>0</v>
      </c>
      <c r="BJ54" s="29" t="str">
        <f>IF(AG54=契約状況コード表!G$5,"",IF(AND(K54&lt;&gt;"",ISTEXT(U54)),"分担契約/単価契約",IF(ISTEXT(U54),"単価契約",IF(K54&lt;&gt;"","分担契約",""))))</f>
        <v/>
      </c>
      <c r="BK54" s="147"/>
      <c r="BL54" s="102" t="str">
        <f>IF(COUNTIF(T54,"**"),"",IF(AND(T54&gt;=契約状況コード表!P$5,OR(H54=契約状況コード表!M$5,H54=契約状況コード表!M$6)),1,IF(AND(T54&gt;=契約状況コード表!P$13,H54&lt;&gt;契約状況コード表!M$5,H54&lt;&gt;契約状況コード表!M$6),1,"")))</f>
        <v/>
      </c>
      <c r="BM54" s="132" t="str">
        <f t="shared" si="20"/>
        <v>○</v>
      </c>
      <c r="BN54" s="102" t="b">
        <f t="shared" si="21"/>
        <v>1</v>
      </c>
      <c r="BO54" s="102" t="b">
        <f t="shared" si="22"/>
        <v>1</v>
      </c>
    </row>
    <row r="55" spans="7:67" ht="60.6" customHeight="1">
      <c r="G55" s="64"/>
      <c r="H55" s="65"/>
      <c r="I55" s="65"/>
      <c r="J55" s="65"/>
      <c r="K55" s="64"/>
      <c r="L55" s="29"/>
      <c r="M55" s="66"/>
      <c r="N55" s="65"/>
      <c r="O55" s="67"/>
      <c r="P55" s="72"/>
      <c r="Q55" s="73"/>
      <c r="R55" s="65"/>
      <c r="S55" s="64"/>
      <c r="T55" s="68"/>
      <c r="U55" s="75"/>
      <c r="V55" s="76"/>
      <c r="W55" s="148" t="str">
        <f>IF(OR(T55="他官署で調達手続きを実施のため",AG55=契約状況コード表!G$5),"－",IF(V55&lt;&gt;"",ROUNDDOWN(V55/T55,3),(IFERROR(ROUNDDOWN(U55/T55,3),"－"))))</f>
        <v>－</v>
      </c>
      <c r="X55" s="68"/>
      <c r="Y55" s="68"/>
      <c r="Z55" s="71"/>
      <c r="AA55" s="69"/>
      <c r="AB55" s="70"/>
      <c r="AC55" s="71"/>
      <c r="AD55" s="71"/>
      <c r="AE55" s="71"/>
      <c r="AF55" s="71"/>
      <c r="AG55" s="69"/>
      <c r="AH55" s="65"/>
      <c r="AI55" s="65"/>
      <c r="AJ55" s="65"/>
      <c r="AK55" s="29"/>
      <c r="AL55" s="29"/>
      <c r="AM55" s="170"/>
      <c r="AN55" s="170"/>
      <c r="AO55" s="170"/>
      <c r="AP55" s="170"/>
      <c r="AQ55" s="29"/>
      <c r="AR55" s="64"/>
      <c r="AS55" s="29"/>
      <c r="AT55" s="29"/>
      <c r="AU55" s="29"/>
      <c r="AV55" s="29"/>
      <c r="AW55" s="29"/>
      <c r="AX55" s="29"/>
      <c r="AY55" s="29"/>
      <c r="AZ55" s="29"/>
      <c r="BA55" s="90"/>
      <c r="BB55" s="97"/>
      <c r="BC55" s="98" t="str">
        <f>IF(AND(OR(K55=契約状況コード表!D$5,K55=契約状況コード表!D$6),OR(AG55=契約状況コード表!G$5,AG55=契約状況コード表!G$6)),"年間支払金額(全官署)",IF(OR(AG55=契約状況コード表!G$5,AG55=契約状況コード表!G$6),"年間支払金額",IF(AND(OR(COUNTIF(AI55,"*すべて*"),COUNTIF(AI55,"*全て*")),S55="●",OR(K55=契約状況コード表!D$5,K55=契約状況コード表!D$6)),"年間支払金額(全官署、契約相手方ごと)",IF(AND(OR(COUNTIF(AI55,"*すべて*"),COUNTIF(AI55,"*全て*")),S55="●"),"年間支払金額(契約相手方ごと)",IF(AND(OR(K55=契約状況コード表!D$5,K55=契約状況コード表!D$6),AG55=契約状況コード表!G$7),"契約総額(全官署)",IF(AND(K55=契約状況コード表!D$7,AG55=契約状況コード表!G$7),"契約総額(自官署のみ)",IF(K55=契約状況コード表!D$7,"年間支払金額(自官署のみ)",IF(AG55=契約状況コード表!G$7,"契約総額",IF(AND(COUNTIF(BJ55,"&lt;&gt;*単価*"),OR(K55=契約状況コード表!D$5,K55=契約状況コード表!D$6)),"全官署予定価格",IF(AND(COUNTIF(BJ55,"*単価*"),OR(K55=契約状況コード表!D$5,K55=契約状況コード表!D$6)),"全官署支払金額",IF(AND(COUNTIF(BJ55,"&lt;&gt;*単価*"),COUNTIF(BJ55,"*変更契約*")),"変更後予定価格",IF(COUNTIF(BJ55,"*単価*"),"年間支払金額","予定価格"))))))))))))</f>
        <v>予定価格</v>
      </c>
      <c r="BD55" s="98" t="str">
        <f>IF(AND(BI55=契約状況コード表!M$5,T55&gt;契約状況コード表!N$5),"○",IF(AND(BI55=契約状況コード表!M$6,T55&gt;=契約状況コード表!N$6),"○",IF(AND(BI55=契約状況コード表!M$7,T55&gt;=契約状況コード表!N$7),"○",IF(AND(BI55=契約状況コード表!M$8,T55&gt;=契約状況コード表!N$8),"○",IF(AND(BI55=契約状況コード表!M$9,T55&gt;=契約状況コード表!N$9),"○",IF(AND(BI55=契約状況コード表!M$10,T55&gt;=契約状況コード表!N$10),"○",IF(AND(BI55=契約状況コード表!M$11,T55&gt;=契約状況コード表!N$11),"○",IF(AND(BI55=契約状況コード表!M$12,T55&gt;=契約状況コード表!N$12),"○",IF(AND(BI55=契約状況コード表!M$13,T55&gt;=契約状況コード表!N$13),"○",IF(T55="他官署で調達手続き入札を実施のため","○","×"))))))))))</f>
        <v>×</v>
      </c>
      <c r="BE55" s="98" t="str">
        <f>IF(AND(BI55=契約状況コード表!M$5,Y55&gt;契約状況コード表!N$5),"○",IF(AND(BI55=契約状況コード表!M$6,Y55&gt;=契約状況コード表!N$6),"○",IF(AND(BI55=契約状況コード表!M$7,Y55&gt;=契約状況コード表!N$7),"○",IF(AND(BI55=契約状況コード表!M$8,Y55&gt;=契約状況コード表!N$8),"○",IF(AND(BI55=契約状況コード表!M$9,Y55&gt;=契約状況コード表!N$9),"○",IF(AND(BI55=契約状況コード表!M$10,Y55&gt;=契約状況コード表!N$10),"○",IF(AND(BI55=契約状況コード表!M$11,Y55&gt;=契約状況コード表!N$11),"○",IF(AND(BI55=契約状況コード表!M$12,Y55&gt;=契約状況コード表!N$12),"○",IF(AND(BI55=契約状況コード表!M$13,Y55&gt;=契約状況コード表!N$13),"○","×")))))))))</f>
        <v>×</v>
      </c>
      <c r="BF55" s="98" t="str">
        <f t="shared" si="16"/>
        <v>×</v>
      </c>
      <c r="BG55" s="98" t="str">
        <f t="shared" si="17"/>
        <v>×</v>
      </c>
      <c r="BH55" s="99" t="str">
        <f t="shared" si="18"/>
        <v/>
      </c>
      <c r="BI55" s="146">
        <f t="shared" si="19"/>
        <v>0</v>
      </c>
      <c r="BJ55" s="29" t="str">
        <f>IF(AG55=契約状況コード表!G$5,"",IF(AND(K55&lt;&gt;"",ISTEXT(U55)),"分担契約/単価契約",IF(ISTEXT(U55),"単価契約",IF(K55&lt;&gt;"","分担契約",""))))</f>
        <v/>
      </c>
      <c r="BK55" s="147"/>
      <c r="BL55" s="102" t="str">
        <f>IF(COUNTIF(T55,"**"),"",IF(AND(T55&gt;=契約状況コード表!P$5,OR(H55=契約状況コード表!M$5,H55=契約状況コード表!M$6)),1,IF(AND(T55&gt;=契約状況コード表!P$13,H55&lt;&gt;契約状況コード表!M$5,H55&lt;&gt;契約状況コード表!M$6),1,"")))</f>
        <v/>
      </c>
      <c r="BM55" s="132" t="str">
        <f t="shared" si="20"/>
        <v>○</v>
      </c>
      <c r="BN55" s="102" t="b">
        <f t="shared" si="21"/>
        <v>1</v>
      </c>
      <c r="BO55" s="102" t="b">
        <f t="shared" si="22"/>
        <v>1</v>
      </c>
    </row>
    <row r="56" spans="7:67" ht="60.6" customHeight="1">
      <c r="G56" s="64"/>
      <c r="H56" s="65"/>
      <c r="I56" s="65"/>
      <c r="J56" s="65"/>
      <c r="K56" s="64"/>
      <c r="L56" s="29"/>
      <c r="M56" s="66"/>
      <c r="N56" s="65"/>
      <c r="O56" s="67"/>
      <c r="P56" s="72"/>
      <c r="Q56" s="73"/>
      <c r="R56" s="65"/>
      <c r="S56" s="64"/>
      <c r="T56" s="74"/>
      <c r="U56" s="131"/>
      <c r="V56" s="76"/>
      <c r="W56" s="148" t="str">
        <f>IF(OR(T56="他官署で調達手続きを実施のため",AG56=契約状況コード表!G$5),"－",IF(V56&lt;&gt;"",ROUNDDOWN(V56/T56,3),(IFERROR(ROUNDDOWN(U56/T56,3),"－"))))</f>
        <v>－</v>
      </c>
      <c r="X56" s="74"/>
      <c r="Y56" s="74"/>
      <c r="Z56" s="71"/>
      <c r="AA56" s="69"/>
      <c r="AB56" s="70"/>
      <c r="AC56" s="71"/>
      <c r="AD56" s="71"/>
      <c r="AE56" s="71"/>
      <c r="AF56" s="71"/>
      <c r="AG56" s="69"/>
      <c r="AH56" s="65"/>
      <c r="AI56" s="65"/>
      <c r="AJ56" s="65"/>
      <c r="AK56" s="29"/>
      <c r="AL56" s="29"/>
      <c r="AM56" s="170"/>
      <c r="AN56" s="170"/>
      <c r="AO56" s="170"/>
      <c r="AP56" s="170"/>
      <c r="AQ56" s="29"/>
      <c r="AR56" s="64"/>
      <c r="AS56" s="29"/>
      <c r="AT56" s="29"/>
      <c r="AU56" s="29"/>
      <c r="AV56" s="29"/>
      <c r="AW56" s="29"/>
      <c r="AX56" s="29"/>
      <c r="AY56" s="29"/>
      <c r="AZ56" s="29"/>
      <c r="BA56" s="90"/>
      <c r="BB56" s="97"/>
      <c r="BC56" s="98" t="str">
        <f>IF(AND(OR(K56=契約状況コード表!D$5,K56=契約状況コード表!D$6),OR(AG56=契約状況コード表!G$5,AG56=契約状況コード表!G$6)),"年間支払金額(全官署)",IF(OR(AG56=契約状況コード表!G$5,AG56=契約状況コード表!G$6),"年間支払金額",IF(AND(OR(COUNTIF(AI56,"*すべて*"),COUNTIF(AI56,"*全て*")),S56="●",OR(K56=契約状況コード表!D$5,K56=契約状況コード表!D$6)),"年間支払金額(全官署、契約相手方ごと)",IF(AND(OR(COUNTIF(AI56,"*すべて*"),COUNTIF(AI56,"*全て*")),S56="●"),"年間支払金額(契約相手方ごと)",IF(AND(OR(K56=契約状況コード表!D$5,K56=契約状況コード表!D$6),AG56=契約状況コード表!G$7),"契約総額(全官署)",IF(AND(K56=契約状況コード表!D$7,AG56=契約状況コード表!G$7),"契約総額(自官署のみ)",IF(K56=契約状況コード表!D$7,"年間支払金額(自官署のみ)",IF(AG56=契約状況コード表!G$7,"契約総額",IF(AND(COUNTIF(BJ56,"&lt;&gt;*単価*"),OR(K56=契約状況コード表!D$5,K56=契約状況コード表!D$6)),"全官署予定価格",IF(AND(COUNTIF(BJ56,"*単価*"),OR(K56=契約状況コード表!D$5,K56=契約状況コード表!D$6)),"全官署支払金額",IF(AND(COUNTIF(BJ56,"&lt;&gt;*単価*"),COUNTIF(BJ56,"*変更契約*")),"変更後予定価格",IF(COUNTIF(BJ56,"*単価*"),"年間支払金額","予定価格"))))))))))))</f>
        <v>予定価格</v>
      </c>
      <c r="BD56" s="98" t="str">
        <f>IF(AND(BI56=契約状況コード表!M$5,T56&gt;契約状況コード表!N$5),"○",IF(AND(BI56=契約状況コード表!M$6,T56&gt;=契約状況コード表!N$6),"○",IF(AND(BI56=契約状況コード表!M$7,T56&gt;=契約状況コード表!N$7),"○",IF(AND(BI56=契約状況コード表!M$8,T56&gt;=契約状況コード表!N$8),"○",IF(AND(BI56=契約状況コード表!M$9,T56&gt;=契約状況コード表!N$9),"○",IF(AND(BI56=契約状況コード表!M$10,T56&gt;=契約状況コード表!N$10),"○",IF(AND(BI56=契約状況コード表!M$11,T56&gt;=契約状況コード表!N$11),"○",IF(AND(BI56=契約状況コード表!M$12,T56&gt;=契約状況コード表!N$12),"○",IF(AND(BI56=契約状況コード表!M$13,T56&gt;=契約状況コード表!N$13),"○",IF(T56="他官署で調達手続き入札を実施のため","○","×"))))))))))</f>
        <v>×</v>
      </c>
      <c r="BE56" s="98" t="str">
        <f>IF(AND(BI56=契約状況コード表!M$5,Y56&gt;契約状況コード表!N$5),"○",IF(AND(BI56=契約状況コード表!M$6,Y56&gt;=契約状況コード表!N$6),"○",IF(AND(BI56=契約状況コード表!M$7,Y56&gt;=契約状況コード表!N$7),"○",IF(AND(BI56=契約状況コード表!M$8,Y56&gt;=契約状況コード表!N$8),"○",IF(AND(BI56=契約状況コード表!M$9,Y56&gt;=契約状況コード表!N$9),"○",IF(AND(BI56=契約状況コード表!M$10,Y56&gt;=契約状況コード表!N$10),"○",IF(AND(BI56=契約状況コード表!M$11,Y56&gt;=契約状況コード表!N$11),"○",IF(AND(BI56=契約状況コード表!M$12,Y56&gt;=契約状況コード表!N$12),"○",IF(AND(BI56=契約状況コード表!M$13,Y56&gt;=契約状況コード表!N$13),"○","×")))))))))</f>
        <v>×</v>
      </c>
      <c r="BF56" s="98" t="str">
        <f t="shared" si="16"/>
        <v>×</v>
      </c>
      <c r="BG56" s="98" t="str">
        <f t="shared" si="17"/>
        <v>×</v>
      </c>
      <c r="BH56" s="99" t="str">
        <f t="shared" si="18"/>
        <v/>
      </c>
      <c r="BI56" s="146">
        <f t="shared" si="19"/>
        <v>0</v>
      </c>
      <c r="BJ56" s="29" t="str">
        <f>IF(AG56=契約状況コード表!G$5,"",IF(AND(K56&lt;&gt;"",ISTEXT(U56)),"分担契約/単価契約",IF(ISTEXT(U56),"単価契約",IF(K56&lt;&gt;"","分担契約",""))))</f>
        <v/>
      </c>
      <c r="BK56" s="147"/>
      <c r="BL56" s="102" t="str">
        <f>IF(COUNTIF(T56,"**"),"",IF(AND(T56&gt;=契約状況コード表!P$5,OR(H56=契約状況コード表!M$5,H56=契約状況コード表!M$6)),1,IF(AND(T56&gt;=契約状況コード表!P$13,H56&lt;&gt;契約状況コード表!M$5,H56&lt;&gt;契約状況コード表!M$6),1,"")))</f>
        <v/>
      </c>
      <c r="BM56" s="132" t="str">
        <f t="shared" si="20"/>
        <v>○</v>
      </c>
      <c r="BN56" s="102" t="b">
        <f t="shared" si="21"/>
        <v>1</v>
      </c>
      <c r="BO56" s="102" t="b">
        <f t="shared" si="22"/>
        <v>1</v>
      </c>
    </row>
    <row r="57" spans="7:67" ht="60.6" customHeight="1">
      <c r="G57" s="64"/>
      <c r="H57" s="65"/>
      <c r="I57" s="65"/>
      <c r="J57" s="65"/>
      <c r="K57" s="64"/>
      <c r="L57" s="29"/>
      <c r="M57" s="66"/>
      <c r="N57" s="65"/>
      <c r="O57" s="67"/>
      <c r="P57" s="72"/>
      <c r="Q57" s="73"/>
      <c r="R57" s="65"/>
      <c r="S57" s="64"/>
      <c r="T57" s="68"/>
      <c r="U57" s="75"/>
      <c r="V57" s="76"/>
      <c r="W57" s="148" t="str">
        <f>IF(OR(T57="他官署で調達手続きを実施のため",AG57=契約状況コード表!G$5),"－",IF(V57&lt;&gt;"",ROUNDDOWN(V57/T57,3),(IFERROR(ROUNDDOWN(U57/T57,3),"－"))))</f>
        <v>－</v>
      </c>
      <c r="X57" s="68"/>
      <c r="Y57" s="68"/>
      <c r="Z57" s="71"/>
      <c r="AA57" s="69"/>
      <c r="AB57" s="70"/>
      <c r="AC57" s="71"/>
      <c r="AD57" s="71"/>
      <c r="AE57" s="71"/>
      <c r="AF57" s="71"/>
      <c r="AG57" s="69"/>
      <c r="AH57" s="65"/>
      <c r="AI57" s="65"/>
      <c r="AJ57" s="65"/>
      <c r="AK57" s="29"/>
      <c r="AL57" s="29"/>
      <c r="AM57" s="170"/>
      <c r="AN57" s="170"/>
      <c r="AO57" s="170"/>
      <c r="AP57" s="170"/>
      <c r="AQ57" s="29"/>
      <c r="AR57" s="64"/>
      <c r="AS57" s="29"/>
      <c r="AT57" s="29"/>
      <c r="AU57" s="29"/>
      <c r="AV57" s="29"/>
      <c r="AW57" s="29"/>
      <c r="AX57" s="29"/>
      <c r="AY57" s="29"/>
      <c r="AZ57" s="29"/>
      <c r="BA57" s="90"/>
      <c r="BB57" s="97"/>
      <c r="BC57" s="98" t="str">
        <f>IF(AND(OR(K57=契約状況コード表!D$5,K57=契約状況コード表!D$6),OR(AG57=契約状況コード表!G$5,AG57=契約状況コード表!G$6)),"年間支払金額(全官署)",IF(OR(AG57=契約状況コード表!G$5,AG57=契約状況コード表!G$6),"年間支払金額",IF(AND(OR(COUNTIF(AI57,"*すべて*"),COUNTIF(AI57,"*全て*")),S57="●",OR(K57=契約状況コード表!D$5,K57=契約状況コード表!D$6)),"年間支払金額(全官署、契約相手方ごと)",IF(AND(OR(COUNTIF(AI57,"*すべて*"),COUNTIF(AI57,"*全て*")),S57="●"),"年間支払金額(契約相手方ごと)",IF(AND(OR(K57=契約状況コード表!D$5,K57=契約状況コード表!D$6),AG57=契約状況コード表!G$7),"契約総額(全官署)",IF(AND(K57=契約状況コード表!D$7,AG57=契約状況コード表!G$7),"契約総額(自官署のみ)",IF(K57=契約状況コード表!D$7,"年間支払金額(自官署のみ)",IF(AG57=契約状況コード表!G$7,"契約総額",IF(AND(COUNTIF(BJ57,"&lt;&gt;*単価*"),OR(K57=契約状況コード表!D$5,K57=契約状況コード表!D$6)),"全官署予定価格",IF(AND(COUNTIF(BJ57,"*単価*"),OR(K57=契約状況コード表!D$5,K57=契約状況コード表!D$6)),"全官署支払金額",IF(AND(COUNTIF(BJ57,"&lt;&gt;*単価*"),COUNTIF(BJ57,"*変更契約*")),"変更後予定価格",IF(COUNTIF(BJ57,"*単価*"),"年間支払金額","予定価格"))))))))))))</f>
        <v>予定価格</v>
      </c>
      <c r="BD57" s="98" t="str">
        <f>IF(AND(BI57=契約状況コード表!M$5,T57&gt;契約状況コード表!N$5),"○",IF(AND(BI57=契約状況コード表!M$6,T57&gt;=契約状況コード表!N$6),"○",IF(AND(BI57=契約状況コード表!M$7,T57&gt;=契約状況コード表!N$7),"○",IF(AND(BI57=契約状況コード表!M$8,T57&gt;=契約状況コード表!N$8),"○",IF(AND(BI57=契約状況コード表!M$9,T57&gt;=契約状況コード表!N$9),"○",IF(AND(BI57=契約状況コード表!M$10,T57&gt;=契約状況コード表!N$10),"○",IF(AND(BI57=契約状況コード表!M$11,T57&gt;=契約状況コード表!N$11),"○",IF(AND(BI57=契約状況コード表!M$12,T57&gt;=契約状況コード表!N$12),"○",IF(AND(BI57=契約状況コード表!M$13,T57&gt;=契約状況コード表!N$13),"○",IF(T57="他官署で調達手続き入札を実施のため","○","×"))))))))))</f>
        <v>×</v>
      </c>
      <c r="BE57" s="98" t="str">
        <f>IF(AND(BI57=契約状況コード表!M$5,Y57&gt;契約状況コード表!N$5),"○",IF(AND(BI57=契約状況コード表!M$6,Y57&gt;=契約状況コード表!N$6),"○",IF(AND(BI57=契約状況コード表!M$7,Y57&gt;=契約状況コード表!N$7),"○",IF(AND(BI57=契約状況コード表!M$8,Y57&gt;=契約状況コード表!N$8),"○",IF(AND(BI57=契約状況コード表!M$9,Y57&gt;=契約状況コード表!N$9),"○",IF(AND(BI57=契約状況コード表!M$10,Y57&gt;=契約状況コード表!N$10),"○",IF(AND(BI57=契約状況コード表!M$11,Y57&gt;=契約状況コード表!N$11),"○",IF(AND(BI57=契約状況コード表!M$12,Y57&gt;=契約状況コード表!N$12),"○",IF(AND(BI57=契約状況コード表!M$13,Y57&gt;=契約状況コード表!N$13),"○","×")))))))))</f>
        <v>×</v>
      </c>
      <c r="BF57" s="98" t="str">
        <f t="shared" si="16"/>
        <v>×</v>
      </c>
      <c r="BG57" s="98" t="str">
        <f t="shared" si="17"/>
        <v>×</v>
      </c>
      <c r="BH57" s="99" t="str">
        <f t="shared" si="18"/>
        <v/>
      </c>
      <c r="BI57" s="146">
        <f t="shared" si="19"/>
        <v>0</v>
      </c>
      <c r="BJ57" s="29" t="str">
        <f>IF(AG57=契約状況コード表!G$5,"",IF(AND(K57&lt;&gt;"",ISTEXT(U57)),"分担契約/単価契約",IF(ISTEXT(U57),"単価契約",IF(K57&lt;&gt;"","分担契約",""))))</f>
        <v/>
      </c>
      <c r="BK57" s="147"/>
      <c r="BL57" s="102" t="str">
        <f>IF(COUNTIF(T57,"**"),"",IF(AND(T57&gt;=契約状況コード表!P$5,OR(H57=契約状況コード表!M$5,H57=契約状況コード表!M$6)),1,IF(AND(T57&gt;=契約状況コード表!P$13,H57&lt;&gt;契約状況コード表!M$5,H57&lt;&gt;契約状況コード表!M$6),1,"")))</f>
        <v/>
      </c>
      <c r="BM57" s="132" t="str">
        <f t="shared" si="20"/>
        <v>○</v>
      </c>
      <c r="BN57" s="102" t="b">
        <f t="shared" si="21"/>
        <v>1</v>
      </c>
      <c r="BO57" s="102" t="b">
        <f t="shared" si="22"/>
        <v>1</v>
      </c>
    </row>
    <row r="58" spans="7:67" ht="60.6" customHeight="1">
      <c r="G58" s="64"/>
      <c r="H58" s="65"/>
      <c r="I58" s="65"/>
      <c r="J58" s="65"/>
      <c r="K58" s="64"/>
      <c r="L58" s="29"/>
      <c r="M58" s="66"/>
      <c r="N58" s="65"/>
      <c r="O58" s="67"/>
      <c r="P58" s="72"/>
      <c r="Q58" s="73"/>
      <c r="R58" s="65"/>
      <c r="S58" s="64"/>
      <c r="T58" s="68"/>
      <c r="U58" s="75"/>
      <c r="V58" s="76"/>
      <c r="W58" s="148" t="str">
        <f>IF(OR(T58="他官署で調達手続きを実施のため",AG58=契約状況コード表!G$5),"－",IF(V58&lt;&gt;"",ROUNDDOWN(V58/T58,3),(IFERROR(ROUNDDOWN(U58/T58,3),"－"))))</f>
        <v>－</v>
      </c>
      <c r="X58" s="68"/>
      <c r="Y58" s="68"/>
      <c r="Z58" s="71"/>
      <c r="AA58" s="69"/>
      <c r="AB58" s="70"/>
      <c r="AC58" s="71"/>
      <c r="AD58" s="71"/>
      <c r="AE58" s="71"/>
      <c r="AF58" s="71"/>
      <c r="AG58" s="69"/>
      <c r="AH58" s="65"/>
      <c r="AI58" s="65"/>
      <c r="AJ58" s="65"/>
      <c r="AK58" s="29"/>
      <c r="AL58" s="29"/>
      <c r="AM58" s="170"/>
      <c r="AN58" s="170"/>
      <c r="AO58" s="170"/>
      <c r="AP58" s="170"/>
      <c r="AQ58" s="29"/>
      <c r="AR58" s="64"/>
      <c r="AS58" s="29"/>
      <c r="AT58" s="29"/>
      <c r="AU58" s="29"/>
      <c r="AV58" s="29"/>
      <c r="AW58" s="29"/>
      <c r="AX58" s="29"/>
      <c r="AY58" s="29"/>
      <c r="AZ58" s="29"/>
      <c r="BA58" s="90"/>
      <c r="BB58" s="97"/>
      <c r="BC58" s="98" t="str">
        <f>IF(AND(OR(K58=契約状況コード表!D$5,K58=契約状況コード表!D$6),OR(AG58=契約状況コード表!G$5,AG58=契約状況コード表!G$6)),"年間支払金額(全官署)",IF(OR(AG58=契約状況コード表!G$5,AG58=契約状況コード表!G$6),"年間支払金額",IF(AND(OR(COUNTIF(AI58,"*すべて*"),COUNTIF(AI58,"*全て*")),S58="●",OR(K58=契約状況コード表!D$5,K58=契約状況コード表!D$6)),"年間支払金額(全官署、契約相手方ごと)",IF(AND(OR(COUNTIF(AI58,"*すべて*"),COUNTIF(AI58,"*全て*")),S58="●"),"年間支払金額(契約相手方ごと)",IF(AND(OR(K58=契約状況コード表!D$5,K58=契約状況コード表!D$6),AG58=契約状況コード表!G$7),"契約総額(全官署)",IF(AND(K58=契約状況コード表!D$7,AG58=契約状況コード表!G$7),"契約総額(自官署のみ)",IF(K58=契約状況コード表!D$7,"年間支払金額(自官署のみ)",IF(AG58=契約状況コード表!G$7,"契約総額",IF(AND(COUNTIF(BJ58,"&lt;&gt;*単価*"),OR(K58=契約状況コード表!D$5,K58=契約状況コード表!D$6)),"全官署予定価格",IF(AND(COUNTIF(BJ58,"*単価*"),OR(K58=契約状況コード表!D$5,K58=契約状況コード表!D$6)),"全官署支払金額",IF(AND(COUNTIF(BJ58,"&lt;&gt;*単価*"),COUNTIF(BJ58,"*変更契約*")),"変更後予定価格",IF(COUNTIF(BJ58,"*単価*"),"年間支払金額","予定価格"))))))))))))</f>
        <v>予定価格</v>
      </c>
      <c r="BD58" s="98" t="str">
        <f>IF(AND(BI58=契約状況コード表!M$5,T58&gt;契約状況コード表!N$5),"○",IF(AND(BI58=契約状況コード表!M$6,T58&gt;=契約状況コード表!N$6),"○",IF(AND(BI58=契約状況コード表!M$7,T58&gt;=契約状況コード表!N$7),"○",IF(AND(BI58=契約状況コード表!M$8,T58&gt;=契約状況コード表!N$8),"○",IF(AND(BI58=契約状況コード表!M$9,T58&gt;=契約状況コード表!N$9),"○",IF(AND(BI58=契約状況コード表!M$10,T58&gt;=契約状況コード表!N$10),"○",IF(AND(BI58=契約状況コード表!M$11,T58&gt;=契約状況コード表!N$11),"○",IF(AND(BI58=契約状況コード表!M$12,T58&gt;=契約状況コード表!N$12),"○",IF(AND(BI58=契約状況コード表!M$13,T58&gt;=契約状況コード表!N$13),"○",IF(T58="他官署で調達手続き入札を実施のため","○","×"))))))))))</f>
        <v>×</v>
      </c>
      <c r="BE58" s="98" t="str">
        <f>IF(AND(BI58=契約状況コード表!M$5,Y58&gt;契約状況コード表!N$5),"○",IF(AND(BI58=契約状況コード表!M$6,Y58&gt;=契約状況コード表!N$6),"○",IF(AND(BI58=契約状況コード表!M$7,Y58&gt;=契約状況コード表!N$7),"○",IF(AND(BI58=契約状況コード表!M$8,Y58&gt;=契約状況コード表!N$8),"○",IF(AND(BI58=契約状況コード表!M$9,Y58&gt;=契約状況コード表!N$9),"○",IF(AND(BI58=契約状況コード表!M$10,Y58&gt;=契約状況コード表!N$10),"○",IF(AND(BI58=契約状況コード表!M$11,Y58&gt;=契約状況コード表!N$11),"○",IF(AND(BI58=契約状況コード表!M$12,Y58&gt;=契約状況コード表!N$12),"○",IF(AND(BI58=契約状況コード表!M$13,Y58&gt;=契約状況コード表!N$13),"○","×")))))))))</f>
        <v>×</v>
      </c>
      <c r="BF58" s="98" t="str">
        <f t="shared" si="16"/>
        <v>×</v>
      </c>
      <c r="BG58" s="98" t="str">
        <f t="shared" si="17"/>
        <v>×</v>
      </c>
      <c r="BH58" s="99" t="str">
        <f t="shared" si="18"/>
        <v/>
      </c>
      <c r="BI58" s="146">
        <f t="shared" si="19"/>
        <v>0</v>
      </c>
      <c r="BJ58" s="29" t="str">
        <f>IF(AG58=契約状況コード表!G$5,"",IF(AND(K58&lt;&gt;"",ISTEXT(U58)),"分担契約/単価契約",IF(ISTEXT(U58),"単価契約",IF(K58&lt;&gt;"","分担契約",""))))</f>
        <v/>
      </c>
      <c r="BK58" s="147"/>
      <c r="BL58" s="102" t="str">
        <f>IF(COUNTIF(T58,"**"),"",IF(AND(T58&gt;=契約状況コード表!P$5,OR(H58=契約状況コード表!M$5,H58=契約状況コード表!M$6)),1,IF(AND(T58&gt;=契約状況コード表!P$13,H58&lt;&gt;契約状況コード表!M$5,H58&lt;&gt;契約状況コード表!M$6),1,"")))</f>
        <v/>
      </c>
      <c r="BM58" s="132" t="str">
        <f t="shared" si="20"/>
        <v>○</v>
      </c>
      <c r="BN58" s="102" t="b">
        <f t="shared" si="21"/>
        <v>1</v>
      </c>
      <c r="BO58" s="102" t="b">
        <f t="shared" si="22"/>
        <v>1</v>
      </c>
    </row>
    <row r="59" spans="7:67" ht="60.6" customHeight="1">
      <c r="G59" s="64"/>
      <c r="H59" s="65"/>
      <c r="I59" s="65"/>
      <c r="J59" s="65"/>
      <c r="K59" s="64"/>
      <c r="L59" s="29"/>
      <c r="M59" s="66"/>
      <c r="N59" s="65"/>
      <c r="O59" s="67"/>
      <c r="P59" s="72"/>
      <c r="Q59" s="73"/>
      <c r="R59" s="65"/>
      <c r="S59" s="64"/>
      <c r="T59" s="68"/>
      <c r="U59" s="75"/>
      <c r="V59" s="76"/>
      <c r="W59" s="148" t="str">
        <f>IF(OR(T59="他官署で調達手続きを実施のため",AG59=契約状況コード表!G$5),"－",IF(V59&lt;&gt;"",ROUNDDOWN(V59/T59,3),(IFERROR(ROUNDDOWN(U59/T59,3),"－"))))</f>
        <v>－</v>
      </c>
      <c r="X59" s="68"/>
      <c r="Y59" s="68"/>
      <c r="Z59" s="71"/>
      <c r="AA59" s="69"/>
      <c r="AB59" s="70"/>
      <c r="AC59" s="71"/>
      <c r="AD59" s="71"/>
      <c r="AE59" s="71"/>
      <c r="AF59" s="71"/>
      <c r="AG59" s="69"/>
      <c r="AH59" s="65"/>
      <c r="AI59" s="65"/>
      <c r="AJ59" s="65"/>
      <c r="AK59" s="29"/>
      <c r="AL59" s="29"/>
      <c r="AM59" s="170"/>
      <c r="AN59" s="170"/>
      <c r="AO59" s="170"/>
      <c r="AP59" s="170"/>
      <c r="AQ59" s="29"/>
      <c r="AR59" s="64"/>
      <c r="AS59" s="29"/>
      <c r="AT59" s="29"/>
      <c r="AU59" s="29"/>
      <c r="AV59" s="29"/>
      <c r="AW59" s="29"/>
      <c r="AX59" s="29"/>
      <c r="AY59" s="29"/>
      <c r="AZ59" s="29"/>
      <c r="BA59" s="90"/>
      <c r="BB59" s="97"/>
      <c r="BC59" s="98" t="str">
        <f>IF(AND(OR(K59=契約状況コード表!D$5,K59=契約状況コード表!D$6),OR(AG59=契約状況コード表!G$5,AG59=契約状況コード表!G$6)),"年間支払金額(全官署)",IF(OR(AG59=契約状況コード表!G$5,AG59=契約状況コード表!G$6),"年間支払金額",IF(AND(OR(COUNTIF(AI59,"*すべて*"),COUNTIF(AI59,"*全て*")),S59="●",OR(K59=契約状況コード表!D$5,K59=契約状況コード表!D$6)),"年間支払金額(全官署、契約相手方ごと)",IF(AND(OR(COUNTIF(AI59,"*すべて*"),COUNTIF(AI59,"*全て*")),S59="●"),"年間支払金額(契約相手方ごと)",IF(AND(OR(K59=契約状況コード表!D$5,K59=契約状況コード表!D$6),AG59=契約状況コード表!G$7),"契約総額(全官署)",IF(AND(K59=契約状況コード表!D$7,AG59=契約状況コード表!G$7),"契約総額(自官署のみ)",IF(K59=契約状況コード表!D$7,"年間支払金額(自官署のみ)",IF(AG59=契約状況コード表!G$7,"契約総額",IF(AND(COUNTIF(BJ59,"&lt;&gt;*単価*"),OR(K59=契約状況コード表!D$5,K59=契約状況コード表!D$6)),"全官署予定価格",IF(AND(COUNTIF(BJ59,"*単価*"),OR(K59=契約状況コード表!D$5,K59=契約状況コード表!D$6)),"全官署支払金額",IF(AND(COUNTIF(BJ59,"&lt;&gt;*単価*"),COUNTIF(BJ59,"*変更契約*")),"変更後予定価格",IF(COUNTIF(BJ59,"*単価*"),"年間支払金額","予定価格"))))))))))))</f>
        <v>予定価格</v>
      </c>
      <c r="BD59" s="98" t="str">
        <f>IF(AND(BI59=契約状況コード表!M$5,T59&gt;契約状況コード表!N$5),"○",IF(AND(BI59=契約状況コード表!M$6,T59&gt;=契約状況コード表!N$6),"○",IF(AND(BI59=契約状況コード表!M$7,T59&gt;=契約状況コード表!N$7),"○",IF(AND(BI59=契約状況コード表!M$8,T59&gt;=契約状況コード表!N$8),"○",IF(AND(BI59=契約状況コード表!M$9,T59&gt;=契約状況コード表!N$9),"○",IF(AND(BI59=契約状況コード表!M$10,T59&gt;=契約状況コード表!N$10),"○",IF(AND(BI59=契約状況コード表!M$11,T59&gt;=契約状況コード表!N$11),"○",IF(AND(BI59=契約状況コード表!M$12,T59&gt;=契約状況コード表!N$12),"○",IF(AND(BI59=契約状況コード表!M$13,T59&gt;=契約状況コード表!N$13),"○",IF(T59="他官署で調達手続き入札を実施のため","○","×"))))))))))</f>
        <v>×</v>
      </c>
      <c r="BE59" s="98" t="str">
        <f>IF(AND(BI59=契約状況コード表!M$5,Y59&gt;契約状況コード表!N$5),"○",IF(AND(BI59=契約状況コード表!M$6,Y59&gt;=契約状況コード表!N$6),"○",IF(AND(BI59=契約状況コード表!M$7,Y59&gt;=契約状況コード表!N$7),"○",IF(AND(BI59=契約状況コード表!M$8,Y59&gt;=契約状況コード表!N$8),"○",IF(AND(BI59=契約状況コード表!M$9,Y59&gt;=契約状況コード表!N$9),"○",IF(AND(BI59=契約状況コード表!M$10,Y59&gt;=契約状況コード表!N$10),"○",IF(AND(BI59=契約状況コード表!M$11,Y59&gt;=契約状況コード表!N$11),"○",IF(AND(BI59=契約状況コード表!M$12,Y59&gt;=契約状況コード表!N$12),"○",IF(AND(BI59=契約状況コード表!M$13,Y59&gt;=契約状況コード表!N$13),"○","×")))))))))</f>
        <v>×</v>
      </c>
      <c r="BF59" s="98" t="str">
        <f t="shared" si="16"/>
        <v>×</v>
      </c>
      <c r="BG59" s="98" t="str">
        <f t="shared" si="17"/>
        <v>×</v>
      </c>
      <c r="BH59" s="99" t="str">
        <f t="shared" si="18"/>
        <v/>
      </c>
      <c r="BI59" s="146">
        <f t="shared" si="19"/>
        <v>0</v>
      </c>
      <c r="BJ59" s="29" t="str">
        <f>IF(AG59=契約状況コード表!G$5,"",IF(AND(K59&lt;&gt;"",ISTEXT(U59)),"分担契約/単価契約",IF(ISTEXT(U59),"単価契約",IF(K59&lt;&gt;"","分担契約",""))))</f>
        <v/>
      </c>
      <c r="BK59" s="147"/>
      <c r="BL59" s="102" t="str">
        <f>IF(COUNTIF(T59,"**"),"",IF(AND(T59&gt;=契約状況コード表!P$5,OR(H59=契約状況コード表!M$5,H59=契約状況コード表!M$6)),1,IF(AND(T59&gt;=契約状況コード表!P$13,H59&lt;&gt;契約状況コード表!M$5,H59&lt;&gt;契約状況コード表!M$6),1,"")))</f>
        <v/>
      </c>
      <c r="BM59" s="132" t="str">
        <f t="shared" si="20"/>
        <v>○</v>
      </c>
      <c r="BN59" s="102" t="b">
        <f t="shared" si="21"/>
        <v>1</v>
      </c>
      <c r="BO59" s="102" t="b">
        <f t="shared" si="22"/>
        <v>1</v>
      </c>
    </row>
    <row r="60" spans="7:67" ht="60.6" customHeight="1">
      <c r="G60" s="64"/>
      <c r="H60" s="65"/>
      <c r="I60" s="65"/>
      <c r="J60" s="65"/>
      <c r="K60" s="64"/>
      <c r="L60" s="29"/>
      <c r="M60" s="66"/>
      <c r="N60" s="65"/>
      <c r="O60" s="67"/>
      <c r="P60" s="72"/>
      <c r="Q60" s="73"/>
      <c r="R60" s="65"/>
      <c r="S60" s="64"/>
      <c r="T60" s="68"/>
      <c r="U60" s="75"/>
      <c r="V60" s="76"/>
      <c r="W60" s="148" t="str">
        <f>IF(OR(T60="他官署で調達手続きを実施のため",AG60=契約状況コード表!G$5),"－",IF(V60&lt;&gt;"",ROUNDDOWN(V60/T60,3),(IFERROR(ROUNDDOWN(U60/T60,3),"－"))))</f>
        <v>－</v>
      </c>
      <c r="X60" s="68"/>
      <c r="Y60" s="68"/>
      <c r="Z60" s="71"/>
      <c r="AA60" s="69"/>
      <c r="AB60" s="70"/>
      <c r="AC60" s="71"/>
      <c r="AD60" s="71"/>
      <c r="AE60" s="71"/>
      <c r="AF60" s="71"/>
      <c r="AG60" s="69"/>
      <c r="AH60" s="65"/>
      <c r="AI60" s="65"/>
      <c r="AJ60" s="65"/>
      <c r="AK60" s="29"/>
      <c r="AL60" s="29"/>
      <c r="AM60" s="170"/>
      <c r="AN60" s="170"/>
      <c r="AO60" s="170"/>
      <c r="AP60" s="170"/>
      <c r="AQ60" s="29"/>
      <c r="AR60" s="64"/>
      <c r="AS60" s="29"/>
      <c r="AT60" s="29"/>
      <c r="AU60" s="29"/>
      <c r="AV60" s="29"/>
      <c r="AW60" s="29"/>
      <c r="AX60" s="29"/>
      <c r="AY60" s="29"/>
      <c r="AZ60" s="29"/>
      <c r="BA60" s="92"/>
      <c r="BB60" s="97"/>
      <c r="BC60" s="98" t="str">
        <f>IF(AND(OR(K60=契約状況コード表!D$5,K60=契約状況コード表!D$6),OR(AG60=契約状況コード表!G$5,AG60=契約状況コード表!G$6)),"年間支払金額(全官署)",IF(OR(AG60=契約状況コード表!G$5,AG60=契約状況コード表!G$6),"年間支払金額",IF(AND(OR(COUNTIF(AI60,"*すべて*"),COUNTIF(AI60,"*全て*")),S60="●",OR(K60=契約状況コード表!D$5,K60=契約状況コード表!D$6)),"年間支払金額(全官署、契約相手方ごと)",IF(AND(OR(COUNTIF(AI60,"*すべて*"),COUNTIF(AI60,"*全て*")),S60="●"),"年間支払金額(契約相手方ごと)",IF(AND(OR(K60=契約状況コード表!D$5,K60=契約状況コード表!D$6),AG60=契約状況コード表!G$7),"契約総額(全官署)",IF(AND(K60=契約状況コード表!D$7,AG60=契約状況コード表!G$7),"契約総額(自官署のみ)",IF(K60=契約状況コード表!D$7,"年間支払金額(自官署のみ)",IF(AG60=契約状況コード表!G$7,"契約総額",IF(AND(COUNTIF(BJ60,"&lt;&gt;*単価*"),OR(K60=契約状況コード表!D$5,K60=契約状況コード表!D$6)),"全官署予定価格",IF(AND(COUNTIF(BJ60,"*単価*"),OR(K60=契約状況コード表!D$5,K60=契約状況コード表!D$6)),"全官署支払金額",IF(AND(COUNTIF(BJ60,"&lt;&gt;*単価*"),COUNTIF(BJ60,"*変更契約*")),"変更後予定価格",IF(COUNTIF(BJ60,"*単価*"),"年間支払金額","予定価格"))))))))))))</f>
        <v>予定価格</v>
      </c>
      <c r="BD60" s="98" t="str">
        <f>IF(AND(BI60=契約状況コード表!M$5,T60&gt;契約状況コード表!N$5),"○",IF(AND(BI60=契約状況コード表!M$6,T60&gt;=契約状況コード表!N$6),"○",IF(AND(BI60=契約状況コード表!M$7,T60&gt;=契約状況コード表!N$7),"○",IF(AND(BI60=契約状況コード表!M$8,T60&gt;=契約状況コード表!N$8),"○",IF(AND(BI60=契約状況コード表!M$9,T60&gt;=契約状況コード表!N$9),"○",IF(AND(BI60=契約状況コード表!M$10,T60&gt;=契約状況コード表!N$10),"○",IF(AND(BI60=契約状況コード表!M$11,T60&gt;=契約状況コード表!N$11),"○",IF(AND(BI60=契約状況コード表!M$12,T60&gt;=契約状況コード表!N$12),"○",IF(AND(BI60=契約状況コード表!M$13,T60&gt;=契約状況コード表!N$13),"○",IF(T60="他官署で調達手続き入札を実施のため","○","×"))))))))))</f>
        <v>×</v>
      </c>
      <c r="BE60" s="98" t="str">
        <f>IF(AND(BI60=契約状況コード表!M$5,Y60&gt;契約状況コード表!N$5),"○",IF(AND(BI60=契約状況コード表!M$6,Y60&gt;=契約状況コード表!N$6),"○",IF(AND(BI60=契約状況コード表!M$7,Y60&gt;=契約状況コード表!N$7),"○",IF(AND(BI60=契約状況コード表!M$8,Y60&gt;=契約状況コード表!N$8),"○",IF(AND(BI60=契約状況コード表!M$9,Y60&gt;=契約状況コード表!N$9),"○",IF(AND(BI60=契約状況コード表!M$10,Y60&gt;=契約状況コード表!N$10),"○",IF(AND(BI60=契約状況コード表!M$11,Y60&gt;=契約状況コード表!N$11),"○",IF(AND(BI60=契約状況コード表!M$12,Y60&gt;=契約状況コード表!N$12),"○",IF(AND(BI60=契約状況コード表!M$13,Y60&gt;=契約状況コード表!N$13),"○","×")))))))))</f>
        <v>×</v>
      </c>
      <c r="BF60" s="98" t="str">
        <f t="shared" si="16"/>
        <v>×</v>
      </c>
      <c r="BG60" s="98" t="str">
        <f t="shared" si="17"/>
        <v>×</v>
      </c>
      <c r="BH60" s="99" t="str">
        <f t="shared" si="18"/>
        <v/>
      </c>
      <c r="BI60" s="146">
        <f t="shared" si="19"/>
        <v>0</v>
      </c>
      <c r="BJ60" s="29" t="str">
        <f>IF(AG60=契約状況コード表!G$5,"",IF(AND(K60&lt;&gt;"",ISTEXT(U60)),"分担契約/単価契約",IF(ISTEXT(U60),"単価契約",IF(K60&lt;&gt;"","分担契約",""))))</f>
        <v/>
      </c>
      <c r="BK60" s="147"/>
      <c r="BL60" s="102" t="str">
        <f>IF(COUNTIF(T60,"**"),"",IF(AND(T60&gt;=契約状況コード表!P$5,OR(H60=契約状況コード表!M$5,H60=契約状況コード表!M$6)),1,IF(AND(T60&gt;=契約状況コード表!P$13,H60&lt;&gt;契約状況コード表!M$5,H60&lt;&gt;契約状況コード表!M$6),1,"")))</f>
        <v/>
      </c>
      <c r="BM60" s="132" t="str">
        <f t="shared" si="20"/>
        <v>○</v>
      </c>
      <c r="BN60" s="102" t="b">
        <f t="shared" si="21"/>
        <v>1</v>
      </c>
      <c r="BO60" s="102" t="b">
        <f t="shared" si="22"/>
        <v>1</v>
      </c>
    </row>
    <row r="61" spans="7:67" ht="60.6" customHeight="1">
      <c r="G61" s="64"/>
      <c r="H61" s="65"/>
      <c r="I61" s="65"/>
      <c r="J61" s="65"/>
      <c r="K61" s="64"/>
      <c r="L61" s="29"/>
      <c r="M61" s="66"/>
      <c r="N61" s="65"/>
      <c r="O61" s="67"/>
      <c r="P61" s="72"/>
      <c r="Q61" s="73"/>
      <c r="R61" s="65"/>
      <c r="S61" s="64"/>
      <c r="T61" s="68"/>
      <c r="U61" s="75"/>
      <c r="V61" s="76"/>
      <c r="W61" s="148" t="str">
        <f>IF(OR(T61="他官署で調達手続きを実施のため",AG61=契約状況コード表!G$5),"－",IF(V61&lt;&gt;"",ROUNDDOWN(V61/T61,3),(IFERROR(ROUNDDOWN(U61/T61,3),"－"))))</f>
        <v>－</v>
      </c>
      <c r="X61" s="68"/>
      <c r="Y61" s="68"/>
      <c r="Z61" s="71"/>
      <c r="AA61" s="69"/>
      <c r="AB61" s="70"/>
      <c r="AC61" s="71"/>
      <c r="AD61" s="71"/>
      <c r="AE61" s="71"/>
      <c r="AF61" s="71"/>
      <c r="AG61" s="69"/>
      <c r="AH61" s="65"/>
      <c r="AI61" s="65"/>
      <c r="AJ61" s="65"/>
      <c r="AK61" s="29"/>
      <c r="AL61" s="29"/>
      <c r="AM61" s="170"/>
      <c r="AN61" s="170"/>
      <c r="AO61" s="170"/>
      <c r="AP61" s="170"/>
      <c r="AQ61" s="29"/>
      <c r="AR61" s="64"/>
      <c r="AS61" s="29"/>
      <c r="AT61" s="29"/>
      <c r="AU61" s="29"/>
      <c r="AV61" s="29"/>
      <c r="AW61" s="29"/>
      <c r="AX61" s="29"/>
      <c r="AY61" s="29"/>
      <c r="AZ61" s="29"/>
      <c r="BA61" s="90"/>
      <c r="BB61" s="97"/>
      <c r="BC61" s="98" t="str">
        <f>IF(AND(OR(K61=契約状況コード表!D$5,K61=契約状況コード表!D$6),OR(AG61=契約状況コード表!G$5,AG61=契約状況コード表!G$6)),"年間支払金額(全官署)",IF(OR(AG61=契約状況コード表!G$5,AG61=契約状況コード表!G$6),"年間支払金額",IF(AND(OR(COUNTIF(AI61,"*すべて*"),COUNTIF(AI61,"*全て*")),S61="●",OR(K61=契約状況コード表!D$5,K61=契約状況コード表!D$6)),"年間支払金額(全官署、契約相手方ごと)",IF(AND(OR(COUNTIF(AI61,"*すべて*"),COUNTIF(AI61,"*全て*")),S61="●"),"年間支払金額(契約相手方ごと)",IF(AND(OR(K61=契約状況コード表!D$5,K61=契約状況コード表!D$6),AG61=契約状況コード表!G$7),"契約総額(全官署)",IF(AND(K61=契約状況コード表!D$7,AG61=契約状況コード表!G$7),"契約総額(自官署のみ)",IF(K61=契約状況コード表!D$7,"年間支払金額(自官署のみ)",IF(AG61=契約状況コード表!G$7,"契約総額",IF(AND(COUNTIF(BJ61,"&lt;&gt;*単価*"),OR(K61=契約状況コード表!D$5,K61=契約状況コード表!D$6)),"全官署予定価格",IF(AND(COUNTIF(BJ61,"*単価*"),OR(K61=契約状況コード表!D$5,K61=契約状況コード表!D$6)),"全官署支払金額",IF(AND(COUNTIF(BJ61,"&lt;&gt;*単価*"),COUNTIF(BJ61,"*変更契約*")),"変更後予定価格",IF(COUNTIF(BJ61,"*単価*"),"年間支払金額","予定価格"))))))))))))</f>
        <v>予定価格</v>
      </c>
      <c r="BD61" s="98" t="str">
        <f>IF(AND(BI61=契約状況コード表!M$5,T61&gt;契約状況コード表!N$5),"○",IF(AND(BI61=契約状況コード表!M$6,T61&gt;=契約状況コード表!N$6),"○",IF(AND(BI61=契約状況コード表!M$7,T61&gt;=契約状況コード表!N$7),"○",IF(AND(BI61=契約状況コード表!M$8,T61&gt;=契約状況コード表!N$8),"○",IF(AND(BI61=契約状況コード表!M$9,T61&gt;=契約状況コード表!N$9),"○",IF(AND(BI61=契約状況コード表!M$10,T61&gt;=契約状況コード表!N$10),"○",IF(AND(BI61=契約状況コード表!M$11,T61&gt;=契約状況コード表!N$11),"○",IF(AND(BI61=契約状況コード表!M$12,T61&gt;=契約状況コード表!N$12),"○",IF(AND(BI61=契約状況コード表!M$13,T61&gt;=契約状況コード表!N$13),"○",IF(T61="他官署で調達手続き入札を実施のため","○","×"))))))))))</f>
        <v>×</v>
      </c>
      <c r="BE61" s="98" t="str">
        <f>IF(AND(BI61=契約状況コード表!M$5,Y61&gt;契約状況コード表!N$5),"○",IF(AND(BI61=契約状況コード表!M$6,Y61&gt;=契約状況コード表!N$6),"○",IF(AND(BI61=契約状況コード表!M$7,Y61&gt;=契約状況コード表!N$7),"○",IF(AND(BI61=契約状況コード表!M$8,Y61&gt;=契約状況コード表!N$8),"○",IF(AND(BI61=契約状況コード表!M$9,Y61&gt;=契約状況コード表!N$9),"○",IF(AND(BI61=契約状況コード表!M$10,Y61&gt;=契約状況コード表!N$10),"○",IF(AND(BI61=契約状況コード表!M$11,Y61&gt;=契約状況コード表!N$11),"○",IF(AND(BI61=契約状況コード表!M$12,Y61&gt;=契約状況コード表!N$12),"○",IF(AND(BI61=契約状況コード表!M$13,Y61&gt;=契約状況コード表!N$13),"○","×")))))))))</f>
        <v>×</v>
      </c>
      <c r="BF61" s="98" t="str">
        <f t="shared" si="16"/>
        <v>×</v>
      </c>
      <c r="BG61" s="98" t="str">
        <f t="shared" si="17"/>
        <v>×</v>
      </c>
      <c r="BH61" s="99" t="str">
        <f t="shared" si="18"/>
        <v/>
      </c>
      <c r="BI61" s="146">
        <f t="shared" si="19"/>
        <v>0</v>
      </c>
      <c r="BJ61" s="29" t="str">
        <f>IF(AG61=契約状況コード表!G$5,"",IF(AND(K61&lt;&gt;"",ISTEXT(U61)),"分担契約/単価契約",IF(ISTEXT(U61),"単価契約",IF(K61&lt;&gt;"","分担契約",""))))</f>
        <v/>
      </c>
      <c r="BK61" s="147"/>
      <c r="BL61" s="102" t="str">
        <f>IF(COUNTIF(T61,"**"),"",IF(AND(T61&gt;=契約状況コード表!P$5,OR(H61=契約状況コード表!M$5,H61=契約状況コード表!M$6)),1,IF(AND(T61&gt;=契約状況コード表!P$13,H61&lt;&gt;契約状況コード表!M$5,H61&lt;&gt;契約状況コード表!M$6),1,"")))</f>
        <v/>
      </c>
      <c r="BM61" s="132" t="str">
        <f t="shared" si="20"/>
        <v>○</v>
      </c>
      <c r="BN61" s="102" t="b">
        <f t="shared" si="21"/>
        <v>1</v>
      </c>
      <c r="BO61" s="102" t="b">
        <f t="shared" si="22"/>
        <v>1</v>
      </c>
    </row>
    <row r="62" spans="7:67" ht="60.6" customHeight="1">
      <c r="G62" s="64"/>
      <c r="H62" s="65"/>
      <c r="I62" s="65"/>
      <c r="J62" s="65"/>
      <c r="K62" s="64"/>
      <c r="L62" s="29"/>
      <c r="M62" s="66"/>
      <c r="N62" s="65"/>
      <c r="O62" s="67"/>
      <c r="P62" s="72"/>
      <c r="Q62" s="73"/>
      <c r="R62" s="65"/>
      <c r="S62" s="64"/>
      <c r="T62" s="68"/>
      <c r="U62" s="75"/>
      <c r="V62" s="76"/>
      <c r="W62" s="148" t="str">
        <f>IF(OR(T62="他官署で調達手続きを実施のため",AG62=契約状況コード表!G$5),"－",IF(V62&lt;&gt;"",ROUNDDOWN(V62/T62,3),(IFERROR(ROUNDDOWN(U62/T62,3),"－"))))</f>
        <v>－</v>
      </c>
      <c r="X62" s="68"/>
      <c r="Y62" s="68"/>
      <c r="Z62" s="71"/>
      <c r="AA62" s="69"/>
      <c r="AB62" s="70"/>
      <c r="AC62" s="71"/>
      <c r="AD62" s="71"/>
      <c r="AE62" s="71"/>
      <c r="AF62" s="71"/>
      <c r="AG62" s="69"/>
      <c r="AH62" s="65"/>
      <c r="AI62" s="65"/>
      <c r="AJ62" s="65"/>
      <c r="AK62" s="29"/>
      <c r="AL62" s="29"/>
      <c r="AM62" s="170"/>
      <c r="AN62" s="170"/>
      <c r="AO62" s="170"/>
      <c r="AP62" s="170"/>
      <c r="AQ62" s="29"/>
      <c r="AR62" s="64"/>
      <c r="AS62" s="29"/>
      <c r="AT62" s="29"/>
      <c r="AU62" s="29"/>
      <c r="AV62" s="29"/>
      <c r="AW62" s="29"/>
      <c r="AX62" s="29"/>
      <c r="AY62" s="29"/>
      <c r="AZ62" s="29"/>
      <c r="BA62" s="90"/>
      <c r="BB62" s="97"/>
      <c r="BC62" s="98" t="str">
        <f>IF(AND(OR(K62=契約状況コード表!D$5,K62=契約状況コード表!D$6),OR(AG62=契約状況コード表!G$5,AG62=契約状況コード表!G$6)),"年間支払金額(全官署)",IF(OR(AG62=契約状況コード表!G$5,AG62=契約状況コード表!G$6),"年間支払金額",IF(AND(OR(COUNTIF(AI62,"*すべて*"),COUNTIF(AI62,"*全て*")),S62="●",OR(K62=契約状況コード表!D$5,K62=契約状況コード表!D$6)),"年間支払金額(全官署、契約相手方ごと)",IF(AND(OR(COUNTIF(AI62,"*すべて*"),COUNTIF(AI62,"*全て*")),S62="●"),"年間支払金額(契約相手方ごと)",IF(AND(OR(K62=契約状況コード表!D$5,K62=契約状況コード表!D$6),AG62=契約状況コード表!G$7),"契約総額(全官署)",IF(AND(K62=契約状況コード表!D$7,AG62=契約状況コード表!G$7),"契約総額(自官署のみ)",IF(K62=契約状況コード表!D$7,"年間支払金額(自官署のみ)",IF(AG62=契約状況コード表!G$7,"契約総額",IF(AND(COUNTIF(BJ62,"&lt;&gt;*単価*"),OR(K62=契約状況コード表!D$5,K62=契約状況コード表!D$6)),"全官署予定価格",IF(AND(COUNTIF(BJ62,"*単価*"),OR(K62=契約状況コード表!D$5,K62=契約状況コード表!D$6)),"全官署支払金額",IF(AND(COUNTIF(BJ62,"&lt;&gt;*単価*"),COUNTIF(BJ62,"*変更契約*")),"変更後予定価格",IF(COUNTIF(BJ62,"*単価*"),"年間支払金額","予定価格"))))))))))))</f>
        <v>予定価格</v>
      </c>
      <c r="BD62" s="98" t="str">
        <f>IF(AND(BI62=契約状況コード表!M$5,T62&gt;契約状況コード表!N$5),"○",IF(AND(BI62=契約状況コード表!M$6,T62&gt;=契約状況コード表!N$6),"○",IF(AND(BI62=契約状況コード表!M$7,T62&gt;=契約状況コード表!N$7),"○",IF(AND(BI62=契約状況コード表!M$8,T62&gt;=契約状況コード表!N$8),"○",IF(AND(BI62=契約状況コード表!M$9,T62&gt;=契約状況コード表!N$9),"○",IF(AND(BI62=契約状況コード表!M$10,T62&gt;=契約状況コード表!N$10),"○",IF(AND(BI62=契約状況コード表!M$11,T62&gt;=契約状況コード表!N$11),"○",IF(AND(BI62=契約状況コード表!M$12,T62&gt;=契約状況コード表!N$12),"○",IF(AND(BI62=契約状況コード表!M$13,T62&gt;=契約状況コード表!N$13),"○",IF(T62="他官署で調達手続き入札を実施のため","○","×"))))))))))</f>
        <v>×</v>
      </c>
      <c r="BE62" s="98" t="str">
        <f>IF(AND(BI62=契約状況コード表!M$5,Y62&gt;契約状況コード表!N$5),"○",IF(AND(BI62=契約状況コード表!M$6,Y62&gt;=契約状況コード表!N$6),"○",IF(AND(BI62=契約状況コード表!M$7,Y62&gt;=契約状況コード表!N$7),"○",IF(AND(BI62=契約状況コード表!M$8,Y62&gt;=契約状況コード表!N$8),"○",IF(AND(BI62=契約状況コード表!M$9,Y62&gt;=契約状況コード表!N$9),"○",IF(AND(BI62=契約状況コード表!M$10,Y62&gt;=契約状況コード表!N$10),"○",IF(AND(BI62=契約状況コード表!M$11,Y62&gt;=契約状況コード表!N$11),"○",IF(AND(BI62=契約状況コード表!M$12,Y62&gt;=契約状況コード表!N$12),"○",IF(AND(BI62=契約状況コード表!M$13,Y62&gt;=契約状況コード表!N$13),"○","×")))))))))</f>
        <v>×</v>
      </c>
      <c r="BF62" s="98" t="str">
        <f t="shared" si="16"/>
        <v>×</v>
      </c>
      <c r="BG62" s="98" t="str">
        <f t="shared" si="17"/>
        <v>×</v>
      </c>
      <c r="BH62" s="99" t="str">
        <f t="shared" si="18"/>
        <v/>
      </c>
      <c r="BI62" s="146">
        <f t="shared" si="19"/>
        <v>0</v>
      </c>
      <c r="BJ62" s="29" t="str">
        <f>IF(AG62=契約状況コード表!G$5,"",IF(AND(K62&lt;&gt;"",ISTEXT(U62)),"分担契約/単価契約",IF(ISTEXT(U62),"単価契約",IF(K62&lt;&gt;"","分担契約",""))))</f>
        <v/>
      </c>
      <c r="BK62" s="147"/>
      <c r="BL62" s="102" t="str">
        <f>IF(COUNTIF(T62,"**"),"",IF(AND(T62&gt;=契約状況コード表!P$5,OR(H62=契約状況コード表!M$5,H62=契約状況コード表!M$6)),1,IF(AND(T62&gt;=契約状況コード表!P$13,H62&lt;&gt;契約状況コード表!M$5,H62&lt;&gt;契約状況コード表!M$6),1,"")))</f>
        <v/>
      </c>
      <c r="BM62" s="132" t="str">
        <f t="shared" si="20"/>
        <v>○</v>
      </c>
      <c r="BN62" s="102" t="b">
        <f t="shared" si="21"/>
        <v>1</v>
      </c>
      <c r="BO62" s="102" t="b">
        <f t="shared" si="22"/>
        <v>1</v>
      </c>
    </row>
    <row r="63" spans="7:67" ht="60.6" customHeight="1">
      <c r="G63" s="64"/>
      <c r="H63" s="65"/>
      <c r="I63" s="65"/>
      <c r="J63" s="65"/>
      <c r="K63" s="64"/>
      <c r="L63" s="29"/>
      <c r="M63" s="66"/>
      <c r="N63" s="65"/>
      <c r="O63" s="67"/>
      <c r="P63" s="72"/>
      <c r="Q63" s="73"/>
      <c r="R63" s="65"/>
      <c r="S63" s="64"/>
      <c r="T63" s="74"/>
      <c r="U63" s="131"/>
      <c r="V63" s="76"/>
      <c r="W63" s="148" t="str">
        <f>IF(OR(T63="他官署で調達手続きを実施のため",AG63=契約状況コード表!G$5),"－",IF(V63&lt;&gt;"",ROUNDDOWN(V63/T63,3),(IFERROR(ROUNDDOWN(U63/T63,3),"－"))))</f>
        <v>－</v>
      </c>
      <c r="X63" s="74"/>
      <c r="Y63" s="74"/>
      <c r="Z63" s="71"/>
      <c r="AA63" s="69"/>
      <c r="AB63" s="70"/>
      <c r="AC63" s="71"/>
      <c r="AD63" s="71"/>
      <c r="AE63" s="71"/>
      <c r="AF63" s="71"/>
      <c r="AG63" s="69"/>
      <c r="AH63" s="65"/>
      <c r="AI63" s="65"/>
      <c r="AJ63" s="65"/>
      <c r="AK63" s="29"/>
      <c r="AL63" s="29"/>
      <c r="AM63" s="170"/>
      <c r="AN63" s="170"/>
      <c r="AO63" s="170"/>
      <c r="AP63" s="170"/>
      <c r="AQ63" s="29"/>
      <c r="AR63" s="64"/>
      <c r="AS63" s="29"/>
      <c r="AT63" s="29"/>
      <c r="AU63" s="29"/>
      <c r="AV63" s="29"/>
      <c r="AW63" s="29"/>
      <c r="AX63" s="29"/>
      <c r="AY63" s="29"/>
      <c r="AZ63" s="29"/>
      <c r="BA63" s="90"/>
      <c r="BB63" s="97"/>
      <c r="BC63" s="98" t="str">
        <f>IF(AND(OR(K63=契約状況コード表!D$5,K63=契約状況コード表!D$6),OR(AG63=契約状況コード表!G$5,AG63=契約状況コード表!G$6)),"年間支払金額(全官署)",IF(OR(AG63=契約状況コード表!G$5,AG63=契約状況コード表!G$6),"年間支払金額",IF(AND(OR(COUNTIF(AI63,"*すべて*"),COUNTIF(AI63,"*全て*")),S63="●",OR(K63=契約状況コード表!D$5,K63=契約状況コード表!D$6)),"年間支払金額(全官署、契約相手方ごと)",IF(AND(OR(COUNTIF(AI63,"*すべて*"),COUNTIF(AI63,"*全て*")),S63="●"),"年間支払金額(契約相手方ごと)",IF(AND(OR(K63=契約状況コード表!D$5,K63=契約状況コード表!D$6),AG63=契約状況コード表!G$7),"契約総額(全官署)",IF(AND(K63=契約状況コード表!D$7,AG63=契約状況コード表!G$7),"契約総額(自官署のみ)",IF(K63=契約状況コード表!D$7,"年間支払金額(自官署のみ)",IF(AG63=契約状況コード表!G$7,"契約総額",IF(AND(COUNTIF(BJ63,"&lt;&gt;*単価*"),OR(K63=契約状況コード表!D$5,K63=契約状況コード表!D$6)),"全官署予定価格",IF(AND(COUNTIF(BJ63,"*単価*"),OR(K63=契約状況コード表!D$5,K63=契約状況コード表!D$6)),"全官署支払金額",IF(AND(COUNTIF(BJ63,"&lt;&gt;*単価*"),COUNTIF(BJ63,"*変更契約*")),"変更後予定価格",IF(COUNTIF(BJ63,"*単価*"),"年間支払金額","予定価格"))))))))))))</f>
        <v>予定価格</v>
      </c>
      <c r="BD63" s="98" t="str">
        <f>IF(AND(BI63=契約状況コード表!M$5,T63&gt;契約状況コード表!N$5),"○",IF(AND(BI63=契約状況コード表!M$6,T63&gt;=契約状況コード表!N$6),"○",IF(AND(BI63=契約状況コード表!M$7,T63&gt;=契約状況コード表!N$7),"○",IF(AND(BI63=契約状況コード表!M$8,T63&gt;=契約状況コード表!N$8),"○",IF(AND(BI63=契約状況コード表!M$9,T63&gt;=契約状況コード表!N$9),"○",IF(AND(BI63=契約状況コード表!M$10,T63&gt;=契約状況コード表!N$10),"○",IF(AND(BI63=契約状況コード表!M$11,T63&gt;=契約状況コード表!N$11),"○",IF(AND(BI63=契約状況コード表!M$12,T63&gt;=契約状況コード表!N$12),"○",IF(AND(BI63=契約状況コード表!M$13,T63&gt;=契約状況コード表!N$13),"○",IF(T63="他官署で調達手続き入札を実施のため","○","×"))))))))))</f>
        <v>×</v>
      </c>
      <c r="BE63" s="98" t="str">
        <f>IF(AND(BI63=契約状況コード表!M$5,Y63&gt;契約状況コード表!N$5),"○",IF(AND(BI63=契約状況コード表!M$6,Y63&gt;=契約状況コード表!N$6),"○",IF(AND(BI63=契約状況コード表!M$7,Y63&gt;=契約状況コード表!N$7),"○",IF(AND(BI63=契約状況コード表!M$8,Y63&gt;=契約状況コード表!N$8),"○",IF(AND(BI63=契約状況コード表!M$9,Y63&gt;=契約状況コード表!N$9),"○",IF(AND(BI63=契約状況コード表!M$10,Y63&gt;=契約状況コード表!N$10),"○",IF(AND(BI63=契約状況コード表!M$11,Y63&gt;=契約状況コード表!N$11),"○",IF(AND(BI63=契約状況コード表!M$12,Y63&gt;=契約状況コード表!N$12),"○",IF(AND(BI63=契約状況コード表!M$13,Y63&gt;=契約状況コード表!N$13),"○","×")))))))))</f>
        <v>×</v>
      </c>
      <c r="BF63" s="98" t="str">
        <f t="shared" si="16"/>
        <v>×</v>
      </c>
      <c r="BG63" s="98" t="str">
        <f t="shared" si="17"/>
        <v>×</v>
      </c>
      <c r="BH63" s="99" t="str">
        <f t="shared" si="18"/>
        <v/>
      </c>
      <c r="BI63" s="146">
        <f t="shared" si="19"/>
        <v>0</v>
      </c>
      <c r="BJ63" s="29" t="str">
        <f>IF(AG63=契約状況コード表!G$5,"",IF(AND(K63&lt;&gt;"",ISTEXT(U63)),"分担契約/単価契約",IF(ISTEXT(U63),"単価契約",IF(K63&lt;&gt;"","分担契約",""))))</f>
        <v/>
      </c>
      <c r="BK63" s="147"/>
      <c r="BL63" s="102" t="str">
        <f>IF(COUNTIF(T63,"**"),"",IF(AND(T63&gt;=契約状況コード表!P$5,OR(H63=契約状況コード表!M$5,H63=契約状況コード表!M$6)),1,IF(AND(T63&gt;=契約状況コード表!P$13,H63&lt;&gt;契約状況コード表!M$5,H63&lt;&gt;契約状況コード表!M$6),1,"")))</f>
        <v/>
      </c>
      <c r="BM63" s="132" t="str">
        <f t="shared" si="20"/>
        <v>○</v>
      </c>
      <c r="BN63" s="102" t="b">
        <f t="shared" si="21"/>
        <v>1</v>
      </c>
      <c r="BO63" s="102" t="b">
        <f t="shared" si="22"/>
        <v>1</v>
      </c>
    </row>
    <row r="64" spans="7:67" ht="60.6" customHeight="1">
      <c r="G64" s="64"/>
      <c r="H64" s="65"/>
      <c r="I64" s="65"/>
      <c r="J64" s="65"/>
      <c r="K64" s="64"/>
      <c r="L64" s="29"/>
      <c r="M64" s="66"/>
      <c r="N64" s="65"/>
      <c r="O64" s="67"/>
      <c r="P64" s="72"/>
      <c r="Q64" s="73"/>
      <c r="R64" s="65"/>
      <c r="S64" s="64"/>
      <c r="T64" s="68"/>
      <c r="U64" s="75"/>
      <c r="V64" s="76"/>
      <c r="W64" s="148" t="str">
        <f>IF(OR(T64="他官署で調達手続きを実施のため",AG64=契約状況コード表!G$5),"－",IF(V64&lt;&gt;"",ROUNDDOWN(V64/T64,3),(IFERROR(ROUNDDOWN(U64/T64,3),"－"))))</f>
        <v>－</v>
      </c>
      <c r="X64" s="68"/>
      <c r="Y64" s="68"/>
      <c r="Z64" s="71"/>
      <c r="AA64" s="69"/>
      <c r="AB64" s="70"/>
      <c r="AC64" s="71"/>
      <c r="AD64" s="71"/>
      <c r="AE64" s="71"/>
      <c r="AF64" s="71"/>
      <c r="AG64" s="69"/>
      <c r="AH64" s="65"/>
      <c r="AI64" s="65"/>
      <c r="AJ64" s="65"/>
      <c r="AK64" s="29"/>
      <c r="AL64" s="29"/>
      <c r="AM64" s="170"/>
      <c r="AN64" s="170"/>
      <c r="AO64" s="170"/>
      <c r="AP64" s="170"/>
      <c r="AQ64" s="29"/>
      <c r="AR64" s="64"/>
      <c r="AS64" s="29"/>
      <c r="AT64" s="29"/>
      <c r="AU64" s="29"/>
      <c r="AV64" s="29"/>
      <c r="AW64" s="29"/>
      <c r="AX64" s="29"/>
      <c r="AY64" s="29"/>
      <c r="AZ64" s="29"/>
      <c r="BA64" s="90"/>
      <c r="BB64" s="97"/>
      <c r="BC64" s="98" t="str">
        <f>IF(AND(OR(K64=契約状況コード表!D$5,K64=契約状況コード表!D$6),OR(AG64=契約状況コード表!G$5,AG64=契約状況コード表!G$6)),"年間支払金額(全官署)",IF(OR(AG64=契約状況コード表!G$5,AG64=契約状況コード表!G$6),"年間支払金額",IF(AND(OR(COUNTIF(AI64,"*すべて*"),COUNTIF(AI64,"*全て*")),S64="●",OR(K64=契約状況コード表!D$5,K64=契約状況コード表!D$6)),"年間支払金額(全官署、契約相手方ごと)",IF(AND(OR(COUNTIF(AI64,"*すべて*"),COUNTIF(AI64,"*全て*")),S64="●"),"年間支払金額(契約相手方ごと)",IF(AND(OR(K64=契約状況コード表!D$5,K64=契約状況コード表!D$6),AG64=契約状況コード表!G$7),"契約総額(全官署)",IF(AND(K64=契約状況コード表!D$7,AG64=契約状況コード表!G$7),"契約総額(自官署のみ)",IF(K64=契約状況コード表!D$7,"年間支払金額(自官署のみ)",IF(AG64=契約状況コード表!G$7,"契約総額",IF(AND(COUNTIF(BJ64,"&lt;&gt;*単価*"),OR(K64=契約状況コード表!D$5,K64=契約状況コード表!D$6)),"全官署予定価格",IF(AND(COUNTIF(BJ64,"*単価*"),OR(K64=契約状況コード表!D$5,K64=契約状況コード表!D$6)),"全官署支払金額",IF(AND(COUNTIF(BJ64,"&lt;&gt;*単価*"),COUNTIF(BJ64,"*変更契約*")),"変更後予定価格",IF(COUNTIF(BJ64,"*単価*"),"年間支払金額","予定価格"))))))))))))</f>
        <v>予定価格</v>
      </c>
      <c r="BD64" s="98" t="str">
        <f>IF(AND(BI64=契約状況コード表!M$5,T64&gt;契約状況コード表!N$5),"○",IF(AND(BI64=契約状況コード表!M$6,T64&gt;=契約状況コード表!N$6),"○",IF(AND(BI64=契約状況コード表!M$7,T64&gt;=契約状況コード表!N$7),"○",IF(AND(BI64=契約状況コード表!M$8,T64&gt;=契約状況コード表!N$8),"○",IF(AND(BI64=契約状況コード表!M$9,T64&gt;=契約状況コード表!N$9),"○",IF(AND(BI64=契約状況コード表!M$10,T64&gt;=契約状況コード表!N$10),"○",IF(AND(BI64=契約状況コード表!M$11,T64&gt;=契約状況コード表!N$11),"○",IF(AND(BI64=契約状況コード表!M$12,T64&gt;=契約状況コード表!N$12),"○",IF(AND(BI64=契約状況コード表!M$13,T64&gt;=契約状況コード表!N$13),"○",IF(T64="他官署で調達手続き入札を実施のため","○","×"))))))))))</f>
        <v>×</v>
      </c>
      <c r="BE64" s="98" t="str">
        <f>IF(AND(BI64=契約状況コード表!M$5,Y64&gt;契約状況コード表!N$5),"○",IF(AND(BI64=契約状況コード表!M$6,Y64&gt;=契約状況コード表!N$6),"○",IF(AND(BI64=契約状況コード表!M$7,Y64&gt;=契約状況コード表!N$7),"○",IF(AND(BI64=契約状況コード表!M$8,Y64&gt;=契約状況コード表!N$8),"○",IF(AND(BI64=契約状況コード表!M$9,Y64&gt;=契約状況コード表!N$9),"○",IF(AND(BI64=契約状況コード表!M$10,Y64&gt;=契約状況コード表!N$10),"○",IF(AND(BI64=契約状況コード表!M$11,Y64&gt;=契約状況コード表!N$11),"○",IF(AND(BI64=契約状況コード表!M$12,Y64&gt;=契約状況コード表!N$12),"○",IF(AND(BI64=契約状況コード表!M$13,Y64&gt;=契約状況コード表!N$13),"○","×")))))))))</f>
        <v>×</v>
      </c>
      <c r="BF64" s="98" t="str">
        <f t="shared" si="16"/>
        <v>×</v>
      </c>
      <c r="BG64" s="98" t="str">
        <f t="shared" si="17"/>
        <v>×</v>
      </c>
      <c r="BH64" s="99" t="str">
        <f t="shared" si="18"/>
        <v/>
      </c>
      <c r="BI64" s="146">
        <f t="shared" si="19"/>
        <v>0</v>
      </c>
      <c r="BJ64" s="29" t="str">
        <f>IF(AG64=契約状況コード表!G$5,"",IF(AND(K64&lt;&gt;"",ISTEXT(U64)),"分担契約/単価契約",IF(ISTEXT(U64),"単価契約",IF(K64&lt;&gt;"","分担契約",""))))</f>
        <v/>
      </c>
      <c r="BK64" s="147"/>
      <c r="BL64" s="102" t="str">
        <f>IF(COUNTIF(T64,"**"),"",IF(AND(T64&gt;=契約状況コード表!P$5,OR(H64=契約状況コード表!M$5,H64=契約状況コード表!M$6)),1,IF(AND(T64&gt;=契約状況コード表!P$13,H64&lt;&gt;契約状況コード表!M$5,H64&lt;&gt;契約状況コード表!M$6),1,"")))</f>
        <v/>
      </c>
      <c r="BM64" s="132" t="str">
        <f t="shared" si="20"/>
        <v>○</v>
      </c>
      <c r="BN64" s="102" t="b">
        <f t="shared" si="21"/>
        <v>1</v>
      </c>
      <c r="BO64" s="102" t="b">
        <f t="shared" si="22"/>
        <v>1</v>
      </c>
    </row>
    <row r="65" spans="7:67" ht="60.6" customHeight="1">
      <c r="G65" s="64"/>
      <c r="H65" s="65"/>
      <c r="I65" s="65"/>
      <c r="J65" s="65"/>
      <c r="K65" s="64"/>
      <c r="L65" s="29"/>
      <c r="M65" s="66"/>
      <c r="N65" s="65"/>
      <c r="O65" s="67"/>
      <c r="P65" s="72"/>
      <c r="Q65" s="73"/>
      <c r="R65" s="65"/>
      <c r="S65" s="64"/>
      <c r="T65" s="68"/>
      <c r="U65" s="75"/>
      <c r="V65" s="76"/>
      <c r="W65" s="148" t="str">
        <f>IF(OR(T65="他官署で調達手続きを実施のため",AG65=契約状況コード表!G$5),"－",IF(V65&lt;&gt;"",ROUNDDOWN(V65/T65,3),(IFERROR(ROUNDDOWN(U65/T65,3),"－"))))</f>
        <v>－</v>
      </c>
      <c r="X65" s="68"/>
      <c r="Y65" s="68"/>
      <c r="Z65" s="71"/>
      <c r="AA65" s="69"/>
      <c r="AB65" s="70"/>
      <c r="AC65" s="71"/>
      <c r="AD65" s="71"/>
      <c r="AE65" s="71"/>
      <c r="AF65" s="71"/>
      <c r="AG65" s="69"/>
      <c r="AH65" s="65"/>
      <c r="AI65" s="65"/>
      <c r="AJ65" s="65"/>
      <c r="AK65" s="29"/>
      <c r="AL65" s="29"/>
      <c r="AM65" s="170"/>
      <c r="AN65" s="170"/>
      <c r="AO65" s="170"/>
      <c r="AP65" s="170"/>
      <c r="AQ65" s="29"/>
      <c r="AR65" s="64"/>
      <c r="AS65" s="29"/>
      <c r="AT65" s="29"/>
      <c r="AU65" s="29"/>
      <c r="AV65" s="29"/>
      <c r="AW65" s="29"/>
      <c r="AX65" s="29"/>
      <c r="AY65" s="29"/>
      <c r="AZ65" s="29"/>
      <c r="BA65" s="90"/>
      <c r="BB65" s="97"/>
      <c r="BC65" s="98" t="str">
        <f>IF(AND(OR(K65=契約状況コード表!D$5,K65=契約状況コード表!D$6),OR(AG65=契約状況コード表!G$5,AG65=契約状況コード表!G$6)),"年間支払金額(全官署)",IF(OR(AG65=契約状況コード表!G$5,AG65=契約状況コード表!G$6),"年間支払金額",IF(AND(OR(COUNTIF(AI65,"*すべて*"),COUNTIF(AI65,"*全て*")),S65="●",OR(K65=契約状況コード表!D$5,K65=契約状況コード表!D$6)),"年間支払金額(全官署、契約相手方ごと)",IF(AND(OR(COUNTIF(AI65,"*すべて*"),COUNTIF(AI65,"*全て*")),S65="●"),"年間支払金額(契約相手方ごと)",IF(AND(OR(K65=契約状況コード表!D$5,K65=契約状況コード表!D$6),AG65=契約状況コード表!G$7),"契約総額(全官署)",IF(AND(K65=契約状況コード表!D$7,AG65=契約状況コード表!G$7),"契約総額(自官署のみ)",IF(K65=契約状況コード表!D$7,"年間支払金額(自官署のみ)",IF(AG65=契約状況コード表!G$7,"契約総額",IF(AND(COUNTIF(BJ65,"&lt;&gt;*単価*"),OR(K65=契約状況コード表!D$5,K65=契約状況コード表!D$6)),"全官署予定価格",IF(AND(COUNTIF(BJ65,"*単価*"),OR(K65=契約状況コード表!D$5,K65=契約状況コード表!D$6)),"全官署支払金額",IF(AND(COUNTIF(BJ65,"&lt;&gt;*単価*"),COUNTIF(BJ65,"*変更契約*")),"変更後予定価格",IF(COUNTIF(BJ65,"*単価*"),"年間支払金額","予定価格"))))))))))))</f>
        <v>予定価格</v>
      </c>
      <c r="BD65" s="98" t="str">
        <f>IF(AND(BI65=契約状況コード表!M$5,T65&gt;契約状況コード表!N$5),"○",IF(AND(BI65=契約状況コード表!M$6,T65&gt;=契約状況コード表!N$6),"○",IF(AND(BI65=契約状況コード表!M$7,T65&gt;=契約状況コード表!N$7),"○",IF(AND(BI65=契約状況コード表!M$8,T65&gt;=契約状況コード表!N$8),"○",IF(AND(BI65=契約状況コード表!M$9,T65&gt;=契約状況コード表!N$9),"○",IF(AND(BI65=契約状況コード表!M$10,T65&gt;=契約状況コード表!N$10),"○",IF(AND(BI65=契約状況コード表!M$11,T65&gt;=契約状況コード表!N$11),"○",IF(AND(BI65=契約状況コード表!M$12,T65&gt;=契約状況コード表!N$12),"○",IF(AND(BI65=契約状況コード表!M$13,T65&gt;=契約状況コード表!N$13),"○",IF(T65="他官署で調達手続き入札を実施のため","○","×"))))))))))</f>
        <v>×</v>
      </c>
      <c r="BE65" s="98" t="str">
        <f>IF(AND(BI65=契約状況コード表!M$5,Y65&gt;契約状況コード表!N$5),"○",IF(AND(BI65=契約状況コード表!M$6,Y65&gt;=契約状況コード表!N$6),"○",IF(AND(BI65=契約状況コード表!M$7,Y65&gt;=契約状況コード表!N$7),"○",IF(AND(BI65=契約状況コード表!M$8,Y65&gt;=契約状況コード表!N$8),"○",IF(AND(BI65=契約状況コード表!M$9,Y65&gt;=契約状況コード表!N$9),"○",IF(AND(BI65=契約状況コード表!M$10,Y65&gt;=契約状況コード表!N$10),"○",IF(AND(BI65=契約状況コード表!M$11,Y65&gt;=契約状況コード表!N$11),"○",IF(AND(BI65=契約状況コード表!M$12,Y65&gt;=契約状況コード表!N$12),"○",IF(AND(BI65=契約状況コード表!M$13,Y65&gt;=契約状況コード表!N$13),"○","×")))))))))</f>
        <v>×</v>
      </c>
      <c r="BF65" s="98" t="str">
        <f t="shared" si="16"/>
        <v>×</v>
      </c>
      <c r="BG65" s="98" t="str">
        <f t="shared" si="17"/>
        <v>×</v>
      </c>
      <c r="BH65" s="99" t="str">
        <f t="shared" si="18"/>
        <v/>
      </c>
      <c r="BI65" s="146">
        <f t="shared" si="19"/>
        <v>0</v>
      </c>
      <c r="BJ65" s="29" t="str">
        <f>IF(AG65=契約状況コード表!G$5,"",IF(AND(K65&lt;&gt;"",ISTEXT(U65)),"分担契約/単価契約",IF(ISTEXT(U65),"単価契約",IF(K65&lt;&gt;"","分担契約",""))))</f>
        <v/>
      </c>
      <c r="BK65" s="147"/>
      <c r="BL65" s="102" t="str">
        <f>IF(COUNTIF(T65,"**"),"",IF(AND(T65&gt;=契約状況コード表!P$5,OR(H65=契約状況コード表!M$5,H65=契約状況コード表!M$6)),1,IF(AND(T65&gt;=契約状況コード表!P$13,H65&lt;&gt;契約状況コード表!M$5,H65&lt;&gt;契約状況コード表!M$6),1,"")))</f>
        <v/>
      </c>
      <c r="BM65" s="132" t="str">
        <f t="shared" si="20"/>
        <v>○</v>
      </c>
      <c r="BN65" s="102" t="b">
        <f t="shared" si="21"/>
        <v>1</v>
      </c>
      <c r="BO65" s="102" t="b">
        <f t="shared" si="22"/>
        <v>1</v>
      </c>
    </row>
    <row r="66" spans="7:67" ht="60.6" customHeight="1">
      <c r="G66" s="64"/>
      <c r="H66" s="65"/>
      <c r="I66" s="65"/>
      <c r="J66" s="65"/>
      <c r="K66" s="64"/>
      <c r="L66" s="29"/>
      <c r="M66" s="66"/>
      <c r="N66" s="65"/>
      <c r="O66" s="67"/>
      <c r="P66" s="72"/>
      <c r="Q66" s="73"/>
      <c r="R66" s="65"/>
      <c r="S66" s="64"/>
      <c r="T66" s="68"/>
      <c r="U66" s="75"/>
      <c r="V66" s="76"/>
      <c r="W66" s="148" t="str">
        <f>IF(OR(T66="他官署で調達手続きを実施のため",AG66=契約状況コード表!G$5),"－",IF(V66&lt;&gt;"",ROUNDDOWN(V66/T66,3),(IFERROR(ROUNDDOWN(U66/T66,3),"－"))))</f>
        <v>－</v>
      </c>
      <c r="X66" s="68"/>
      <c r="Y66" s="68"/>
      <c r="Z66" s="71"/>
      <c r="AA66" s="69"/>
      <c r="AB66" s="70"/>
      <c r="AC66" s="71"/>
      <c r="AD66" s="71"/>
      <c r="AE66" s="71"/>
      <c r="AF66" s="71"/>
      <c r="AG66" s="69"/>
      <c r="AH66" s="65"/>
      <c r="AI66" s="65"/>
      <c r="AJ66" s="65"/>
      <c r="AK66" s="29"/>
      <c r="AL66" s="29"/>
      <c r="AM66" s="170"/>
      <c r="AN66" s="170"/>
      <c r="AO66" s="170"/>
      <c r="AP66" s="170"/>
      <c r="AQ66" s="29"/>
      <c r="AR66" s="64"/>
      <c r="AS66" s="29"/>
      <c r="AT66" s="29"/>
      <c r="AU66" s="29"/>
      <c r="AV66" s="29"/>
      <c r="AW66" s="29"/>
      <c r="AX66" s="29"/>
      <c r="AY66" s="29"/>
      <c r="AZ66" s="29"/>
      <c r="BA66" s="90"/>
      <c r="BB66" s="97"/>
      <c r="BC66" s="98" t="str">
        <f>IF(AND(OR(K66=契約状況コード表!D$5,K66=契約状況コード表!D$6),OR(AG66=契約状況コード表!G$5,AG66=契約状況コード表!G$6)),"年間支払金額(全官署)",IF(OR(AG66=契約状況コード表!G$5,AG66=契約状況コード表!G$6),"年間支払金額",IF(AND(OR(COUNTIF(AI66,"*すべて*"),COUNTIF(AI66,"*全て*")),S66="●",OR(K66=契約状況コード表!D$5,K66=契約状況コード表!D$6)),"年間支払金額(全官署、契約相手方ごと)",IF(AND(OR(COUNTIF(AI66,"*すべて*"),COUNTIF(AI66,"*全て*")),S66="●"),"年間支払金額(契約相手方ごと)",IF(AND(OR(K66=契約状況コード表!D$5,K66=契約状況コード表!D$6),AG66=契約状況コード表!G$7),"契約総額(全官署)",IF(AND(K66=契約状況コード表!D$7,AG66=契約状況コード表!G$7),"契約総額(自官署のみ)",IF(K66=契約状況コード表!D$7,"年間支払金額(自官署のみ)",IF(AG66=契約状況コード表!G$7,"契約総額",IF(AND(COUNTIF(BJ66,"&lt;&gt;*単価*"),OR(K66=契約状況コード表!D$5,K66=契約状況コード表!D$6)),"全官署予定価格",IF(AND(COUNTIF(BJ66,"*単価*"),OR(K66=契約状況コード表!D$5,K66=契約状況コード表!D$6)),"全官署支払金額",IF(AND(COUNTIF(BJ66,"&lt;&gt;*単価*"),COUNTIF(BJ66,"*変更契約*")),"変更後予定価格",IF(COUNTIF(BJ66,"*単価*"),"年間支払金額","予定価格"))))))))))))</f>
        <v>予定価格</v>
      </c>
      <c r="BD66" s="98" t="str">
        <f>IF(AND(BI66=契約状況コード表!M$5,T66&gt;契約状況コード表!N$5),"○",IF(AND(BI66=契約状況コード表!M$6,T66&gt;=契約状況コード表!N$6),"○",IF(AND(BI66=契約状況コード表!M$7,T66&gt;=契約状況コード表!N$7),"○",IF(AND(BI66=契約状況コード表!M$8,T66&gt;=契約状況コード表!N$8),"○",IF(AND(BI66=契約状況コード表!M$9,T66&gt;=契約状況コード表!N$9),"○",IF(AND(BI66=契約状況コード表!M$10,T66&gt;=契約状況コード表!N$10),"○",IF(AND(BI66=契約状況コード表!M$11,T66&gt;=契約状況コード表!N$11),"○",IF(AND(BI66=契約状況コード表!M$12,T66&gt;=契約状況コード表!N$12),"○",IF(AND(BI66=契約状況コード表!M$13,T66&gt;=契約状況コード表!N$13),"○",IF(T66="他官署で調達手続き入札を実施のため","○","×"))))))))))</f>
        <v>×</v>
      </c>
      <c r="BE66" s="98" t="str">
        <f>IF(AND(BI66=契約状況コード表!M$5,Y66&gt;契約状況コード表!N$5),"○",IF(AND(BI66=契約状況コード表!M$6,Y66&gt;=契約状況コード表!N$6),"○",IF(AND(BI66=契約状況コード表!M$7,Y66&gt;=契約状況コード表!N$7),"○",IF(AND(BI66=契約状況コード表!M$8,Y66&gt;=契約状況コード表!N$8),"○",IF(AND(BI66=契約状況コード表!M$9,Y66&gt;=契約状況コード表!N$9),"○",IF(AND(BI66=契約状況コード表!M$10,Y66&gt;=契約状況コード表!N$10),"○",IF(AND(BI66=契約状況コード表!M$11,Y66&gt;=契約状況コード表!N$11),"○",IF(AND(BI66=契約状況コード表!M$12,Y66&gt;=契約状況コード表!N$12),"○",IF(AND(BI66=契約状況コード表!M$13,Y66&gt;=契約状況コード表!N$13),"○","×")))))))))</f>
        <v>×</v>
      </c>
      <c r="BF66" s="98" t="str">
        <f t="shared" si="16"/>
        <v>×</v>
      </c>
      <c r="BG66" s="98" t="str">
        <f t="shared" si="17"/>
        <v>×</v>
      </c>
      <c r="BH66" s="99" t="str">
        <f t="shared" si="18"/>
        <v/>
      </c>
      <c r="BI66" s="146">
        <f t="shared" si="19"/>
        <v>0</v>
      </c>
      <c r="BJ66" s="29" t="str">
        <f>IF(AG66=契約状況コード表!G$5,"",IF(AND(K66&lt;&gt;"",ISTEXT(U66)),"分担契約/単価契約",IF(ISTEXT(U66),"単価契約",IF(K66&lt;&gt;"","分担契約",""))))</f>
        <v/>
      </c>
      <c r="BK66" s="147"/>
      <c r="BL66" s="102" t="str">
        <f>IF(COUNTIF(T66,"**"),"",IF(AND(T66&gt;=契約状況コード表!P$5,OR(H66=契約状況コード表!M$5,H66=契約状況コード表!M$6)),1,IF(AND(T66&gt;=契約状況コード表!P$13,H66&lt;&gt;契約状況コード表!M$5,H66&lt;&gt;契約状況コード表!M$6),1,"")))</f>
        <v/>
      </c>
      <c r="BM66" s="132" t="str">
        <f t="shared" si="20"/>
        <v>○</v>
      </c>
      <c r="BN66" s="102" t="b">
        <f t="shared" si="21"/>
        <v>1</v>
      </c>
      <c r="BO66" s="102" t="b">
        <f t="shared" si="22"/>
        <v>1</v>
      </c>
    </row>
    <row r="67" spans="7:67" ht="60.6" customHeight="1">
      <c r="G67" s="64"/>
      <c r="H67" s="65"/>
      <c r="I67" s="65"/>
      <c r="J67" s="65"/>
      <c r="K67" s="64"/>
      <c r="L67" s="29"/>
      <c r="M67" s="66"/>
      <c r="N67" s="65"/>
      <c r="O67" s="67"/>
      <c r="P67" s="72"/>
      <c r="Q67" s="73"/>
      <c r="R67" s="65"/>
      <c r="S67" s="64"/>
      <c r="T67" s="68"/>
      <c r="U67" s="75"/>
      <c r="V67" s="76"/>
      <c r="W67" s="148" t="str">
        <f>IF(OR(T67="他官署で調達手続きを実施のため",AG67=契約状況コード表!G$5),"－",IF(V67&lt;&gt;"",ROUNDDOWN(V67/T67,3),(IFERROR(ROUNDDOWN(U67/T67,3),"－"))))</f>
        <v>－</v>
      </c>
      <c r="X67" s="68"/>
      <c r="Y67" s="68"/>
      <c r="Z67" s="71"/>
      <c r="AA67" s="69"/>
      <c r="AB67" s="70"/>
      <c r="AC67" s="71"/>
      <c r="AD67" s="71"/>
      <c r="AE67" s="71"/>
      <c r="AF67" s="71"/>
      <c r="AG67" s="69"/>
      <c r="AH67" s="65"/>
      <c r="AI67" s="65"/>
      <c r="AJ67" s="65"/>
      <c r="AK67" s="29"/>
      <c r="AL67" s="29"/>
      <c r="AM67" s="170"/>
      <c r="AN67" s="170"/>
      <c r="AO67" s="170"/>
      <c r="AP67" s="170"/>
      <c r="AQ67" s="29"/>
      <c r="AR67" s="64"/>
      <c r="AS67" s="29"/>
      <c r="AT67" s="29"/>
      <c r="AU67" s="29"/>
      <c r="AV67" s="29"/>
      <c r="AW67" s="29"/>
      <c r="AX67" s="29"/>
      <c r="AY67" s="29"/>
      <c r="AZ67" s="29"/>
      <c r="BA67" s="92"/>
      <c r="BB67" s="97"/>
      <c r="BC67" s="98" t="str">
        <f>IF(AND(OR(K67=契約状況コード表!D$5,K67=契約状況コード表!D$6),OR(AG67=契約状況コード表!G$5,AG67=契約状況コード表!G$6)),"年間支払金額(全官署)",IF(OR(AG67=契約状況コード表!G$5,AG67=契約状況コード表!G$6),"年間支払金額",IF(AND(OR(COUNTIF(AI67,"*すべて*"),COUNTIF(AI67,"*全て*")),S67="●",OR(K67=契約状況コード表!D$5,K67=契約状況コード表!D$6)),"年間支払金額(全官署、契約相手方ごと)",IF(AND(OR(COUNTIF(AI67,"*すべて*"),COUNTIF(AI67,"*全て*")),S67="●"),"年間支払金額(契約相手方ごと)",IF(AND(OR(K67=契約状況コード表!D$5,K67=契約状況コード表!D$6),AG67=契約状況コード表!G$7),"契約総額(全官署)",IF(AND(K67=契約状況コード表!D$7,AG67=契約状況コード表!G$7),"契約総額(自官署のみ)",IF(K67=契約状況コード表!D$7,"年間支払金額(自官署のみ)",IF(AG67=契約状況コード表!G$7,"契約総額",IF(AND(COUNTIF(BJ67,"&lt;&gt;*単価*"),OR(K67=契約状況コード表!D$5,K67=契約状況コード表!D$6)),"全官署予定価格",IF(AND(COUNTIF(BJ67,"*単価*"),OR(K67=契約状況コード表!D$5,K67=契約状況コード表!D$6)),"全官署支払金額",IF(AND(COUNTIF(BJ67,"&lt;&gt;*単価*"),COUNTIF(BJ67,"*変更契約*")),"変更後予定価格",IF(COUNTIF(BJ67,"*単価*"),"年間支払金額","予定価格"))))))))))))</f>
        <v>予定価格</v>
      </c>
      <c r="BD67" s="98" t="str">
        <f>IF(AND(BI67=契約状況コード表!M$5,T67&gt;契約状況コード表!N$5),"○",IF(AND(BI67=契約状況コード表!M$6,T67&gt;=契約状況コード表!N$6),"○",IF(AND(BI67=契約状況コード表!M$7,T67&gt;=契約状況コード表!N$7),"○",IF(AND(BI67=契約状況コード表!M$8,T67&gt;=契約状況コード表!N$8),"○",IF(AND(BI67=契約状況コード表!M$9,T67&gt;=契約状況コード表!N$9),"○",IF(AND(BI67=契約状況コード表!M$10,T67&gt;=契約状況コード表!N$10),"○",IF(AND(BI67=契約状況コード表!M$11,T67&gt;=契約状況コード表!N$11),"○",IF(AND(BI67=契約状況コード表!M$12,T67&gt;=契約状況コード表!N$12),"○",IF(AND(BI67=契約状況コード表!M$13,T67&gt;=契約状況コード表!N$13),"○",IF(T67="他官署で調達手続き入札を実施のため","○","×"))))))))))</f>
        <v>×</v>
      </c>
      <c r="BE67" s="98" t="str">
        <f>IF(AND(BI67=契約状況コード表!M$5,Y67&gt;契約状況コード表!N$5),"○",IF(AND(BI67=契約状況コード表!M$6,Y67&gt;=契約状況コード表!N$6),"○",IF(AND(BI67=契約状況コード表!M$7,Y67&gt;=契約状況コード表!N$7),"○",IF(AND(BI67=契約状況コード表!M$8,Y67&gt;=契約状況コード表!N$8),"○",IF(AND(BI67=契約状況コード表!M$9,Y67&gt;=契約状況コード表!N$9),"○",IF(AND(BI67=契約状況コード表!M$10,Y67&gt;=契約状況コード表!N$10),"○",IF(AND(BI67=契約状況コード表!M$11,Y67&gt;=契約状況コード表!N$11),"○",IF(AND(BI67=契約状況コード表!M$12,Y67&gt;=契約状況コード表!N$12),"○",IF(AND(BI67=契約状況コード表!M$13,Y67&gt;=契約状況コード表!N$13),"○","×")))))))))</f>
        <v>×</v>
      </c>
      <c r="BF67" s="98" t="str">
        <f t="shared" si="16"/>
        <v>×</v>
      </c>
      <c r="BG67" s="98" t="str">
        <f t="shared" si="17"/>
        <v>×</v>
      </c>
      <c r="BH67" s="99" t="str">
        <f t="shared" si="18"/>
        <v/>
      </c>
      <c r="BI67" s="146">
        <f t="shared" si="19"/>
        <v>0</v>
      </c>
      <c r="BJ67" s="29" t="str">
        <f>IF(AG67=契約状況コード表!G$5,"",IF(AND(K67&lt;&gt;"",ISTEXT(U67)),"分担契約/単価契約",IF(ISTEXT(U67),"単価契約",IF(K67&lt;&gt;"","分担契約",""))))</f>
        <v/>
      </c>
      <c r="BK67" s="147"/>
      <c r="BL67" s="102" t="str">
        <f>IF(COUNTIF(T67,"**"),"",IF(AND(T67&gt;=契約状況コード表!P$5,OR(H67=契約状況コード表!M$5,H67=契約状況コード表!M$6)),1,IF(AND(T67&gt;=契約状況コード表!P$13,H67&lt;&gt;契約状況コード表!M$5,H67&lt;&gt;契約状況コード表!M$6),1,"")))</f>
        <v/>
      </c>
      <c r="BM67" s="132" t="str">
        <f t="shared" si="20"/>
        <v>○</v>
      </c>
      <c r="BN67" s="102" t="b">
        <f t="shared" si="21"/>
        <v>1</v>
      </c>
      <c r="BO67" s="102" t="b">
        <f t="shared" si="22"/>
        <v>1</v>
      </c>
    </row>
    <row r="68" spans="7:67" ht="60.6" customHeight="1">
      <c r="G68" s="64"/>
      <c r="H68" s="65"/>
      <c r="I68" s="65"/>
      <c r="J68" s="65"/>
      <c r="K68" s="64"/>
      <c r="L68" s="29"/>
      <c r="M68" s="66"/>
      <c r="N68" s="65"/>
      <c r="O68" s="67"/>
      <c r="P68" s="72"/>
      <c r="Q68" s="73"/>
      <c r="R68" s="65"/>
      <c r="S68" s="64"/>
      <c r="T68" s="68"/>
      <c r="U68" s="75"/>
      <c r="V68" s="76"/>
      <c r="W68" s="148" t="str">
        <f>IF(OR(T68="他官署で調達手続きを実施のため",AG68=契約状況コード表!G$5),"－",IF(V68&lt;&gt;"",ROUNDDOWN(V68/T68,3),(IFERROR(ROUNDDOWN(U68/T68,3),"－"))))</f>
        <v>－</v>
      </c>
      <c r="X68" s="68"/>
      <c r="Y68" s="68"/>
      <c r="Z68" s="71"/>
      <c r="AA68" s="69"/>
      <c r="AB68" s="70"/>
      <c r="AC68" s="71"/>
      <c r="AD68" s="71"/>
      <c r="AE68" s="71"/>
      <c r="AF68" s="71"/>
      <c r="AG68" s="69"/>
      <c r="AH68" s="65"/>
      <c r="AI68" s="65"/>
      <c r="AJ68" s="65"/>
      <c r="AK68" s="29"/>
      <c r="AL68" s="29"/>
      <c r="AM68" s="170"/>
      <c r="AN68" s="170"/>
      <c r="AO68" s="170"/>
      <c r="AP68" s="170"/>
      <c r="AQ68" s="29"/>
      <c r="AR68" s="64"/>
      <c r="AS68" s="29"/>
      <c r="AT68" s="29"/>
      <c r="AU68" s="29"/>
      <c r="AV68" s="29"/>
      <c r="AW68" s="29"/>
      <c r="AX68" s="29"/>
      <c r="AY68" s="29"/>
      <c r="AZ68" s="29"/>
      <c r="BA68" s="90"/>
      <c r="BB68" s="97"/>
      <c r="BC68" s="98" t="str">
        <f>IF(AND(OR(K68=契約状況コード表!D$5,K68=契約状況コード表!D$6),OR(AG68=契約状況コード表!G$5,AG68=契約状況コード表!G$6)),"年間支払金額(全官署)",IF(OR(AG68=契約状況コード表!G$5,AG68=契約状況コード表!G$6),"年間支払金額",IF(AND(OR(COUNTIF(AI68,"*すべて*"),COUNTIF(AI68,"*全て*")),S68="●",OR(K68=契約状況コード表!D$5,K68=契約状況コード表!D$6)),"年間支払金額(全官署、契約相手方ごと)",IF(AND(OR(COUNTIF(AI68,"*すべて*"),COUNTIF(AI68,"*全て*")),S68="●"),"年間支払金額(契約相手方ごと)",IF(AND(OR(K68=契約状況コード表!D$5,K68=契約状況コード表!D$6),AG68=契約状況コード表!G$7),"契約総額(全官署)",IF(AND(K68=契約状況コード表!D$7,AG68=契約状況コード表!G$7),"契約総額(自官署のみ)",IF(K68=契約状況コード表!D$7,"年間支払金額(自官署のみ)",IF(AG68=契約状況コード表!G$7,"契約総額",IF(AND(COUNTIF(BJ68,"&lt;&gt;*単価*"),OR(K68=契約状況コード表!D$5,K68=契約状況コード表!D$6)),"全官署予定価格",IF(AND(COUNTIF(BJ68,"*単価*"),OR(K68=契約状況コード表!D$5,K68=契約状況コード表!D$6)),"全官署支払金額",IF(AND(COUNTIF(BJ68,"&lt;&gt;*単価*"),COUNTIF(BJ68,"*変更契約*")),"変更後予定価格",IF(COUNTIF(BJ68,"*単価*"),"年間支払金額","予定価格"))))))))))))</f>
        <v>予定価格</v>
      </c>
      <c r="BD68" s="98" t="str">
        <f>IF(AND(BI68=契約状況コード表!M$5,T68&gt;契約状況コード表!N$5),"○",IF(AND(BI68=契約状況コード表!M$6,T68&gt;=契約状況コード表!N$6),"○",IF(AND(BI68=契約状況コード表!M$7,T68&gt;=契約状況コード表!N$7),"○",IF(AND(BI68=契約状況コード表!M$8,T68&gt;=契約状況コード表!N$8),"○",IF(AND(BI68=契約状況コード表!M$9,T68&gt;=契約状況コード表!N$9),"○",IF(AND(BI68=契約状況コード表!M$10,T68&gt;=契約状況コード表!N$10),"○",IF(AND(BI68=契約状況コード表!M$11,T68&gt;=契約状況コード表!N$11),"○",IF(AND(BI68=契約状況コード表!M$12,T68&gt;=契約状況コード表!N$12),"○",IF(AND(BI68=契約状況コード表!M$13,T68&gt;=契約状況コード表!N$13),"○",IF(T68="他官署で調達手続き入札を実施のため","○","×"))))))))))</f>
        <v>×</v>
      </c>
      <c r="BE68" s="98" t="str">
        <f>IF(AND(BI68=契約状況コード表!M$5,Y68&gt;契約状況コード表!N$5),"○",IF(AND(BI68=契約状況コード表!M$6,Y68&gt;=契約状況コード表!N$6),"○",IF(AND(BI68=契約状況コード表!M$7,Y68&gt;=契約状況コード表!N$7),"○",IF(AND(BI68=契約状況コード表!M$8,Y68&gt;=契約状況コード表!N$8),"○",IF(AND(BI68=契約状況コード表!M$9,Y68&gt;=契約状況コード表!N$9),"○",IF(AND(BI68=契約状況コード表!M$10,Y68&gt;=契約状況コード表!N$10),"○",IF(AND(BI68=契約状況コード表!M$11,Y68&gt;=契約状況コード表!N$11),"○",IF(AND(BI68=契約状況コード表!M$12,Y68&gt;=契約状況コード表!N$12),"○",IF(AND(BI68=契約状況コード表!M$13,Y68&gt;=契約状況コード表!N$13),"○","×")))))))))</f>
        <v>×</v>
      </c>
      <c r="BF68" s="98" t="str">
        <f t="shared" si="16"/>
        <v>×</v>
      </c>
      <c r="BG68" s="98" t="str">
        <f t="shared" si="17"/>
        <v>×</v>
      </c>
      <c r="BH68" s="99" t="str">
        <f t="shared" si="18"/>
        <v/>
      </c>
      <c r="BI68" s="146">
        <f t="shared" si="19"/>
        <v>0</v>
      </c>
      <c r="BJ68" s="29" t="str">
        <f>IF(AG68=契約状況コード表!G$5,"",IF(AND(K68&lt;&gt;"",ISTEXT(U68)),"分担契約/単価契約",IF(ISTEXT(U68),"単価契約",IF(K68&lt;&gt;"","分担契約",""))))</f>
        <v/>
      </c>
      <c r="BK68" s="147"/>
      <c r="BL68" s="102" t="str">
        <f>IF(COUNTIF(T68,"**"),"",IF(AND(T68&gt;=契約状況コード表!P$5,OR(H68=契約状況コード表!M$5,H68=契約状況コード表!M$6)),1,IF(AND(T68&gt;=契約状況コード表!P$13,H68&lt;&gt;契約状況コード表!M$5,H68&lt;&gt;契約状況コード表!M$6),1,"")))</f>
        <v/>
      </c>
      <c r="BM68" s="132" t="str">
        <f t="shared" si="20"/>
        <v>○</v>
      </c>
      <c r="BN68" s="102" t="b">
        <f t="shared" si="21"/>
        <v>1</v>
      </c>
      <c r="BO68" s="102" t="b">
        <f t="shared" si="22"/>
        <v>1</v>
      </c>
    </row>
    <row r="69" spans="7:67" ht="60.6" customHeight="1">
      <c r="G69" s="64"/>
      <c r="H69" s="65"/>
      <c r="I69" s="65"/>
      <c r="J69" s="65"/>
      <c r="K69" s="64"/>
      <c r="L69" s="29"/>
      <c r="M69" s="66"/>
      <c r="N69" s="65"/>
      <c r="O69" s="67"/>
      <c r="P69" s="72"/>
      <c r="Q69" s="73"/>
      <c r="R69" s="65"/>
      <c r="S69" s="64"/>
      <c r="T69" s="68"/>
      <c r="U69" s="75"/>
      <c r="V69" s="76"/>
      <c r="W69" s="148" t="str">
        <f>IF(OR(T69="他官署で調達手続きを実施のため",AG69=契約状況コード表!G$5),"－",IF(V69&lt;&gt;"",ROUNDDOWN(V69/T69,3),(IFERROR(ROUNDDOWN(U69/T69,3),"－"))))</f>
        <v>－</v>
      </c>
      <c r="X69" s="68"/>
      <c r="Y69" s="68"/>
      <c r="Z69" s="71"/>
      <c r="AA69" s="69"/>
      <c r="AB69" s="70"/>
      <c r="AC69" s="71"/>
      <c r="AD69" s="71"/>
      <c r="AE69" s="71"/>
      <c r="AF69" s="71"/>
      <c r="AG69" s="69"/>
      <c r="AH69" s="65"/>
      <c r="AI69" s="65"/>
      <c r="AJ69" s="65"/>
      <c r="AK69" s="29"/>
      <c r="AL69" s="29"/>
      <c r="AM69" s="170"/>
      <c r="AN69" s="170"/>
      <c r="AO69" s="170"/>
      <c r="AP69" s="170"/>
      <c r="AQ69" s="29"/>
      <c r="AR69" s="64"/>
      <c r="AS69" s="29"/>
      <c r="AT69" s="29"/>
      <c r="AU69" s="29"/>
      <c r="AV69" s="29"/>
      <c r="AW69" s="29"/>
      <c r="AX69" s="29"/>
      <c r="AY69" s="29"/>
      <c r="AZ69" s="29"/>
      <c r="BA69" s="90"/>
      <c r="BB69" s="97"/>
      <c r="BC69" s="98" t="str">
        <f>IF(AND(OR(K69=契約状況コード表!D$5,K69=契約状況コード表!D$6),OR(AG69=契約状況コード表!G$5,AG69=契約状況コード表!G$6)),"年間支払金額(全官署)",IF(OR(AG69=契約状況コード表!G$5,AG69=契約状況コード表!G$6),"年間支払金額",IF(AND(OR(COUNTIF(AI69,"*すべて*"),COUNTIF(AI69,"*全て*")),S69="●",OR(K69=契約状況コード表!D$5,K69=契約状況コード表!D$6)),"年間支払金額(全官署、契約相手方ごと)",IF(AND(OR(COUNTIF(AI69,"*すべて*"),COUNTIF(AI69,"*全て*")),S69="●"),"年間支払金額(契約相手方ごと)",IF(AND(OR(K69=契約状況コード表!D$5,K69=契約状況コード表!D$6),AG69=契約状況コード表!G$7),"契約総額(全官署)",IF(AND(K69=契約状況コード表!D$7,AG69=契約状況コード表!G$7),"契約総額(自官署のみ)",IF(K69=契約状況コード表!D$7,"年間支払金額(自官署のみ)",IF(AG69=契約状況コード表!G$7,"契約総額",IF(AND(COUNTIF(BJ69,"&lt;&gt;*単価*"),OR(K69=契約状況コード表!D$5,K69=契約状況コード表!D$6)),"全官署予定価格",IF(AND(COUNTIF(BJ69,"*単価*"),OR(K69=契約状況コード表!D$5,K69=契約状況コード表!D$6)),"全官署支払金額",IF(AND(COUNTIF(BJ69,"&lt;&gt;*単価*"),COUNTIF(BJ69,"*変更契約*")),"変更後予定価格",IF(COUNTIF(BJ69,"*単価*"),"年間支払金額","予定価格"))))))))))))</f>
        <v>予定価格</v>
      </c>
      <c r="BD69" s="98" t="str">
        <f>IF(AND(BI69=契約状況コード表!M$5,T69&gt;契約状況コード表!N$5),"○",IF(AND(BI69=契約状況コード表!M$6,T69&gt;=契約状況コード表!N$6),"○",IF(AND(BI69=契約状況コード表!M$7,T69&gt;=契約状況コード表!N$7),"○",IF(AND(BI69=契約状況コード表!M$8,T69&gt;=契約状況コード表!N$8),"○",IF(AND(BI69=契約状況コード表!M$9,T69&gt;=契約状況コード表!N$9),"○",IF(AND(BI69=契約状況コード表!M$10,T69&gt;=契約状況コード表!N$10),"○",IF(AND(BI69=契約状況コード表!M$11,T69&gt;=契約状況コード表!N$11),"○",IF(AND(BI69=契約状況コード表!M$12,T69&gt;=契約状況コード表!N$12),"○",IF(AND(BI69=契約状況コード表!M$13,T69&gt;=契約状況コード表!N$13),"○",IF(T69="他官署で調達手続き入札を実施のため","○","×"))))))))))</f>
        <v>×</v>
      </c>
      <c r="BE69" s="98" t="str">
        <f>IF(AND(BI69=契約状況コード表!M$5,Y69&gt;契約状況コード表!N$5),"○",IF(AND(BI69=契約状況コード表!M$6,Y69&gt;=契約状況コード表!N$6),"○",IF(AND(BI69=契約状況コード表!M$7,Y69&gt;=契約状況コード表!N$7),"○",IF(AND(BI69=契約状況コード表!M$8,Y69&gt;=契約状況コード表!N$8),"○",IF(AND(BI69=契約状況コード表!M$9,Y69&gt;=契約状況コード表!N$9),"○",IF(AND(BI69=契約状況コード表!M$10,Y69&gt;=契約状況コード表!N$10),"○",IF(AND(BI69=契約状況コード表!M$11,Y69&gt;=契約状況コード表!N$11),"○",IF(AND(BI69=契約状況コード表!M$12,Y69&gt;=契約状況コード表!N$12),"○",IF(AND(BI69=契約状況コード表!M$13,Y69&gt;=契約状況コード表!N$13),"○","×")))))))))</f>
        <v>×</v>
      </c>
      <c r="BF69" s="98" t="str">
        <f t="shared" si="16"/>
        <v>×</v>
      </c>
      <c r="BG69" s="98" t="str">
        <f t="shared" si="17"/>
        <v>×</v>
      </c>
      <c r="BH69" s="99" t="str">
        <f t="shared" si="18"/>
        <v/>
      </c>
      <c r="BI69" s="146">
        <f t="shared" si="19"/>
        <v>0</v>
      </c>
      <c r="BJ69" s="29" t="str">
        <f>IF(AG69=契約状況コード表!G$5,"",IF(AND(K69&lt;&gt;"",ISTEXT(U69)),"分担契約/単価契約",IF(ISTEXT(U69),"単価契約",IF(K69&lt;&gt;"","分担契約",""))))</f>
        <v/>
      </c>
      <c r="BK69" s="147"/>
      <c r="BL69" s="102" t="str">
        <f>IF(COUNTIF(T69,"**"),"",IF(AND(T69&gt;=契約状況コード表!P$5,OR(H69=契約状況コード表!M$5,H69=契約状況コード表!M$6)),1,IF(AND(T69&gt;=契約状況コード表!P$13,H69&lt;&gt;契約状況コード表!M$5,H69&lt;&gt;契約状況コード表!M$6),1,"")))</f>
        <v/>
      </c>
      <c r="BM69" s="132" t="str">
        <f t="shared" si="20"/>
        <v>○</v>
      </c>
      <c r="BN69" s="102" t="b">
        <f t="shared" si="21"/>
        <v>1</v>
      </c>
      <c r="BO69" s="102" t="b">
        <f t="shared" si="22"/>
        <v>1</v>
      </c>
    </row>
    <row r="70" spans="7:67" ht="60.6" customHeight="1">
      <c r="G70" s="64"/>
      <c r="H70" s="65"/>
      <c r="I70" s="65"/>
      <c r="J70" s="65"/>
      <c r="K70" s="64"/>
      <c r="L70" s="29"/>
      <c r="M70" s="66"/>
      <c r="N70" s="65"/>
      <c r="O70" s="67"/>
      <c r="P70" s="72"/>
      <c r="Q70" s="73"/>
      <c r="R70" s="65"/>
      <c r="S70" s="64"/>
      <c r="T70" s="74"/>
      <c r="U70" s="131"/>
      <c r="V70" s="76"/>
      <c r="W70" s="148" t="str">
        <f>IF(OR(T70="他官署で調達手続きを実施のため",AG70=契約状況コード表!G$5),"－",IF(V70&lt;&gt;"",ROUNDDOWN(V70/T70,3),(IFERROR(ROUNDDOWN(U70/T70,3),"－"))))</f>
        <v>－</v>
      </c>
      <c r="X70" s="74"/>
      <c r="Y70" s="74"/>
      <c r="Z70" s="71"/>
      <c r="AA70" s="69"/>
      <c r="AB70" s="70"/>
      <c r="AC70" s="71"/>
      <c r="AD70" s="71"/>
      <c r="AE70" s="71"/>
      <c r="AF70" s="71"/>
      <c r="AG70" s="69"/>
      <c r="AH70" s="65"/>
      <c r="AI70" s="65"/>
      <c r="AJ70" s="65"/>
      <c r="AK70" s="29"/>
      <c r="AL70" s="29"/>
      <c r="AM70" s="170"/>
      <c r="AN70" s="170"/>
      <c r="AO70" s="170"/>
      <c r="AP70" s="170"/>
      <c r="AQ70" s="29"/>
      <c r="AR70" s="64"/>
      <c r="AS70" s="29"/>
      <c r="AT70" s="29"/>
      <c r="AU70" s="29"/>
      <c r="AV70" s="29"/>
      <c r="AW70" s="29"/>
      <c r="AX70" s="29"/>
      <c r="AY70" s="29"/>
      <c r="AZ70" s="29"/>
      <c r="BA70" s="90"/>
      <c r="BB70" s="97"/>
      <c r="BC70" s="98" t="str">
        <f>IF(AND(OR(K70=契約状況コード表!D$5,K70=契約状況コード表!D$6),OR(AG70=契約状況コード表!G$5,AG70=契約状況コード表!G$6)),"年間支払金額(全官署)",IF(OR(AG70=契約状況コード表!G$5,AG70=契約状況コード表!G$6),"年間支払金額",IF(AND(OR(COUNTIF(AI70,"*すべて*"),COUNTIF(AI70,"*全て*")),S70="●",OR(K70=契約状況コード表!D$5,K70=契約状況コード表!D$6)),"年間支払金額(全官署、契約相手方ごと)",IF(AND(OR(COUNTIF(AI70,"*すべて*"),COUNTIF(AI70,"*全て*")),S70="●"),"年間支払金額(契約相手方ごと)",IF(AND(OR(K70=契約状況コード表!D$5,K70=契約状況コード表!D$6),AG70=契約状況コード表!G$7),"契約総額(全官署)",IF(AND(K70=契約状況コード表!D$7,AG70=契約状況コード表!G$7),"契約総額(自官署のみ)",IF(K70=契約状況コード表!D$7,"年間支払金額(自官署のみ)",IF(AG70=契約状況コード表!G$7,"契約総額",IF(AND(COUNTIF(BJ70,"&lt;&gt;*単価*"),OR(K70=契約状況コード表!D$5,K70=契約状況コード表!D$6)),"全官署予定価格",IF(AND(COUNTIF(BJ70,"*単価*"),OR(K70=契約状況コード表!D$5,K70=契約状況コード表!D$6)),"全官署支払金額",IF(AND(COUNTIF(BJ70,"&lt;&gt;*単価*"),COUNTIF(BJ70,"*変更契約*")),"変更後予定価格",IF(COUNTIF(BJ70,"*単価*"),"年間支払金額","予定価格"))))))))))))</f>
        <v>予定価格</v>
      </c>
      <c r="BD70" s="98" t="str">
        <f>IF(AND(BI70=契約状況コード表!M$5,T70&gt;契約状況コード表!N$5),"○",IF(AND(BI70=契約状況コード表!M$6,T70&gt;=契約状況コード表!N$6),"○",IF(AND(BI70=契約状況コード表!M$7,T70&gt;=契約状況コード表!N$7),"○",IF(AND(BI70=契約状況コード表!M$8,T70&gt;=契約状況コード表!N$8),"○",IF(AND(BI70=契約状況コード表!M$9,T70&gt;=契約状況コード表!N$9),"○",IF(AND(BI70=契約状況コード表!M$10,T70&gt;=契約状況コード表!N$10),"○",IF(AND(BI70=契約状況コード表!M$11,T70&gt;=契約状況コード表!N$11),"○",IF(AND(BI70=契約状況コード表!M$12,T70&gt;=契約状況コード表!N$12),"○",IF(AND(BI70=契約状況コード表!M$13,T70&gt;=契約状況コード表!N$13),"○",IF(T70="他官署で調達手続き入札を実施のため","○","×"))))))))))</f>
        <v>×</v>
      </c>
      <c r="BE70" s="98" t="str">
        <f>IF(AND(BI70=契約状況コード表!M$5,Y70&gt;契約状況コード表!N$5),"○",IF(AND(BI70=契約状況コード表!M$6,Y70&gt;=契約状況コード表!N$6),"○",IF(AND(BI70=契約状況コード表!M$7,Y70&gt;=契約状況コード表!N$7),"○",IF(AND(BI70=契約状況コード表!M$8,Y70&gt;=契約状況コード表!N$8),"○",IF(AND(BI70=契約状況コード表!M$9,Y70&gt;=契約状況コード表!N$9),"○",IF(AND(BI70=契約状況コード表!M$10,Y70&gt;=契約状況コード表!N$10),"○",IF(AND(BI70=契約状況コード表!M$11,Y70&gt;=契約状況コード表!N$11),"○",IF(AND(BI70=契約状況コード表!M$12,Y70&gt;=契約状況コード表!N$12),"○",IF(AND(BI70=契約状況コード表!M$13,Y70&gt;=契約状況コード表!N$13),"○","×")))))))))</f>
        <v>×</v>
      </c>
      <c r="BF70" s="98" t="str">
        <f t="shared" si="16"/>
        <v>×</v>
      </c>
      <c r="BG70" s="98" t="str">
        <f t="shared" si="17"/>
        <v>×</v>
      </c>
      <c r="BH70" s="99" t="str">
        <f t="shared" si="18"/>
        <v/>
      </c>
      <c r="BI70" s="146">
        <f t="shared" si="19"/>
        <v>0</v>
      </c>
      <c r="BJ70" s="29" t="str">
        <f>IF(AG70=契約状況コード表!G$5,"",IF(AND(K70&lt;&gt;"",ISTEXT(U70)),"分担契約/単価契約",IF(ISTEXT(U70),"単価契約",IF(K70&lt;&gt;"","分担契約",""))))</f>
        <v/>
      </c>
      <c r="BK70" s="147"/>
      <c r="BL70" s="102" t="str">
        <f>IF(COUNTIF(T70,"**"),"",IF(AND(T70&gt;=契約状況コード表!P$5,OR(H70=契約状況コード表!M$5,H70=契約状況コード表!M$6)),1,IF(AND(T70&gt;=契約状況コード表!P$13,H70&lt;&gt;契約状況コード表!M$5,H70&lt;&gt;契約状況コード表!M$6),1,"")))</f>
        <v/>
      </c>
      <c r="BM70" s="132" t="str">
        <f t="shared" si="20"/>
        <v>○</v>
      </c>
      <c r="BN70" s="102" t="b">
        <f t="shared" si="21"/>
        <v>1</v>
      </c>
      <c r="BO70" s="102" t="b">
        <f t="shared" si="22"/>
        <v>1</v>
      </c>
    </row>
    <row r="71" spans="7:67" ht="60.6" customHeight="1">
      <c r="G71" s="64"/>
      <c r="H71" s="65"/>
      <c r="I71" s="65"/>
      <c r="J71" s="65"/>
      <c r="K71" s="64"/>
      <c r="L71" s="29"/>
      <c r="M71" s="66"/>
      <c r="N71" s="65"/>
      <c r="O71" s="67"/>
      <c r="P71" s="72"/>
      <c r="Q71" s="73"/>
      <c r="R71" s="65"/>
      <c r="S71" s="64"/>
      <c r="T71" s="68"/>
      <c r="U71" s="75"/>
      <c r="V71" s="76"/>
      <c r="W71" s="148" t="str">
        <f>IF(OR(T71="他官署で調達手続きを実施のため",AG71=契約状況コード表!G$5),"－",IF(V71&lt;&gt;"",ROUNDDOWN(V71/T71,3),(IFERROR(ROUNDDOWN(U71/T71,3),"－"))))</f>
        <v>－</v>
      </c>
      <c r="X71" s="68"/>
      <c r="Y71" s="68"/>
      <c r="Z71" s="71"/>
      <c r="AA71" s="69"/>
      <c r="AB71" s="70"/>
      <c r="AC71" s="71"/>
      <c r="AD71" s="71"/>
      <c r="AE71" s="71"/>
      <c r="AF71" s="71"/>
      <c r="AG71" s="69"/>
      <c r="AH71" s="65"/>
      <c r="AI71" s="65"/>
      <c r="AJ71" s="65"/>
      <c r="AK71" s="29"/>
      <c r="AL71" s="29"/>
      <c r="AM71" s="170"/>
      <c r="AN71" s="170"/>
      <c r="AO71" s="170"/>
      <c r="AP71" s="170"/>
      <c r="AQ71" s="29"/>
      <c r="AR71" s="64"/>
      <c r="AS71" s="29"/>
      <c r="AT71" s="29"/>
      <c r="AU71" s="29"/>
      <c r="AV71" s="29"/>
      <c r="AW71" s="29"/>
      <c r="AX71" s="29"/>
      <c r="AY71" s="29"/>
      <c r="AZ71" s="29"/>
      <c r="BA71" s="90"/>
      <c r="BB71" s="97"/>
      <c r="BC71" s="98" t="str">
        <f>IF(AND(OR(K71=契約状況コード表!D$5,K71=契約状況コード表!D$6),OR(AG71=契約状況コード表!G$5,AG71=契約状況コード表!G$6)),"年間支払金額(全官署)",IF(OR(AG71=契約状況コード表!G$5,AG71=契約状況コード表!G$6),"年間支払金額",IF(AND(OR(COUNTIF(AI71,"*すべて*"),COUNTIF(AI71,"*全て*")),S71="●",OR(K71=契約状況コード表!D$5,K71=契約状況コード表!D$6)),"年間支払金額(全官署、契約相手方ごと)",IF(AND(OR(COUNTIF(AI71,"*すべて*"),COUNTIF(AI71,"*全て*")),S71="●"),"年間支払金額(契約相手方ごと)",IF(AND(OR(K71=契約状況コード表!D$5,K71=契約状況コード表!D$6),AG71=契約状況コード表!G$7),"契約総額(全官署)",IF(AND(K71=契約状況コード表!D$7,AG71=契約状況コード表!G$7),"契約総額(自官署のみ)",IF(K71=契約状況コード表!D$7,"年間支払金額(自官署のみ)",IF(AG71=契約状況コード表!G$7,"契約総額",IF(AND(COUNTIF(BJ71,"&lt;&gt;*単価*"),OR(K71=契約状況コード表!D$5,K71=契約状況コード表!D$6)),"全官署予定価格",IF(AND(COUNTIF(BJ71,"*単価*"),OR(K71=契約状況コード表!D$5,K71=契約状況コード表!D$6)),"全官署支払金額",IF(AND(COUNTIF(BJ71,"&lt;&gt;*単価*"),COUNTIF(BJ71,"*変更契約*")),"変更後予定価格",IF(COUNTIF(BJ71,"*単価*"),"年間支払金額","予定価格"))))))))))))</f>
        <v>予定価格</v>
      </c>
      <c r="BD71" s="98" t="str">
        <f>IF(AND(BI71=契約状況コード表!M$5,T71&gt;契約状況コード表!N$5),"○",IF(AND(BI71=契約状況コード表!M$6,T71&gt;=契約状況コード表!N$6),"○",IF(AND(BI71=契約状況コード表!M$7,T71&gt;=契約状況コード表!N$7),"○",IF(AND(BI71=契約状況コード表!M$8,T71&gt;=契約状況コード表!N$8),"○",IF(AND(BI71=契約状況コード表!M$9,T71&gt;=契約状況コード表!N$9),"○",IF(AND(BI71=契約状況コード表!M$10,T71&gt;=契約状況コード表!N$10),"○",IF(AND(BI71=契約状況コード表!M$11,T71&gt;=契約状況コード表!N$11),"○",IF(AND(BI71=契約状況コード表!M$12,T71&gt;=契約状況コード表!N$12),"○",IF(AND(BI71=契約状況コード表!M$13,T71&gt;=契約状況コード表!N$13),"○",IF(T71="他官署で調達手続き入札を実施のため","○","×"))))))))))</f>
        <v>×</v>
      </c>
      <c r="BE71" s="98" t="str">
        <f>IF(AND(BI71=契約状況コード表!M$5,Y71&gt;契約状況コード表!N$5),"○",IF(AND(BI71=契約状況コード表!M$6,Y71&gt;=契約状況コード表!N$6),"○",IF(AND(BI71=契約状況コード表!M$7,Y71&gt;=契約状況コード表!N$7),"○",IF(AND(BI71=契約状況コード表!M$8,Y71&gt;=契約状況コード表!N$8),"○",IF(AND(BI71=契約状況コード表!M$9,Y71&gt;=契約状況コード表!N$9),"○",IF(AND(BI71=契約状況コード表!M$10,Y71&gt;=契約状況コード表!N$10),"○",IF(AND(BI71=契約状況コード表!M$11,Y71&gt;=契約状況コード表!N$11),"○",IF(AND(BI71=契約状況コード表!M$12,Y71&gt;=契約状況コード表!N$12),"○",IF(AND(BI71=契約状況コード表!M$13,Y71&gt;=契約状況コード表!N$13),"○","×")))))))))</f>
        <v>×</v>
      </c>
      <c r="BF71" s="98" t="str">
        <f t="shared" si="16"/>
        <v>×</v>
      </c>
      <c r="BG71" s="98" t="str">
        <f t="shared" si="17"/>
        <v>×</v>
      </c>
      <c r="BH71" s="99" t="str">
        <f t="shared" si="18"/>
        <v/>
      </c>
      <c r="BI71" s="146">
        <f t="shared" si="19"/>
        <v>0</v>
      </c>
      <c r="BJ71" s="29" t="str">
        <f>IF(AG71=契約状況コード表!G$5,"",IF(AND(K71&lt;&gt;"",ISTEXT(U71)),"分担契約/単価契約",IF(ISTEXT(U71),"単価契約",IF(K71&lt;&gt;"","分担契約",""))))</f>
        <v/>
      </c>
      <c r="BK71" s="147"/>
      <c r="BL71" s="102" t="str">
        <f>IF(COUNTIF(T71,"**"),"",IF(AND(T71&gt;=契約状況コード表!P$5,OR(H71=契約状況コード表!M$5,H71=契約状況コード表!M$6)),1,IF(AND(T71&gt;=契約状況コード表!P$13,H71&lt;&gt;契約状況コード表!M$5,H71&lt;&gt;契約状況コード表!M$6),1,"")))</f>
        <v/>
      </c>
      <c r="BM71" s="132" t="str">
        <f t="shared" si="20"/>
        <v>○</v>
      </c>
      <c r="BN71" s="102" t="b">
        <f t="shared" si="21"/>
        <v>1</v>
      </c>
      <c r="BO71" s="102" t="b">
        <f t="shared" si="22"/>
        <v>1</v>
      </c>
    </row>
    <row r="72" spans="7:67" ht="60.6" customHeight="1">
      <c r="G72" s="64"/>
      <c r="H72" s="65"/>
      <c r="I72" s="65"/>
      <c r="J72" s="65"/>
      <c r="K72" s="64"/>
      <c r="L72" s="29"/>
      <c r="M72" s="66"/>
      <c r="N72" s="65"/>
      <c r="O72" s="67"/>
      <c r="P72" s="72"/>
      <c r="Q72" s="73"/>
      <c r="R72" s="65"/>
      <c r="S72" s="64"/>
      <c r="T72" s="68"/>
      <c r="U72" s="75"/>
      <c r="V72" s="76"/>
      <c r="W72" s="148" t="str">
        <f>IF(OR(T72="他官署で調達手続きを実施のため",AG72=契約状況コード表!G$5),"－",IF(V72&lt;&gt;"",ROUNDDOWN(V72/T72,3),(IFERROR(ROUNDDOWN(U72/T72,3),"－"))))</f>
        <v>－</v>
      </c>
      <c r="X72" s="68"/>
      <c r="Y72" s="68"/>
      <c r="Z72" s="71"/>
      <c r="AA72" s="69"/>
      <c r="AB72" s="70"/>
      <c r="AC72" s="71"/>
      <c r="AD72" s="71"/>
      <c r="AE72" s="71"/>
      <c r="AF72" s="71"/>
      <c r="AG72" s="69"/>
      <c r="AH72" s="65"/>
      <c r="AI72" s="65"/>
      <c r="AJ72" s="65"/>
      <c r="AK72" s="29"/>
      <c r="AL72" s="29"/>
      <c r="AM72" s="170"/>
      <c r="AN72" s="170"/>
      <c r="AO72" s="170"/>
      <c r="AP72" s="170"/>
      <c r="AQ72" s="29"/>
      <c r="AR72" s="64"/>
      <c r="AS72" s="29"/>
      <c r="AT72" s="29"/>
      <c r="AU72" s="29"/>
      <c r="AV72" s="29"/>
      <c r="AW72" s="29"/>
      <c r="AX72" s="29"/>
      <c r="AY72" s="29"/>
      <c r="AZ72" s="29"/>
      <c r="BA72" s="90"/>
      <c r="BB72" s="97"/>
      <c r="BC72" s="98" t="str">
        <f>IF(AND(OR(K72=契約状況コード表!D$5,K72=契約状況コード表!D$6),OR(AG72=契約状況コード表!G$5,AG72=契約状況コード表!G$6)),"年間支払金額(全官署)",IF(OR(AG72=契約状況コード表!G$5,AG72=契約状況コード表!G$6),"年間支払金額",IF(AND(OR(COUNTIF(AI72,"*すべて*"),COUNTIF(AI72,"*全て*")),S72="●",OR(K72=契約状況コード表!D$5,K72=契約状況コード表!D$6)),"年間支払金額(全官署、契約相手方ごと)",IF(AND(OR(COUNTIF(AI72,"*すべて*"),COUNTIF(AI72,"*全て*")),S72="●"),"年間支払金額(契約相手方ごと)",IF(AND(OR(K72=契約状況コード表!D$5,K72=契約状況コード表!D$6),AG72=契約状況コード表!G$7),"契約総額(全官署)",IF(AND(K72=契約状況コード表!D$7,AG72=契約状況コード表!G$7),"契約総額(自官署のみ)",IF(K72=契約状況コード表!D$7,"年間支払金額(自官署のみ)",IF(AG72=契約状況コード表!G$7,"契約総額",IF(AND(COUNTIF(BJ72,"&lt;&gt;*単価*"),OR(K72=契約状況コード表!D$5,K72=契約状況コード表!D$6)),"全官署予定価格",IF(AND(COUNTIF(BJ72,"*単価*"),OR(K72=契約状況コード表!D$5,K72=契約状況コード表!D$6)),"全官署支払金額",IF(AND(COUNTIF(BJ72,"&lt;&gt;*単価*"),COUNTIF(BJ72,"*変更契約*")),"変更後予定価格",IF(COUNTIF(BJ72,"*単価*"),"年間支払金額","予定価格"))))))))))))</f>
        <v>予定価格</v>
      </c>
      <c r="BD72" s="98" t="str">
        <f>IF(AND(BI72=契約状況コード表!M$5,T72&gt;契約状況コード表!N$5),"○",IF(AND(BI72=契約状況コード表!M$6,T72&gt;=契約状況コード表!N$6),"○",IF(AND(BI72=契約状況コード表!M$7,T72&gt;=契約状況コード表!N$7),"○",IF(AND(BI72=契約状況コード表!M$8,T72&gt;=契約状況コード表!N$8),"○",IF(AND(BI72=契約状況コード表!M$9,T72&gt;=契約状況コード表!N$9),"○",IF(AND(BI72=契約状況コード表!M$10,T72&gt;=契約状況コード表!N$10),"○",IF(AND(BI72=契約状況コード表!M$11,T72&gt;=契約状況コード表!N$11),"○",IF(AND(BI72=契約状況コード表!M$12,T72&gt;=契約状況コード表!N$12),"○",IF(AND(BI72=契約状況コード表!M$13,T72&gt;=契約状況コード表!N$13),"○",IF(T72="他官署で調達手続き入札を実施のため","○","×"))))))))))</f>
        <v>×</v>
      </c>
      <c r="BE72" s="98" t="str">
        <f>IF(AND(BI72=契約状況コード表!M$5,Y72&gt;契約状況コード表!N$5),"○",IF(AND(BI72=契約状況コード表!M$6,Y72&gt;=契約状況コード表!N$6),"○",IF(AND(BI72=契約状況コード表!M$7,Y72&gt;=契約状況コード表!N$7),"○",IF(AND(BI72=契約状況コード表!M$8,Y72&gt;=契約状況コード表!N$8),"○",IF(AND(BI72=契約状況コード表!M$9,Y72&gt;=契約状況コード表!N$9),"○",IF(AND(BI72=契約状況コード表!M$10,Y72&gt;=契約状況コード表!N$10),"○",IF(AND(BI72=契約状況コード表!M$11,Y72&gt;=契約状況コード表!N$11),"○",IF(AND(BI72=契約状況コード表!M$12,Y72&gt;=契約状況コード表!N$12),"○",IF(AND(BI72=契約状況コード表!M$13,Y72&gt;=契約状況コード表!N$13),"○","×")))))))))</f>
        <v>×</v>
      </c>
      <c r="BF72" s="98" t="str">
        <f t="shared" si="16"/>
        <v>×</v>
      </c>
      <c r="BG72" s="98" t="str">
        <f t="shared" si="17"/>
        <v>×</v>
      </c>
      <c r="BH72" s="99" t="str">
        <f t="shared" si="18"/>
        <v/>
      </c>
      <c r="BI72" s="146">
        <f t="shared" si="19"/>
        <v>0</v>
      </c>
      <c r="BJ72" s="29" t="str">
        <f>IF(AG72=契約状況コード表!G$5,"",IF(AND(K72&lt;&gt;"",ISTEXT(U72)),"分担契約/単価契約",IF(ISTEXT(U72),"単価契約",IF(K72&lt;&gt;"","分担契約",""))))</f>
        <v/>
      </c>
      <c r="BK72" s="147"/>
      <c r="BL72" s="102" t="str">
        <f>IF(COUNTIF(T72,"**"),"",IF(AND(T72&gt;=契約状況コード表!P$5,OR(H72=契約状況コード表!M$5,H72=契約状況コード表!M$6)),1,IF(AND(T72&gt;=契約状況コード表!P$13,H72&lt;&gt;契約状況コード表!M$5,H72&lt;&gt;契約状況コード表!M$6),1,"")))</f>
        <v/>
      </c>
      <c r="BM72" s="132" t="str">
        <f t="shared" si="20"/>
        <v>○</v>
      </c>
      <c r="BN72" s="102" t="b">
        <f t="shared" si="21"/>
        <v>1</v>
      </c>
      <c r="BO72" s="102" t="b">
        <f t="shared" si="22"/>
        <v>1</v>
      </c>
    </row>
    <row r="73" spans="7:67" ht="60.6" customHeight="1">
      <c r="G73" s="64"/>
      <c r="H73" s="65"/>
      <c r="I73" s="65"/>
      <c r="J73" s="65"/>
      <c r="K73" s="64"/>
      <c r="L73" s="29"/>
      <c r="M73" s="66"/>
      <c r="N73" s="65"/>
      <c r="O73" s="67"/>
      <c r="P73" s="72"/>
      <c r="Q73" s="73"/>
      <c r="R73" s="65"/>
      <c r="S73" s="64"/>
      <c r="T73" s="68"/>
      <c r="U73" s="75"/>
      <c r="V73" s="76"/>
      <c r="W73" s="148" t="str">
        <f>IF(OR(T73="他官署で調達手続きを実施のため",AG73=契約状況コード表!G$5),"－",IF(V73&lt;&gt;"",ROUNDDOWN(V73/T73,3),(IFERROR(ROUNDDOWN(U73/T73,3),"－"))))</f>
        <v>－</v>
      </c>
      <c r="X73" s="68"/>
      <c r="Y73" s="68"/>
      <c r="Z73" s="71"/>
      <c r="AA73" s="69"/>
      <c r="AB73" s="70"/>
      <c r="AC73" s="71"/>
      <c r="AD73" s="71"/>
      <c r="AE73" s="71"/>
      <c r="AF73" s="71"/>
      <c r="AG73" s="69"/>
      <c r="AH73" s="65"/>
      <c r="AI73" s="65"/>
      <c r="AJ73" s="65"/>
      <c r="AK73" s="29"/>
      <c r="AL73" s="29"/>
      <c r="AM73" s="170"/>
      <c r="AN73" s="170"/>
      <c r="AO73" s="170"/>
      <c r="AP73" s="170"/>
      <c r="AQ73" s="29"/>
      <c r="AR73" s="64"/>
      <c r="AS73" s="29"/>
      <c r="AT73" s="29"/>
      <c r="AU73" s="29"/>
      <c r="AV73" s="29"/>
      <c r="AW73" s="29"/>
      <c r="AX73" s="29"/>
      <c r="AY73" s="29"/>
      <c r="AZ73" s="29"/>
      <c r="BA73" s="90"/>
      <c r="BB73" s="97"/>
      <c r="BC73" s="98" t="str">
        <f>IF(AND(OR(K73=契約状況コード表!D$5,K73=契約状況コード表!D$6),OR(AG73=契約状況コード表!G$5,AG73=契約状況コード表!G$6)),"年間支払金額(全官署)",IF(OR(AG73=契約状況コード表!G$5,AG73=契約状況コード表!G$6),"年間支払金額",IF(AND(OR(COUNTIF(AI73,"*すべて*"),COUNTIF(AI73,"*全て*")),S73="●",OR(K73=契約状況コード表!D$5,K73=契約状況コード表!D$6)),"年間支払金額(全官署、契約相手方ごと)",IF(AND(OR(COUNTIF(AI73,"*すべて*"),COUNTIF(AI73,"*全て*")),S73="●"),"年間支払金額(契約相手方ごと)",IF(AND(OR(K73=契約状況コード表!D$5,K73=契約状況コード表!D$6),AG73=契約状況コード表!G$7),"契約総額(全官署)",IF(AND(K73=契約状況コード表!D$7,AG73=契約状況コード表!G$7),"契約総額(自官署のみ)",IF(K73=契約状況コード表!D$7,"年間支払金額(自官署のみ)",IF(AG73=契約状況コード表!G$7,"契約総額",IF(AND(COUNTIF(BJ73,"&lt;&gt;*単価*"),OR(K73=契約状況コード表!D$5,K73=契約状況コード表!D$6)),"全官署予定価格",IF(AND(COUNTIF(BJ73,"*単価*"),OR(K73=契約状況コード表!D$5,K73=契約状況コード表!D$6)),"全官署支払金額",IF(AND(COUNTIF(BJ73,"&lt;&gt;*単価*"),COUNTIF(BJ73,"*変更契約*")),"変更後予定価格",IF(COUNTIF(BJ73,"*単価*"),"年間支払金額","予定価格"))))))))))))</f>
        <v>予定価格</v>
      </c>
      <c r="BD73" s="98" t="str">
        <f>IF(AND(BI73=契約状況コード表!M$5,T73&gt;契約状況コード表!N$5),"○",IF(AND(BI73=契約状況コード表!M$6,T73&gt;=契約状況コード表!N$6),"○",IF(AND(BI73=契約状況コード表!M$7,T73&gt;=契約状況コード表!N$7),"○",IF(AND(BI73=契約状況コード表!M$8,T73&gt;=契約状況コード表!N$8),"○",IF(AND(BI73=契約状況コード表!M$9,T73&gt;=契約状況コード表!N$9),"○",IF(AND(BI73=契約状況コード表!M$10,T73&gt;=契約状況コード表!N$10),"○",IF(AND(BI73=契約状況コード表!M$11,T73&gt;=契約状況コード表!N$11),"○",IF(AND(BI73=契約状況コード表!M$12,T73&gt;=契約状況コード表!N$12),"○",IF(AND(BI73=契約状況コード表!M$13,T73&gt;=契約状況コード表!N$13),"○",IF(T73="他官署で調達手続き入札を実施のため","○","×"))))))))))</f>
        <v>×</v>
      </c>
      <c r="BE73" s="98" t="str">
        <f>IF(AND(BI73=契約状況コード表!M$5,Y73&gt;契約状況コード表!N$5),"○",IF(AND(BI73=契約状況コード表!M$6,Y73&gt;=契約状況コード表!N$6),"○",IF(AND(BI73=契約状況コード表!M$7,Y73&gt;=契約状況コード表!N$7),"○",IF(AND(BI73=契約状況コード表!M$8,Y73&gt;=契約状況コード表!N$8),"○",IF(AND(BI73=契約状況コード表!M$9,Y73&gt;=契約状況コード表!N$9),"○",IF(AND(BI73=契約状況コード表!M$10,Y73&gt;=契約状況コード表!N$10),"○",IF(AND(BI73=契約状況コード表!M$11,Y73&gt;=契約状況コード表!N$11),"○",IF(AND(BI73=契約状況コード表!M$12,Y73&gt;=契約状況コード表!N$12),"○",IF(AND(BI73=契約状況コード表!M$13,Y73&gt;=契約状況コード表!N$13),"○","×")))))))))</f>
        <v>×</v>
      </c>
      <c r="BF73" s="98" t="str">
        <f t="shared" si="16"/>
        <v>×</v>
      </c>
      <c r="BG73" s="98" t="str">
        <f t="shared" si="17"/>
        <v>×</v>
      </c>
      <c r="BH73" s="99" t="str">
        <f t="shared" si="18"/>
        <v/>
      </c>
      <c r="BI73" s="146">
        <f t="shared" si="19"/>
        <v>0</v>
      </c>
      <c r="BJ73" s="29" t="str">
        <f>IF(AG73=契約状況コード表!G$5,"",IF(AND(K73&lt;&gt;"",ISTEXT(U73)),"分担契約/単価契約",IF(ISTEXT(U73),"単価契約",IF(K73&lt;&gt;"","分担契約",""))))</f>
        <v/>
      </c>
      <c r="BK73" s="147"/>
      <c r="BL73" s="102" t="str">
        <f>IF(COUNTIF(T73,"**"),"",IF(AND(T73&gt;=契約状況コード表!P$5,OR(H73=契約状況コード表!M$5,H73=契約状況コード表!M$6)),1,IF(AND(T73&gt;=契約状況コード表!P$13,H73&lt;&gt;契約状況コード表!M$5,H73&lt;&gt;契約状況コード表!M$6),1,"")))</f>
        <v/>
      </c>
      <c r="BM73" s="132" t="str">
        <f t="shared" si="20"/>
        <v>○</v>
      </c>
      <c r="BN73" s="102" t="b">
        <f t="shared" si="21"/>
        <v>1</v>
      </c>
      <c r="BO73" s="102" t="b">
        <f t="shared" si="22"/>
        <v>1</v>
      </c>
    </row>
    <row r="74" spans="7:67" ht="60.6" customHeight="1">
      <c r="G74" s="64"/>
      <c r="H74" s="65"/>
      <c r="I74" s="65"/>
      <c r="J74" s="65"/>
      <c r="K74" s="64"/>
      <c r="L74" s="29"/>
      <c r="M74" s="66"/>
      <c r="N74" s="65"/>
      <c r="O74" s="67"/>
      <c r="P74" s="72"/>
      <c r="Q74" s="73"/>
      <c r="R74" s="65"/>
      <c r="S74" s="64"/>
      <c r="T74" s="68"/>
      <c r="U74" s="75"/>
      <c r="V74" s="76"/>
      <c r="W74" s="148" t="str">
        <f>IF(OR(T74="他官署で調達手続きを実施のため",AG74=契約状況コード表!G$5),"－",IF(V74&lt;&gt;"",ROUNDDOWN(V74/T74,3),(IFERROR(ROUNDDOWN(U74/T74,3),"－"))))</f>
        <v>－</v>
      </c>
      <c r="X74" s="68"/>
      <c r="Y74" s="68"/>
      <c r="Z74" s="71"/>
      <c r="AA74" s="69"/>
      <c r="AB74" s="70"/>
      <c r="AC74" s="71"/>
      <c r="AD74" s="71"/>
      <c r="AE74" s="71"/>
      <c r="AF74" s="71"/>
      <c r="AG74" s="69"/>
      <c r="AH74" s="65"/>
      <c r="AI74" s="65"/>
      <c r="AJ74" s="65"/>
      <c r="AK74" s="29"/>
      <c r="AL74" s="29"/>
      <c r="AM74" s="170"/>
      <c r="AN74" s="170"/>
      <c r="AO74" s="170"/>
      <c r="AP74" s="170"/>
      <c r="AQ74" s="29"/>
      <c r="AR74" s="64"/>
      <c r="AS74" s="29"/>
      <c r="AT74" s="29"/>
      <c r="AU74" s="29"/>
      <c r="AV74" s="29"/>
      <c r="AW74" s="29"/>
      <c r="AX74" s="29"/>
      <c r="AY74" s="29"/>
      <c r="AZ74" s="29"/>
      <c r="BA74" s="92"/>
      <c r="BB74" s="97"/>
      <c r="BC74" s="98" t="str">
        <f>IF(AND(OR(K74=契約状況コード表!D$5,K74=契約状況コード表!D$6),OR(AG74=契約状況コード表!G$5,AG74=契約状況コード表!G$6)),"年間支払金額(全官署)",IF(OR(AG74=契約状況コード表!G$5,AG74=契約状況コード表!G$6),"年間支払金額",IF(AND(OR(COUNTIF(AI74,"*すべて*"),COUNTIF(AI74,"*全て*")),S74="●",OR(K74=契約状況コード表!D$5,K74=契約状況コード表!D$6)),"年間支払金額(全官署、契約相手方ごと)",IF(AND(OR(COUNTIF(AI74,"*すべて*"),COUNTIF(AI74,"*全て*")),S74="●"),"年間支払金額(契約相手方ごと)",IF(AND(OR(K74=契約状況コード表!D$5,K74=契約状況コード表!D$6),AG74=契約状況コード表!G$7),"契約総額(全官署)",IF(AND(K74=契約状況コード表!D$7,AG74=契約状況コード表!G$7),"契約総額(自官署のみ)",IF(K74=契約状況コード表!D$7,"年間支払金額(自官署のみ)",IF(AG74=契約状況コード表!G$7,"契約総額",IF(AND(COUNTIF(BJ74,"&lt;&gt;*単価*"),OR(K74=契約状況コード表!D$5,K74=契約状況コード表!D$6)),"全官署予定価格",IF(AND(COUNTIF(BJ74,"*単価*"),OR(K74=契約状況コード表!D$5,K74=契約状況コード表!D$6)),"全官署支払金額",IF(AND(COUNTIF(BJ74,"&lt;&gt;*単価*"),COUNTIF(BJ74,"*変更契約*")),"変更後予定価格",IF(COUNTIF(BJ74,"*単価*"),"年間支払金額","予定価格"))))))))))))</f>
        <v>予定価格</v>
      </c>
      <c r="BD74" s="98" t="str">
        <f>IF(AND(BI74=契約状況コード表!M$5,T74&gt;契約状況コード表!N$5),"○",IF(AND(BI74=契約状況コード表!M$6,T74&gt;=契約状況コード表!N$6),"○",IF(AND(BI74=契約状況コード表!M$7,T74&gt;=契約状況コード表!N$7),"○",IF(AND(BI74=契約状況コード表!M$8,T74&gt;=契約状況コード表!N$8),"○",IF(AND(BI74=契約状況コード表!M$9,T74&gt;=契約状況コード表!N$9),"○",IF(AND(BI74=契約状況コード表!M$10,T74&gt;=契約状況コード表!N$10),"○",IF(AND(BI74=契約状況コード表!M$11,T74&gt;=契約状況コード表!N$11),"○",IF(AND(BI74=契約状況コード表!M$12,T74&gt;=契約状況コード表!N$12),"○",IF(AND(BI74=契約状況コード表!M$13,T74&gt;=契約状況コード表!N$13),"○",IF(T74="他官署で調達手続き入札を実施のため","○","×"))))))))))</f>
        <v>×</v>
      </c>
      <c r="BE74" s="98" t="str">
        <f>IF(AND(BI74=契約状況コード表!M$5,Y74&gt;契約状況コード表!N$5),"○",IF(AND(BI74=契約状況コード表!M$6,Y74&gt;=契約状況コード表!N$6),"○",IF(AND(BI74=契約状況コード表!M$7,Y74&gt;=契約状況コード表!N$7),"○",IF(AND(BI74=契約状況コード表!M$8,Y74&gt;=契約状況コード表!N$8),"○",IF(AND(BI74=契約状況コード表!M$9,Y74&gt;=契約状況コード表!N$9),"○",IF(AND(BI74=契約状況コード表!M$10,Y74&gt;=契約状況コード表!N$10),"○",IF(AND(BI74=契約状況コード表!M$11,Y74&gt;=契約状況コード表!N$11),"○",IF(AND(BI74=契約状況コード表!M$12,Y74&gt;=契約状況コード表!N$12),"○",IF(AND(BI74=契約状況コード表!M$13,Y74&gt;=契約状況コード表!N$13),"○","×")))))))))</f>
        <v>×</v>
      </c>
      <c r="BF74" s="98" t="str">
        <f t="shared" si="16"/>
        <v>×</v>
      </c>
      <c r="BG74" s="98" t="str">
        <f t="shared" si="17"/>
        <v>×</v>
      </c>
      <c r="BH74" s="99" t="str">
        <f t="shared" si="18"/>
        <v/>
      </c>
      <c r="BI74" s="146">
        <f t="shared" si="19"/>
        <v>0</v>
      </c>
      <c r="BJ74" s="29" t="str">
        <f>IF(AG74=契約状況コード表!G$5,"",IF(AND(K74&lt;&gt;"",ISTEXT(U74)),"分担契約/単価契約",IF(ISTEXT(U74),"単価契約",IF(K74&lt;&gt;"","分担契約",""))))</f>
        <v/>
      </c>
      <c r="BK74" s="147"/>
      <c r="BL74" s="102" t="str">
        <f>IF(COUNTIF(T74,"**"),"",IF(AND(T74&gt;=契約状況コード表!P$5,OR(H74=契約状況コード表!M$5,H74=契約状況コード表!M$6)),1,IF(AND(T74&gt;=契約状況コード表!P$13,H74&lt;&gt;契約状況コード表!M$5,H74&lt;&gt;契約状況コード表!M$6),1,"")))</f>
        <v/>
      </c>
      <c r="BM74" s="132" t="str">
        <f t="shared" si="20"/>
        <v>○</v>
      </c>
      <c r="BN74" s="102" t="b">
        <f t="shared" si="21"/>
        <v>1</v>
      </c>
      <c r="BO74" s="102" t="b">
        <f t="shared" si="22"/>
        <v>1</v>
      </c>
    </row>
    <row r="75" spans="7:67" ht="60.6" customHeight="1">
      <c r="G75" s="64"/>
      <c r="H75" s="65"/>
      <c r="I75" s="65"/>
      <c r="J75" s="65"/>
      <c r="K75" s="64"/>
      <c r="L75" s="29"/>
      <c r="M75" s="66"/>
      <c r="N75" s="65"/>
      <c r="O75" s="67"/>
      <c r="P75" s="72"/>
      <c r="Q75" s="73"/>
      <c r="R75" s="65"/>
      <c r="S75" s="64"/>
      <c r="T75" s="68"/>
      <c r="U75" s="75"/>
      <c r="V75" s="76"/>
      <c r="W75" s="148" t="str">
        <f>IF(OR(T75="他官署で調達手続きを実施のため",AG75=契約状況コード表!G$5),"－",IF(V75&lt;&gt;"",ROUNDDOWN(V75/T75,3),(IFERROR(ROUNDDOWN(U75/T75,3),"－"))))</f>
        <v>－</v>
      </c>
      <c r="X75" s="68"/>
      <c r="Y75" s="68"/>
      <c r="Z75" s="71"/>
      <c r="AA75" s="69"/>
      <c r="AB75" s="70"/>
      <c r="AC75" s="71"/>
      <c r="AD75" s="71"/>
      <c r="AE75" s="71"/>
      <c r="AF75" s="71"/>
      <c r="AG75" s="69"/>
      <c r="AH75" s="65"/>
      <c r="AI75" s="65"/>
      <c r="AJ75" s="65"/>
      <c r="AK75" s="29"/>
      <c r="AL75" s="29"/>
      <c r="AM75" s="170"/>
      <c r="AN75" s="170"/>
      <c r="AO75" s="170"/>
      <c r="AP75" s="170"/>
      <c r="AQ75" s="29"/>
      <c r="AR75" s="64"/>
      <c r="AS75" s="29"/>
      <c r="AT75" s="29"/>
      <c r="AU75" s="29"/>
      <c r="AV75" s="29"/>
      <c r="AW75" s="29"/>
      <c r="AX75" s="29"/>
      <c r="AY75" s="29"/>
      <c r="AZ75" s="29"/>
      <c r="BA75" s="90"/>
      <c r="BB75" s="97"/>
      <c r="BC75" s="98" t="str">
        <f>IF(AND(OR(K75=契約状況コード表!D$5,K75=契約状況コード表!D$6),OR(AG75=契約状況コード表!G$5,AG75=契約状況コード表!G$6)),"年間支払金額(全官署)",IF(OR(AG75=契約状況コード表!G$5,AG75=契約状況コード表!G$6),"年間支払金額",IF(AND(OR(COUNTIF(AI75,"*すべて*"),COUNTIF(AI75,"*全て*")),S75="●",OR(K75=契約状況コード表!D$5,K75=契約状況コード表!D$6)),"年間支払金額(全官署、契約相手方ごと)",IF(AND(OR(COUNTIF(AI75,"*すべて*"),COUNTIF(AI75,"*全て*")),S75="●"),"年間支払金額(契約相手方ごと)",IF(AND(OR(K75=契約状況コード表!D$5,K75=契約状況コード表!D$6),AG75=契約状況コード表!G$7),"契約総額(全官署)",IF(AND(K75=契約状況コード表!D$7,AG75=契約状況コード表!G$7),"契約総額(自官署のみ)",IF(K75=契約状況コード表!D$7,"年間支払金額(自官署のみ)",IF(AG75=契約状況コード表!G$7,"契約総額",IF(AND(COUNTIF(BJ75,"&lt;&gt;*単価*"),OR(K75=契約状況コード表!D$5,K75=契約状況コード表!D$6)),"全官署予定価格",IF(AND(COUNTIF(BJ75,"*単価*"),OR(K75=契約状況コード表!D$5,K75=契約状況コード表!D$6)),"全官署支払金額",IF(AND(COUNTIF(BJ75,"&lt;&gt;*単価*"),COUNTIF(BJ75,"*変更契約*")),"変更後予定価格",IF(COUNTIF(BJ75,"*単価*"),"年間支払金額","予定価格"))))))))))))</f>
        <v>予定価格</v>
      </c>
      <c r="BD75" s="98" t="str">
        <f>IF(AND(BI75=契約状況コード表!M$5,T75&gt;契約状況コード表!N$5),"○",IF(AND(BI75=契約状況コード表!M$6,T75&gt;=契約状況コード表!N$6),"○",IF(AND(BI75=契約状況コード表!M$7,T75&gt;=契約状況コード表!N$7),"○",IF(AND(BI75=契約状況コード表!M$8,T75&gt;=契約状況コード表!N$8),"○",IF(AND(BI75=契約状況コード表!M$9,T75&gt;=契約状況コード表!N$9),"○",IF(AND(BI75=契約状況コード表!M$10,T75&gt;=契約状況コード表!N$10),"○",IF(AND(BI75=契約状況コード表!M$11,T75&gt;=契約状況コード表!N$11),"○",IF(AND(BI75=契約状況コード表!M$12,T75&gt;=契約状況コード表!N$12),"○",IF(AND(BI75=契約状況コード表!M$13,T75&gt;=契約状況コード表!N$13),"○",IF(T75="他官署で調達手続き入札を実施のため","○","×"))))))))))</f>
        <v>×</v>
      </c>
      <c r="BE75" s="98" t="str">
        <f>IF(AND(BI75=契約状況コード表!M$5,Y75&gt;契約状況コード表!N$5),"○",IF(AND(BI75=契約状況コード表!M$6,Y75&gt;=契約状況コード表!N$6),"○",IF(AND(BI75=契約状況コード表!M$7,Y75&gt;=契約状況コード表!N$7),"○",IF(AND(BI75=契約状況コード表!M$8,Y75&gt;=契約状況コード表!N$8),"○",IF(AND(BI75=契約状況コード表!M$9,Y75&gt;=契約状況コード表!N$9),"○",IF(AND(BI75=契約状況コード表!M$10,Y75&gt;=契約状況コード表!N$10),"○",IF(AND(BI75=契約状況コード表!M$11,Y75&gt;=契約状況コード表!N$11),"○",IF(AND(BI75=契約状況コード表!M$12,Y75&gt;=契約状況コード表!N$12),"○",IF(AND(BI75=契約状況コード表!M$13,Y75&gt;=契約状況コード表!N$13),"○","×")))))))))</f>
        <v>×</v>
      </c>
      <c r="BF75" s="98" t="str">
        <f t="shared" si="16"/>
        <v>×</v>
      </c>
      <c r="BG75" s="98" t="str">
        <f t="shared" si="17"/>
        <v>×</v>
      </c>
      <c r="BH75" s="99" t="str">
        <f t="shared" si="18"/>
        <v/>
      </c>
      <c r="BI75" s="146">
        <f t="shared" si="19"/>
        <v>0</v>
      </c>
      <c r="BJ75" s="29" t="str">
        <f>IF(AG75=契約状況コード表!G$5,"",IF(AND(K75&lt;&gt;"",ISTEXT(U75)),"分担契約/単価契約",IF(ISTEXT(U75),"単価契約",IF(K75&lt;&gt;"","分担契約",""))))</f>
        <v/>
      </c>
      <c r="BK75" s="147"/>
      <c r="BL75" s="102" t="str">
        <f>IF(COUNTIF(T75,"**"),"",IF(AND(T75&gt;=契約状況コード表!P$5,OR(H75=契約状況コード表!M$5,H75=契約状況コード表!M$6)),1,IF(AND(T75&gt;=契約状況コード表!P$13,H75&lt;&gt;契約状況コード表!M$5,H75&lt;&gt;契約状況コード表!M$6),1,"")))</f>
        <v/>
      </c>
      <c r="BM75" s="132" t="str">
        <f t="shared" si="20"/>
        <v>○</v>
      </c>
      <c r="BN75" s="102" t="b">
        <f t="shared" si="21"/>
        <v>1</v>
      </c>
      <c r="BO75" s="102" t="b">
        <f t="shared" si="22"/>
        <v>1</v>
      </c>
    </row>
    <row r="76" spans="7:67" ht="60.6" customHeight="1">
      <c r="G76" s="64"/>
      <c r="H76" s="65"/>
      <c r="I76" s="65"/>
      <c r="J76" s="65"/>
      <c r="K76" s="64"/>
      <c r="L76" s="29"/>
      <c r="M76" s="66"/>
      <c r="N76" s="65"/>
      <c r="O76" s="67"/>
      <c r="P76" s="72"/>
      <c r="Q76" s="73"/>
      <c r="R76" s="65"/>
      <c r="S76" s="64"/>
      <c r="T76" s="68"/>
      <c r="U76" s="75"/>
      <c r="V76" s="76"/>
      <c r="W76" s="148" t="str">
        <f>IF(OR(T76="他官署で調達手続きを実施のため",AG76=契約状況コード表!G$5),"－",IF(V76&lt;&gt;"",ROUNDDOWN(V76/T76,3),(IFERROR(ROUNDDOWN(U76/T76,3),"－"))))</f>
        <v>－</v>
      </c>
      <c r="X76" s="68"/>
      <c r="Y76" s="68"/>
      <c r="Z76" s="71"/>
      <c r="AA76" s="69"/>
      <c r="AB76" s="70"/>
      <c r="AC76" s="71"/>
      <c r="AD76" s="71"/>
      <c r="AE76" s="71"/>
      <c r="AF76" s="71"/>
      <c r="AG76" s="69"/>
      <c r="AH76" s="65"/>
      <c r="AI76" s="65"/>
      <c r="AJ76" s="65"/>
      <c r="AK76" s="29"/>
      <c r="AL76" s="29"/>
      <c r="AM76" s="170"/>
      <c r="AN76" s="170"/>
      <c r="AO76" s="170"/>
      <c r="AP76" s="170"/>
      <c r="AQ76" s="29"/>
      <c r="AR76" s="64"/>
      <c r="AS76" s="29"/>
      <c r="AT76" s="29"/>
      <c r="AU76" s="29"/>
      <c r="AV76" s="29"/>
      <c r="AW76" s="29"/>
      <c r="AX76" s="29"/>
      <c r="AY76" s="29"/>
      <c r="AZ76" s="29"/>
      <c r="BA76" s="90"/>
      <c r="BB76" s="97"/>
      <c r="BC76" s="98" t="str">
        <f>IF(AND(OR(K76=契約状況コード表!D$5,K76=契約状況コード表!D$6),OR(AG76=契約状況コード表!G$5,AG76=契約状況コード表!G$6)),"年間支払金額(全官署)",IF(OR(AG76=契約状況コード表!G$5,AG76=契約状況コード表!G$6),"年間支払金額",IF(AND(OR(COUNTIF(AI76,"*すべて*"),COUNTIF(AI76,"*全て*")),S76="●",OR(K76=契約状況コード表!D$5,K76=契約状況コード表!D$6)),"年間支払金額(全官署、契約相手方ごと)",IF(AND(OR(COUNTIF(AI76,"*すべて*"),COUNTIF(AI76,"*全て*")),S76="●"),"年間支払金額(契約相手方ごと)",IF(AND(OR(K76=契約状況コード表!D$5,K76=契約状況コード表!D$6),AG76=契約状況コード表!G$7),"契約総額(全官署)",IF(AND(K76=契約状況コード表!D$7,AG76=契約状況コード表!G$7),"契約総額(自官署のみ)",IF(K76=契約状況コード表!D$7,"年間支払金額(自官署のみ)",IF(AG76=契約状況コード表!G$7,"契約総額",IF(AND(COUNTIF(BJ76,"&lt;&gt;*単価*"),OR(K76=契約状況コード表!D$5,K76=契約状況コード表!D$6)),"全官署予定価格",IF(AND(COUNTIF(BJ76,"*単価*"),OR(K76=契約状況コード表!D$5,K76=契約状況コード表!D$6)),"全官署支払金額",IF(AND(COUNTIF(BJ76,"&lt;&gt;*単価*"),COUNTIF(BJ76,"*変更契約*")),"変更後予定価格",IF(COUNTIF(BJ76,"*単価*"),"年間支払金額","予定価格"))))))))))))</f>
        <v>予定価格</v>
      </c>
      <c r="BD76" s="98" t="str">
        <f>IF(AND(BI76=契約状況コード表!M$5,T76&gt;契約状況コード表!N$5),"○",IF(AND(BI76=契約状況コード表!M$6,T76&gt;=契約状況コード表!N$6),"○",IF(AND(BI76=契約状況コード表!M$7,T76&gt;=契約状況コード表!N$7),"○",IF(AND(BI76=契約状況コード表!M$8,T76&gt;=契約状況コード表!N$8),"○",IF(AND(BI76=契約状況コード表!M$9,T76&gt;=契約状況コード表!N$9),"○",IF(AND(BI76=契約状況コード表!M$10,T76&gt;=契約状況コード表!N$10),"○",IF(AND(BI76=契約状況コード表!M$11,T76&gt;=契約状況コード表!N$11),"○",IF(AND(BI76=契約状況コード表!M$12,T76&gt;=契約状況コード表!N$12),"○",IF(AND(BI76=契約状況コード表!M$13,T76&gt;=契約状況コード表!N$13),"○",IF(T76="他官署で調達手続き入札を実施のため","○","×"))))))))))</f>
        <v>×</v>
      </c>
      <c r="BE76" s="98" t="str">
        <f>IF(AND(BI76=契約状況コード表!M$5,Y76&gt;契約状況コード表!N$5),"○",IF(AND(BI76=契約状況コード表!M$6,Y76&gt;=契約状況コード表!N$6),"○",IF(AND(BI76=契約状況コード表!M$7,Y76&gt;=契約状況コード表!N$7),"○",IF(AND(BI76=契約状況コード表!M$8,Y76&gt;=契約状況コード表!N$8),"○",IF(AND(BI76=契約状況コード表!M$9,Y76&gt;=契約状況コード表!N$9),"○",IF(AND(BI76=契約状況コード表!M$10,Y76&gt;=契約状況コード表!N$10),"○",IF(AND(BI76=契約状況コード表!M$11,Y76&gt;=契約状況コード表!N$11),"○",IF(AND(BI76=契約状況コード表!M$12,Y76&gt;=契約状況コード表!N$12),"○",IF(AND(BI76=契約状況コード表!M$13,Y76&gt;=契約状況コード表!N$13),"○","×")))))))))</f>
        <v>×</v>
      </c>
      <c r="BF76" s="98" t="str">
        <f t="shared" si="16"/>
        <v>×</v>
      </c>
      <c r="BG76" s="98" t="str">
        <f t="shared" si="17"/>
        <v>×</v>
      </c>
      <c r="BH76" s="99" t="str">
        <f t="shared" si="18"/>
        <v/>
      </c>
      <c r="BI76" s="146">
        <f t="shared" si="19"/>
        <v>0</v>
      </c>
      <c r="BJ76" s="29" t="str">
        <f>IF(AG76=契約状況コード表!G$5,"",IF(AND(K76&lt;&gt;"",ISTEXT(U76)),"分担契約/単価契約",IF(ISTEXT(U76),"単価契約",IF(K76&lt;&gt;"","分担契約",""))))</f>
        <v/>
      </c>
      <c r="BK76" s="147"/>
      <c r="BL76" s="102" t="str">
        <f>IF(COUNTIF(T76,"**"),"",IF(AND(T76&gt;=契約状況コード表!P$5,OR(H76=契約状況コード表!M$5,H76=契約状況コード表!M$6)),1,IF(AND(T76&gt;=契約状況コード表!P$13,H76&lt;&gt;契約状況コード表!M$5,H76&lt;&gt;契約状況コード表!M$6),1,"")))</f>
        <v/>
      </c>
      <c r="BM76" s="132" t="str">
        <f t="shared" si="20"/>
        <v>○</v>
      </c>
      <c r="BN76" s="102" t="b">
        <f t="shared" si="21"/>
        <v>1</v>
      </c>
      <c r="BO76" s="102" t="b">
        <f t="shared" si="22"/>
        <v>1</v>
      </c>
    </row>
    <row r="77" spans="7:67" ht="60.6" customHeight="1">
      <c r="G77" s="64"/>
      <c r="H77" s="65"/>
      <c r="I77" s="65"/>
      <c r="J77" s="65"/>
      <c r="K77" s="64"/>
      <c r="L77" s="29"/>
      <c r="M77" s="66"/>
      <c r="N77" s="65"/>
      <c r="O77" s="67"/>
      <c r="P77" s="72"/>
      <c r="Q77" s="73"/>
      <c r="R77" s="65"/>
      <c r="S77" s="64"/>
      <c r="T77" s="74"/>
      <c r="U77" s="131"/>
      <c r="V77" s="76"/>
      <c r="W77" s="148" t="str">
        <f>IF(OR(T77="他官署で調達手続きを実施のため",AG77=契約状況コード表!G$5),"－",IF(V77&lt;&gt;"",ROUNDDOWN(V77/T77,3),(IFERROR(ROUNDDOWN(U77/T77,3),"－"))))</f>
        <v>－</v>
      </c>
      <c r="X77" s="74"/>
      <c r="Y77" s="74"/>
      <c r="Z77" s="71"/>
      <c r="AA77" s="69"/>
      <c r="AB77" s="70"/>
      <c r="AC77" s="71"/>
      <c r="AD77" s="71"/>
      <c r="AE77" s="71"/>
      <c r="AF77" s="71"/>
      <c r="AG77" s="69"/>
      <c r="AH77" s="65"/>
      <c r="AI77" s="65"/>
      <c r="AJ77" s="65"/>
      <c r="AK77" s="29"/>
      <c r="AL77" s="29"/>
      <c r="AM77" s="170"/>
      <c r="AN77" s="170"/>
      <c r="AO77" s="170"/>
      <c r="AP77" s="170"/>
      <c r="AQ77" s="29"/>
      <c r="AR77" s="64"/>
      <c r="AS77" s="29"/>
      <c r="AT77" s="29"/>
      <c r="AU77" s="29"/>
      <c r="AV77" s="29"/>
      <c r="AW77" s="29"/>
      <c r="AX77" s="29"/>
      <c r="AY77" s="29"/>
      <c r="AZ77" s="29"/>
      <c r="BA77" s="90"/>
      <c r="BB77" s="97"/>
      <c r="BC77" s="98" t="str">
        <f>IF(AND(OR(K77=契約状況コード表!D$5,K77=契約状況コード表!D$6),OR(AG77=契約状況コード表!G$5,AG77=契約状況コード表!G$6)),"年間支払金額(全官署)",IF(OR(AG77=契約状況コード表!G$5,AG77=契約状況コード表!G$6),"年間支払金額",IF(AND(OR(COUNTIF(AI77,"*すべて*"),COUNTIF(AI77,"*全て*")),S77="●",OR(K77=契約状況コード表!D$5,K77=契約状況コード表!D$6)),"年間支払金額(全官署、契約相手方ごと)",IF(AND(OR(COUNTIF(AI77,"*すべて*"),COUNTIF(AI77,"*全て*")),S77="●"),"年間支払金額(契約相手方ごと)",IF(AND(OR(K77=契約状況コード表!D$5,K77=契約状況コード表!D$6),AG77=契約状況コード表!G$7),"契約総額(全官署)",IF(AND(K77=契約状況コード表!D$7,AG77=契約状況コード表!G$7),"契約総額(自官署のみ)",IF(K77=契約状況コード表!D$7,"年間支払金額(自官署のみ)",IF(AG77=契約状況コード表!G$7,"契約総額",IF(AND(COUNTIF(BJ77,"&lt;&gt;*単価*"),OR(K77=契約状況コード表!D$5,K77=契約状況コード表!D$6)),"全官署予定価格",IF(AND(COUNTIF(BJ77,"*単価*"),OR(K77=契約状況コード表!D$5,K77=契約状況コード表!D$6)),"全官署支払金額",IF(AND(COUNTIF(BJ77,"&lt;&gt;*単価*"),COUNTIF(BJ77,"*変更契約*")),"変更後予定価格",IF(COUNTIF(BJ77,"*単価*"),"年間支払金額","予定価格"))))))))))))</f>
        <v>予定価格</v>
      </c>
      <c r="BD77" s="98" t="str">
        <f>IF(AND(BI77=契約状況コード表!M$5,T77&gt;契約状況コード表!N$5),"○",IF(AND(BI77=契約状況コード表!M$6,T77&gt;=契約状況コード表!N$6),"○",IF(AND(BI77=契約状況コード表!M$7,T77&gt;=契約状況コード表!N$7),"○",IF(AND(BI77=契約状況コード表!M$8,T77&gt;=契約状況コード表!N$8),"○",IF(AND(BI77=契約状況コード表!M$9,T77&gt;=契約状況コード表!N$9),"○",IF(AND(BI77=契約状況コード表!M$10,T77&gt;=契約状況コード表!N$10),"○",IF(AND(BI77=契約状況コード表!M$11,T77&gt;=契約状況コード表!N$11),"○",IF(AND(BI77=契約状況コード表!M$12,T77&gt;=契約状況コード表!N$12),"○",IF(AND(BI77=契約状況コード表!M$13,T77&gt;=契約状況コード表!N$13),"○",IF(T77="他官署で調達手続き入札を実施のため","○","×"))))))))))</f>
        <v>×</v>
      </c>
      <c r="BE77" s="98" t="str">
        <f>IF(AND(BI77=契約状況コード表!M$5,Y77&gt;契約状況コード表!N$5),"○",IF(AND(BI77=契約状況コード表!M$6,Y77&gt;=契約状況コード表!N$6),"○",IF(AND(BI77=契約状況コード表!M$7,Y77&gt;=契約状況コード表!N$7),"○",IF(AND(BI77=契約状況コード表!M$8,Y77&gt;=契約状況コード表!N$8),"○",IF(AND(BI77=契約状況コード表!M$9,Y77&gt;=契約状況コード表!N$9),"○",IF(AND(BI77=契約状況コード表!M$10,Y77&gt;=契約状況コード表!N$10),"○",IF(AND(BI77=契約状況コード表!M$11,Y77&gt;=契約状況コード表!N$11),"○",IF(AND(BI77=契約状況コード表!M$12,Y77&gt;=契約状況コード表!N$12),"○",IF(AND(BI77=契約状況コード表!M$13,Y77&gt;=契約状況コード表!N$13),"○","×")))))))))</f>
        <v>×</v>
      </c>
      <c r="BF77" s="98" t="str">
        <f t="shared" si="16"/>
        <v>×</v>
      </c>
      <c r="BG77" s="98" t="str">
        <f t="shared" si="17"/>
        <v>×</v>
      </c>
      <c r="BH77" s="99" t="str">
        <f t="shared" si="18"/>
        <v/>
      </c>
      <c r="BI77" s="146">
        <f t="shared" si="19"/>
        <v>0</v>
      </c>
      <c r="BJ77" s="29" t="str">
        <f>IF(AG77=契約状況コード表!G$5,"",IF(AND(K77&lt;&gt;"",ISTEXT(U77)),"分担契約/単価契約",IF(ISTEXT(U77),"単価契約",IF(K77&lt;&gt;"","分担契約",""))))</f>
        <v/>
      </c>
      <c r="BK77" s="147"/>
      <c r="BL77" s="102" t="str">
        <f>IF(COUNTIF(T77,"**"),"",IF(AND(T77&gt;=契約状況コード表!P$5,OR(H77=契約状況コード表!M$5,H77=契約状況コード表!M$6)),1,IF(AND(T77&gt;=契約状況コード表!P$13,H77&lt;&gt;契約状況コード表!M$5,H77&lt;&gt;契約状況コード表!M$6),1,"")))</f>
        <v/>
      </c>
      <c r="BM77" s="132" t="str">
        <f t="shared" si="20"/>
        <v>○</v>
      </c>
      <c r="BN77" s="102" t="b">
        <f t="shared" si="21"/>
        <v>1</v>
      </c>
      <c r="BO77" s="102" t="b">
        <f t="shared" si="22"/>
        <v>1</v>
      </c>
    </row>
    <row r="78" spans="7:67" ht="60.6" customHeight="1">
      <c r="G78" s="64"/>
      <c r="H78" s="65"/>
      <c r="I78" s="65"/>
      <c r="J78" s="65"/>
      <c r="K78" s="64"/>
      <c r="L78" s="29"/>
      <c r="M78" s="66"/>
      <c r="N78" s="65"/>
      <c r="O78" s="67"/>
      <c r="P78" s="72"/>
      <c r="Q78" s="73"/>
      <c r="R78" s="65"/>
      <c r="S78" s="64"/>
      <c r="T78" s="68"/>
      <c r="U78" s="75"/>
      <c r="V78" s="76"/>
      <c r="W78" s="148" t="str">
        <f>IF(OR(T78="他官署で調達手続きを実施のため",AG78=契約状況コード表!G$5),"－",IF(V78&lt;&gt;"",ROUNDDOWN(V78/T78,3),(IFERROR(ROUNDDOWN(U78/T78,3),"－"))))</f>
        <v>－</v>
      </c>
      <c r="X78" s="68"/>
      <c r="Y78" s="68"/>
      <c r="Z78" s="71"/>
      <c r="AA78" s="69"/>
      <c r="AB78" s="70"/>
      <c r="AC78" s="71"/>
      <c r="AD78" s="71"/>
      <c r="AE78" s="71"/>
      <c r="AF78" s="71"/>
      <c r="AG78" s="69"/>
      <c r="AH78" s="65"/>
      <c r="AI78" s="65"/>
      <c r="AJ78" s="65"/>
      <c r="AK78" s="29"/>
      <c r="AL78" s="29"/>
      <c r="AM78" s="170"/>
      <c r="AN78" s="170"/>
      <c r="AO78" s="170"/>
      <c r="AP78" s="170"/>
      <c r="AQ78" s="29"/>
      <c r="AR78" s="64"/>
      <c r="AS78" s="29"/>
      <c r="AT78" s="29"/>
      <c r="AU78" s="29"/>
      <c r="AV78" s="29"/>
      <c r="AW78" s="29"/>
      <c r="AX78" s="29"/>
      <c r="AY78" s="29"/>
      <c r="AZ78" s="29"/>
      <c r="BA78" s="90"/>
      <c r="BB78" s="97"/>
      <c r="BC78" s="98" t="str">
        <f>IF(AND(OR(K78=契約状況コード表!D$5,K78=契約状況コード表!D$6),OR(AG78=契約状況コード表!G$5,AG78=契約状況コード表!G$6)),"年間支払金額(全官署)",IF(OR(AG78=契約状況コード表!G$5,AG78=契約状況コード表!G$6),"年間支払金額",IF(AND(OR(COUNTIF(AI78,"*すべて*"),COUNTIF(AI78,"*全て*")),S78="●",OR(K78=契約状況コード表!D$5,K78=契約状況コード表!D$6)),"年間支払金額(全官署、契約相手方ごと)",IF(AND(OR(COUNTIF(AI78,"*すべて*"),COUNTIF(AI78,"*全て*")),S78="●"),"年間支払金額(契約相手方ごと)",IF(AND(OR(K78=契約状況コード表!D$5,K78=契約状況コード表!D$6),AG78=契約状況コード表!G$7),"契約総額(全官署)",IF(AND(K78=契約状況コード表!D$7,AG78=契約状況コード表!G$7),"契約総額(自官署のみ)",IF(K78=契約状況コード表!D$7,"年間支払金額(自官署のみ)",IF(AG78=契約状況コード表!G$7,"契約総額",IF(AND(COUNTIF(BJ78,"&lt;&gt;*単価*"),OR(K78=契約状況コード表!D$5,K78=契約状況コード表!D$6)),"全官署予定価格",IF(AND(COUNTIF(BJ78,"*単価*"),OR(K78=契約状況コード表!D$5,K78=契約状況コード表!D$6)),"全官署支払金額",IF(AND(COUNTIF(BJ78,"&lt;&gt;*単価*"),COUNTIF(BJ78,"*変更契約*")),"変更後予定価格",IF(COUNTIF(BJ78,"*単価*"),"年間支払金額","予定価格"))))))))))))</f>
        <v>予定価格</v>
      </c>
      <c r="BD78" s="98" t="str">
        <f>IF(AND(BI78=契約状況コード表!M$5,T78&gt;契約状況コード表!N$5),"○",IF(AND(BI78=契約状況コード表!M$6,T78&gt;=契約状況コード表!N$6),"○",IF(AND(BI78=契約状況コード表!M$7,T78&gt;=契約状況コード表!N$7),"○",IF(AND(BI78=契約状況コード表!M$8,T78&gt;=契約状況コード表!N$8),"○",IF(AND(BI78=契約状況コード表!M$9,T78&gt;=契約状況コード表!N$9),"○",IF(AND(BI78=契約状況コード表!M$10,T78&gt;=契約状況コード表!N$10),"○",IF(AND(BI78=契約状況コード表!M$11,T78&gt;=契約状況コード表!N$11),"○",IF(AND(BI78=契約状況コード表!M$12,T78&gt;=契約状況コード表!N$12),"○",IF(AND(BI78=契約状況コード表!M$13,T78&gt;=契約状況コード表!N$13),"○",IF(T78="他官署で調達手続き入札を実施のため","○","×"))))))))))</f>
        <v>×</v>
      </c>
      <c r="BE78" s="98" t="str">
        <f>IF(AND(BI78=契約状況コード表!M$5,Y78&gt;契約状況コード表!N$5),"○",IF(AND(BI78=契約状況コード表!M$6,Y78&gt;=契約状況コード表!N$6),"○",IF(AND(BI78=契約状況コード表!M$7,Y78&gt;=契約状況コード表!N$7),"○",IF(AND(BI78=契約状況コード表!M$8,Y78&gt;=契約状況コード表!N$8),"○",IF(AND(BI78=契約状況コード表!M$9,Y78&gt;=契約状況コード表!N$9),"○",IF(AND(BI78=契約状況コード表!M$10,Y78&gt;=契約状況コード表!N$10),"○",IF(AND(BI78=契約状況コード表!M$11,Y78&gt;=契約状況コード表!N$11),"○",IF(AND(BI78=契約状況コード表!M$12,Y78&gt;=契約状況コード表!N$12),"○",IF(AND(BI78=契約状況コード表!M$13,Y78&gt;=契約状況コード表!N$13),"○","×")))))))))</f>
        <v>×</v>
      </c>
      <c r="BF78" s="98" t="str">
        <f t="shared" si="16"/>
        <v>×</v>
      </c>
      <c r="BG78" s="98" t="str">
        <f t="shared" si="17"/>
        <v>×</v>
      </c>
      <c r="BH78" s="99" t="str">
        <f t="shared" si="18"/>
        <v/>
      </c>
      <c r="BI78" s="146">
        <f t="shared" si="19"/>
        <v>0</v>
      </c>
      <c r="BJ78" s="29" t="str">
        <f>IF(AG78=契約状況コード表!G$5,"",IF(AND(K78&lt;&gt;"",ISTEXT(U78)),"分担契約/単価契約",IF(ISTEXT(U78),"単価契約",IF(K78&lt;&gt;"","分担契約",""))))</f>
        <v/>
      </c>
      <c r="BK78" s="147"/>
      <c r="BL78" s="102" t="str">
        <f>IF(COUNTIF(T78,"**"),"",IF(AND(T78&gt;=契約状況コード表!P$5,OR(H78=契約状況コード表!M$5,H78=契約状況コード表!M$6)),1,IF(AND(T78&gt;=契約状況コード表!P$13,H78&lt;&gt;契約状況コード表!M$5,H78&lt;&gt;契約状況コード表!M$6),1,"")))</f>
        <v/>
      </c>
      <c r="BM78" s="132" t="str">
        <f t="shared" si="20"/>
        <v>○</v>
      </c>
      <c r="BN78" s="102" t="b">
        <f t="shared" si="21"/>
        <v>1</v>
      </c>
      <c r="BO78" s="102" t="b">
        <f t="shared" si="22"/>
        <v>1</v>
      </c>
    </row>
    <row r="79" spans="7:67" ht="60.6" customHeight="1">
      <c r="G79" s="64"/>
      <c r="H79" s="65"/>
      <c r="I79" s="65"/>
      <c r="J79" s="65"/>
      <c r="K79" s="64"/>
      <c r="L79" s="29"/>
      <c r="M79" s="66"/>
      <c r="N79" s="65"/>
      <c r="O79" s="67"/>
      <c r="P79" s="72"/>
      <c r="Q79" s="73"/>
      <c r="R79" s="65"/>
      <c r="S79" s="64"/>
      <c r="T79" s="68"/>
      <c r="U79" s="75"/>
      <c r="V79" s="76"/>
      <c r="W79" s="148" t="str">
        <f>IF(OR(T79="他官署で調達手続きを実施のため",AG79=契約状況コード表!G$5),"－",IF(V79&lt;&gt;"",ROUNDDOWN(V79/T79,3),(IFERROR(ROUNDDOWN(U79/T79,3),"－"))))</f>
        <v>－</v>
      </c>
      <c r="X79" s="68"/>
      <c r="Y79" s="68"/>
      <c r="Z79" s="71"/>
      <c r="AA79" s="69"/>
      <c r="AB79" s="70"/>
      <c r="AC79" s="71"/>
      <c r="AD79" s="71"/>
      <c r="AE79" s="71"/>
      <c r="AF79" s="71"/>
      <c r="AG79" s="69"/>
      <c r="AH79" s="65"/>
      <c r="AI79" s="65"/>
      <c r="AJ79" s="65"/>
      <c r="AK79" s="29"/>
      <c r="AL79" s="29"/>
      <c r="AM79" s="170"/>
      <c r="AN79" s="170"/>
      <c r="AO79" s="170"/>
      <c r="AP79" s="170"/>
      <c r="AQ79" s="29"/>
      <c r="AR79" s="64"/>
      <c r="AS79" s="29"/>
      <c r="AT79" s="29"/>
      <c r="AU79" s="29"/>
      <c r="AV79" s="29"/>
      <c r="AW79" s="29"/>
      <c r="AX79" s="29"/>
      <c r="AY79" s="29"/>
      <c r="AZ79" s="29"/>
      <c r="BA79" s="90"/>
      <c r="BB79" s="97"/>
      <c r="BC79" s="98" t="str">
        <f>IF(AND(OR(K79=契約状況コード表!D$5,K79=契約状況コード表!D$6),OR(AG79=契約状況コード表!G$5,AG79=契約状況コード表!G$6)),"年間支払金額(全官署)",IF(OR(AG79=契約状況コード表!G$5,AG79=契約状況コード表!G$6),"年間支払金額",IF(AND(OR(COUNTIF(AI79,"*すべて*"),COUNTIF(AI79,"*全て*")),S79="●",OR(K79=契約状況コード表!D$5,K79=契約状況コード表!D$6)),"年間支払金額(全官署、契約相手方ごと)",IF(AND(OR(COUNTIF(AI79,"*すべて*"),COUNTIF(AI79,"*全て*")),S79="●"),"年間支払金額(契約相手方ごと)",IF(AND(OR(K79=契約状況コード表!D$5,K79=契約状況コード表!D$6),AG79=契約状況コード表!G$7),"契約総額(全官署)",IF(AND(K79=契約状況コード表!D$7,AG79=契約状況コード表!G$7),"契約総額(自官署のみ)",IF(K79=契約状況コード表!D$7,"年間支払金額(自官署のみ)",IF(AG79=契約状況コード表!G$7,"契約総額",IF(AND(COUNTIF(BJ79,"&lt;&gt;*単価*"),OR(K79=契約状況コード表!D$5,K79=契約状況コード表!D$6)),"全官署予定価格",IF(AND(COUNTIF(BJ79,"*単価*"),OR(K79=契約状況コード表!D$5,K79=契約状況コード表!D$6)),"全官署支払金額",IF(AND(COUNTIF(BJ79,"&lt;&gt;*単価*"),COUNTIF(BJ79,"*変更契約*")),"変更後予定価格",IF(COUNTIF(BJ79,"*単価*"),"年間支払金額","予定価格"))))))))))))</f>
        <v>予定価格</v>
      </c>
      <c r="BD79" s="98" t="str">
        <f>IF(AND(BI79=契約状況コード表!M$5,T79&gt;契約状況コード表!N$5),"○",IF(AND(BI79=契約状況コード表!M$6,T79&gt;=契約状況コード表!N$6),"○",IF(AND(BI79=契約状況コード表!M$7,T79&gt;=契約状況コード表!N$7),"○",IF(AND(BI79=契約状況コード表!M$8,T79&gt;=契約状況コード表!N$8),"○",IF(AND(BI79=契約状況コード表!M$9,T79&gt;=契約状況コード表!N$9),"○",IF(AND(BI79=契約状況コード表!M$10,T79&gt;=契約状況コード表!N$10),"○",IF(AND(BI79=契約状況コード表!M$11,T79&gt;=契約状況コード表!N$11),"○",IF(AND(BI79=契約状況コード表!M$12,T79&gt;=契約状況コード表!N$12),"○",IF(AND(BI79=契約状況コード表!M$13,T79&gt;=契約状況コード表!N$13),"○",IF(T79="他官署で調達手続き入札を実施のため","○","×"))))))))))</f>
        <v>×</v>
      </c>
      <c r="BE79" s="98" t="str">
        <f>IF(AND(BI79=契約状況コード表!M$5,Y79&gt;契約状況コード表!N$5),"○",IF(AND(BI79=契約状況コード表!M$6,Y79&gt;=契約状況コード表!N$6),"○",IF(AND(BI79=契約状況コード表!M$7,Y79&gt;=契約状況コード表!N$7),"○",IF(AND(BI79=契約状況コード表!M$8,Y79&gt;=契約状況コード表!N$8),"○",IF(AND(BI79=契約状況コード表!M$9,Y79&gt;=契約状況コード表!N$9),"○",IF(AND(BI79=契約状況コード表!M$10,Y79&gt;=契約状況コード表!N$10),"○",IF(AND(BI79=契約状況コード表!M$11,Y79&gt;=契約状況コード表!N$11),"○",IF(AND(BI79=契約状況コード表!M$12,Y79&gt;=契約状況コード表!N$12),"○",IF(AND(BI79=契約状況コード表!M$13,Y79&gt;=契約状況コード表!N$13),"○","×")))))))))</f>
        <v>×</v>
      </c>
      <c r="BF79" s="98" t="str">
        <f t="shared" si="16"/>
        <v>×</v>
      </c>
      <c r="BG79" s="98" t="str">
        <f t="shared" si="17"/>
        <v>×</v>
      </c>
      <c r="BH79" s="99" t="str">
        <f t="shared" si="18"/>
        <v/>
      </c>
      <c r="BI79" s="146">
        <f t="shared" si="19"/>
        <v>0</v>
      </c>
      <c r="BJ79" s="29" t="str">
        <f>IF(AG79=契約状況コード表!G$5,"",IF(AND(K79&lt;&gt;"",ISTEXT(U79)),"分担契約/単価契約",IF(ISTEXT(U79),"単価契約",IF(K79&lt;&gt;"","分担契約",""))))</f>
        <v/>
      </c>
      <c r="BK79" s="147"/>
      <c r="BL79" s="102" t="str">
        <f>IF(COUNTIF(T79,"**"),"",IF(AND(T79&gt;=契約状況コード表!P$5,OR(H79=契約状況コード表!M$5,H79=契約状況コード表!M$6)),1,IF(AND(T79&gt;=契約状況コード表!P$13,H79&lt;&gt;契約状況コード表!M$5,H79&lt;&gt;契約状況コード表!M$6),1,"")))</f>
        <v/>
      </c>
      <c r="BM79" s="132" t="str">
        <f t="shared" si="20"/>
        <v>○</v>
      </c>
      <c r="BN79" s="102" t="b">
        <f t="shared" si="21"/>
        <v>1</v>
      </c>
      <c r="BO79" s="102" t="b">
        <f t="shared" si="22"/>
        <v>1</v>
      </c>
    </row>
    <row r="80" spans="7:67" ht="60.6" customHeight="1">
      <c r="G80" s="64"/>
      <c r="H80" s="65"/>
      <c r="I80" s="65"/>
      <c r="J80" s="65"/>
      <c r="K80" s="64"/>
      <c r="L80" s="29"/>
      <c r="M80" s="66"/>
      <c r="N80" s="65"/>
      <c r="O80" s="67"/>
      <c r="P80" s="72"/>
      <c r="Q80" s="73"/>
      <c r="R80" s="65"/>
      <c r="S80" s="64"/>
      <c r="T80" s="68"/>
      <c r="U80" s="75"/>
      <c r="V80" s="76"/>
      <c r="W80" s="148" t="str">
        <f>IF(OR(T80="他官署で調達手続きを実施のため",AG80=契約状況コード表!G$5),"－",IF(V80&lt;&gt;"",ROUNDDOWN(V80/T80,3),(IFERROR(ROUNDDOWN(U80/T80,3),"－"))))</f>
        <v>－</v>
      </c>
      <c r="X80" s="68"/>
      <c r="Y80" s="68"/>
      <c r="Z80" s="71"/>
      <c r="AA80" s="69"/>
      <c r="AB80" s="70"/>
      <c r="AC80" s="71"/>
      <c r="AD80" s="71"/>
      <c r="AE80" s="71"/>
      <c r="AF80" s="71"/>
      <c r="AG80" s="69"/>
      <c r="AH80" s="65"/>
      <c r="AI80" s="65"/>
      <c r="AJ80" s="65"/>
      <c r="AK80" s="29"/>
      <c r="AL80" s="29"/>
      <c r="AM80" s="170"/>
      <c r="AN80" s="170"/>
      <c r="AO80" s="170"/>
      <c r="AP80" s="170"/>
      <c r="AQ80" s="29"/>
      <c r="AR80" s="64"/>
      <c r="AS80" s="29"/>
      <c r="AT80" s="29"/>
      <c r="AU80" s="29"/>
      <c r="AV80" s="29"/>
      <c r="AW80" s="29"/>
      <c r="AX80" s="29"/>
      <c r="AY80" s="29"/>
      <c r="AZ80" s="29"/>
      <c r="BA80" s="90"/>
      <c r="BB80" s="97"/>
      <c r="BC80" s="98" t="str">
        <f>IF(AND(OR(K80=契約状況コード表!D$5,K80=契約状況コード表!D$6),OR(AG80=契約状況コード表!G$5,AG80=契約状況コード表!G$6)),"年間支払金額(全官署)",IF(OR(AG80=契約状況コード表!G$5,AG80=契約状況コード表!G$6),"年間支払金額",IF(AND(OR(COUNTIF(AI80,"*すべて*"),COUNTIF(AI80,"*全て*")),S80="●",OR(K80=契約状況コード表!D$5,K80=契約状況コード表!D$6)),"年間支払金額(全官署、契約相手方ごと)",IF(AND(OR(COUNTIF(AI80,"*すべて*"),COUNTIF(AI80,"*全て*")),S80="●"),"年間支払金額(契約相手方ごと)",IF(AND(OR(K80=契約状況コード表!D$5,K80=契約状況コード表!D$6),AG80=契約状況コード表!G$7),"契約総額(全官署)",IF(AND(K80=契約状況コード表!D$7,AG80=契約状況コード表!G$7),"契約総額(自官署のみ)",IF(K80=契約状況コード表!D$7,"年間支払金額(自官署のみ)",IF(AG80=契約状況コード表!G$7,"契約総額",IF(AND(COUNTIF(BJ80,"&lt;&gt;*単価*"),OR(K80=契約状況コード表!D$5,K80=契約状況コード表!D$6)),"全官署予定価格",IF(AND(COUNTIF(BJ80,"*単価*"),OR(K80=契約状況コード表!D$5,K80=契約状況コード表!D$6)),"全官署支払金額",IF(AND(COUNTIF(BJ80,"&lt;&gt;*単価*"),COUNTIF(BJ80,"*変更契約*")),"変更後予定価格",IF(COUNTIF(BJ80,"*単価*"),"年間支払金額","予定価格"))))))))))))</f>
        <v>予定価格</v>
      </c>
      <c r="BD80" s="98" t="str">
        <f>IF(AND(BI80=契約状況コード表!M$5,T80&gt;契約状況コード表!N$5),"○",IF(AND(BI80=契約状況コード表!M$6,T80&gt;=契約状況コード表!N$6),"○",IF(AND(BI80=契約状況コード表!M$7,T80&gt;=契約状況コード表!N$7),"○",IF(AND(BI80=契約状況コード表!M$8,T80&gt;=契約状況コード表!N$8),"○",IF(AND(BI80=契約状況コード表!M$9,T80&gt;=契約状況コード表!N$9),"○",IF(AND(BI80=契約状況コード表!M$10,T80&gt;=契約状況コード表!N$10),"○",IF(AND(BI80=契約状況コード表!M$11,T80&gt;=契約状況コード表!N$11),"○",IF(AND(BI80=契約状況コード表!M$12,T80&gt;=契約状況コード表!N$12),"○",IF(AND(BI80=契約状況コード表!M$13,T80&gt;=契約状況コード表!N$13),"○",IF(T80="他官署で調達手続き入札を実施のため","○","×"))))))))))</f>
        <v>×</v>
      </c>
      <c r="BE80" s="98" t="str">
        <f>IF(AND(BI80=契約状況コード表!M$5,Y80&gt;契約状況コード表!N$5),"○",IF(AND(BI80=契約状況コード表!M$6,Y80&gt;=契約状況コード表!N$6),"○",IF(AND(BI80=契約状況コード表!M$7,Y80&gt;=契約状況コード表!N$7),"○",IF(AND(BI80=契約状況コード表!M$8,Y80&gt;=契約状況コード表!N$8),"○",IF(AND(BI80=契約状況コード表!M$9,Y80&gt;=契約状況コード表!N$9),"○",IF(AND(BI80=契約状況コード表!M$10,Y80&gt;=契約状況コード表!N$10),"○",IF(AND(BI80=契約状況コード表!M$11,Y80&gt;=契約状況コード表!N$11),"○",IF(AND(BI80=契約状況コード表!M$12,Y80&gt;=契約状況コード表!N$12),"○",IF(AND(BI80=契約状況コード表!M$13,Y80&gt;=契約状況コード表!N$13),"○","×")))))))))</f>
        <v>×</v>
      </c>
      <c r="BF80" s="98" t="str">
        <f t="shared" si="16"/>
        <v>×</v>
      </c>
      <c r="BG80" s="98" t="str">
        <f t="shared" si="17"/>
        <v>×</v>
      </c>
      <c r="BH80" s="99" t="str">
        <f t="shared" si="18"/>
        <v/>
      </c>
      <c r="BI80" s="146">
        <f t="shared" si="19"/>
        <v>0</v>
      </c>
      <c r="BJ80" s="29" t="str">
        <f>IF(AG80=契約状況コード表!G$5,"",IF(AND(K80&lt;&gt;"",ISTEXT(U80)),"分担契約/単価契約",IF(ISTEXT(U80),"単価契約",IF(K80&lt;&gt;"","分担契約",""))))</f>
        <v/>
      </c>
      <c r="BK80" s="147"/>
      <c r="BL80" s="102" t="str">
        <f>IF(COUNTIF(T80,"**"),"",IF(AND(T80&gt;=契約状況コード表!P$5,OR(H80=契約状況コード表!M$5,H80=契約状況コード表!M$6)),1,IF(AND(T80&gt;=契約状況コード表!P$13,H80&lt;&gt;契約状況コード表!M$5,H80&lt;&gt;契約状況コード表!M$6),1,"")))</f>
        <v/>
      </c>
      <c r="BM80" s="132" t="str">
        <f t="shared" si="20"/>
        <v>○</v>
      </c>
      <c r="BN80" s="102" t="b">
        <f t="shared" si="21"/>
        <v>1</v>
      </c>
      <c r="BO80" s="102" t="b">
        <f t="shared" si="22"/>
        <v>1</v>
      </c>
    </row>
    <row r="81" spans="7:67" ht="60.6" customHeight="1">
      <c r="G81" s="64"/>
      <c r="H81" s="65"/>
      <c r="I81" s="65"/>
      <c r="J81" s="65"/>
      <c r="K81" s="64"/>
      <c r="L81" s="29"/>
      <c r="M81" s="66"/>
      <c r="N81" s="65"/>
      <c r="O81" s="67"/>
      <c r="P81" s="72"/>
      <c r="Q81" s="73"/>
      <c r="R81" s="65"/>
      <c r="S81" s="64"/>
      <c r="T81" s="68"/>
      <c r="U81" s="75"/>
      <c r="V81" s="76"/>
      <c r="W81" s="148" t="str">
        <f>IF(OR(T81="他官署で調達手続きを実施のため",AG81=契約状況コード表!G$5),"－",IF(V81&lt;&gt;"",ROUNDDOWN(V81/T81,3),(IFERROR(ROUNDDOWN(U81/T81,3),"－"))))</f>
        <v>－</v>
      </c>
      <c r="X81" s="68"/>
      <c r="Y81" s="68"/>
      <c r="Z81" s="71"/>
      <c r="AA81" s="69"/>
      <c r="AB81" s="70"/>
      <c r="AC81" s="71"/>
      <c r="AD81" s="71"/>
      <c r="AE81" s="71"/>
      <c r="AF81" s="71"/>
      <c r="AG81" s="69"/>
      <c r="AH81" s="65"/>
      <c r="AI81" s="65"/>
      <c r="AJ81" s="65"/>
      <c r="AK81" s="29"/>
      <c r="AL81" s="29"/>
      <c r="AM81" s="170"/>
      <c r="AN81" s="170"/>
      <c r="AO81" s="170"/>
      <c r="AP81" s="170"/>
      <c r="AQ81" s="29"/>
      <c r="AR81" s="64"/>
      <c r="AS81" s="29"/>
      <c r="AT81" s="29"/>
      <c r="AU81" s="29"/>
      <c r="AV81" s="29"/>
      <c r="AW81" s="29"/>
      <c r="AX81" s="29"/>
      <c r="AY81" s="29"/>
      <c r="AZ81" s="29"/>
      <c r="BA81" s="92"/>
      <c r="BB81" s="97"/>
      <c r="BC81" s="98" t="str">
        <f>IF(AND(OR(K81=契約状況コード表!D$5,K81=契約状況コード表!D$6),OR(AG81=契約状況コード表!G$5,AG81=契約状況コード表!G$6)),"年間支払金額(全官署)",IF(OR(AG81=契約状況コード表!G$5,AG81=契約状況コード表!G$6),"年間支払金額",IF(AND(OR(COUNTIF(AI81,"*すべて*"),COUNTIF(AI81,"*全て*")),S81="●",OR(K81=契約状況コード表!D$5,K81=契約状況コード表!D$6)),"年間支払金額(全官署、契約相手方ごと)",IF(AND(OR(COUNTIF(AI81,"*すべて*"),COUNTIF(AI81,"*全て*")),S81="●"),"年間支払金額(契約相手方ごと)",IF(AND(OR(K81=契約状況コード表!D$5,K81=契約状況コード表!D$6),AG81=契約状況コード表!G$7),"契約総額(全官署)",IF(AND(K81=契約状況コード表!D$7,AG81=契約状況コード表!G$7),"契約総額(自官署のみ)",IF(K81=契約状況コード表!D$7,"年間支払金額(自官署のみ)",IF(AG81=契約状況コード表!G$7,"契約総額",IF(AND(COUNTIF(BJ81,"&lt;&gt;*単価*"),OR(K81=契約状況コード表!D$5,K81=契約状況コード表!D$6)),"全官署予定価格",IF(AND(COUNTIF(BJ81,"*単価*"),OR(K81=契約状況コード表!D$5,K81=契約状況コード表!D$6)),"全官署支払金額",IF(AND(COUNTIF(BJ81,"&lt;&gt;*単価*"),COUNTIF(BJ81,"*変更契約*")),"変更後予定価格",IF(COUNTIF(BJ81,"*単価*"),"年間支払金額","予定価格"))))))))))))</f>
        <v>予定価格</v>
      </c>
      <c r="BD81" s="98" t="str">
        <f>IF(AND(BI81=契約状況コード表!M$5,T81&gt;契約状況コード表!N$5),"○",IF(AND(BI81=契約状況コード表!M$6,T81&gt;=契約状況コード表!N$6),"○",IF(AND(BI81=契約状況コード表!M$7,T81&gt;=契約状況コード表!N$7),"○",IF(AND(BI81=契約状況コード表!M$8,T81&gt;=契約状況コード表!N$8),"○",IF(AND(BI81=契約状況コード表!M$9,T81&gt;=契約状況コード表!N$9),"○",IF(AND(BI81=契約状況コード表!M$10,T81&gt;=契約状況コード表!N$10),"○",IF(AND(BI81=契約状況コード表!M$11,T81&gt;=契約状況コード表!N$11),"○",IF(AND(BI81=契約状況コード表!M$12,T81&gt;=契約状況コード表!N$12),"○",IF(AND(BI81=契約状況コード表!M$13,T81&gt;=契約状況コード表!N$13),"○",IF(T81="他官署で調達手続き入札を実施のため","○","×"))))))))))</f>
        <v>×</v>
      </c>
      <c r="BE81" s="98" t="str">
        <f>IF(AND(BI81=契約状況コード表!M$5,Y81&gt;契約状況コード表!N$5),"○",IF(AND(BI81=契約状況コード表!M$6,Y81&gt;=契約状況コード表!N$6),"○",IF(AND(BI81=契約状況コード表!M$7,Y81&gt;=契約状況コード表!N$7),"○",IF(AND(BI81=契約状況コード表!M$8,Y81&gt;=契約状況コード表!N$8),"○",IF(AND(BI81=契約状況コード表!M$9,Y81&gt;=契約状況コード表!N$9),"○",IF(AND(BI81=契約状況コード表!M$10,Y81&gt;=契約状況コード表!N$10),"○",IF(AND(BI81=契約状況コード表!M$11,Y81&gt;=契約状況コード表!N$11),"○",IF(AND(BI81=契約状況コード表!M$12,Y81&gt;=契約状況コード表!N$12),"○",IF(AND(BI81=契約状況コード表!M$13,Y81&gt;=契約状況コード表!N$13),"○","×")))))))))</f>
        <v>×</v>
      </c>
      <c r="BF81" s="98" t="str">
        <f t="shared" si="16"/>
        <v>×</v>
      </c>
      <c r="BG81" s="98" t="str">
        <f t="shared" si="17"/>
        <v>×</v>
      </c>
      <c r="BH81" s="99" t="str">
        <f t="shared" si="18"/>
        <v/>
      </c>
      <c r="BI81" s="146">
        <f t="shared" si="19"/>
        <v>0</v>
      </c>
      <c r="BJ81" s="29" t="str">
        <f>IF(AG81=契約状況コード表!G$5,"",IF(AND(K81&lt;&gt;"",ISTEXT(U81)),"分担契約/単価契約",IF(ISTEXT(U81),"単価契約",IF(K81&lt;&gt;"","分担契約",""))))</f>
        <v/>
      </c>
      <c r="BK81" s="147"/>
      <c r="BL81" s="102" t="str">
        <f>IF(COUNTIF(T81,"**"),"",IF(AND(T81&gt;=契約状況コード表!P$5,OR(H81=契約状況コード表!M$5,H81=契約状況コード表!M$6)),1,IF(AND(T81&gt;=契約状況コード表!P$13,H81&lt;&gt;契約状況コード表!M$5,H81&lt;&gt;契約状況コード表!M$6),1,"")))</f>
        <v/>
      </c>
      <c r="BM81" s="132" t="str">
        <f t="shared" si="20"/>
        <v>○</v>
      </c>
      <c r="BN81" s="102" t="b">
        <f t="shared" si="21"/>
        <v>1</v>
      </c>
      <c r="BO81" s="102" t="b">
        <f t="shared" si="22"/>
        <v>1</v>
      </c>
    </row>
    <row r="82" spans="7:67" ht="60.6" customHeight="1">
      <c r="G82" s="64"/>
      <c r="H82" s="65"/>
      <c r="I82" s="65"/>
      <c r="J82" s="65"/>
      <c r="K82" s="64"/>
      <c r="L82" s="29"/>
      <c r="M82" s="66"/>
      <c r="N82" s="65"/>
      <c r="O82" s="67"/>
      <c r="P82" s="72"/>
      <c r="Q82" s="73"/>
      <c r="R82" s="65"/>
      <c r="S82" s="64"/>
      <c r="T82" s="68"/>
      <c r="U82" s="75"/>
      <c r="V82" s="76"/>
      <c r="W82" s="148" t="str">
        <f>IF(OR(T82="他官署で調達手続きを実施のため",AG82=契約状況コード表!G$5),"－",IF(V82&lt;&gt;"",ROUNDDOWN(V82/T82,3),(IFERROR(ROUNDDOWN(U82/T82,3),"－"))))</f>
        <v>－</v>
      </c>
      <c r="X82" s="68"/>
      <c r="Y82" s="68"/>
      <c r="Z82" s="71"/>
      <c r="AA82" s="69"/>
      <c r="AB82" s="70"/>
      <c r="AC82" s="71"/>
      <c r="AD82" s="71"/>
      <c r="AE82" s="71"/>
      <c r="AF82" s="71"/>
      <c r="AG82" s="69"/>
      <c r="AH82" s="65"/>
      <c r="AI82" s="65"/>
      <c r="AJ82" s="65"/>
      <c r="AK82" s="29"/>
      <c r="AL82" s="29"/>
      <c r="AM82" s="170"/>
      <c r="AN82" s="170"/>
      <c r="AO82" s="170"/>
      <c r="AP82" s="170"/>
      <c r="AQ82" s="29"/>
      <c r="AR82" s="64"/>
      <c r="AS82" s="29"/>
      <c r="AT82" s="29"/>
      <c r="AU82" s="29"/>
      <c r="AV82" s="29"/>
      <c r="AW82" s="29"/>
      <c r="AX82" s="29"/>
      <c r="AY82" s="29"/>
      <c r="AZ82" s="29"/>
      <c r="BA82" s="90"/>
      <c r="BB82" s="97"/>
      <c r="BC82" s="98" t="str">
        <f>IF(AND(OR(K82=契約状況コード表!D$5,K82=契約状況コード表!D$6),OR(AG82=契約状況コード表!G$5,AG82=契約状況コード表!G$6)),"年間支払金額(全官署)",IF(OR(AG82=契約状況コード表!G$5,AG82=契約状況コード表!G$6),"年間支払金額",IF(AND(OR(COUNTIF(AI82,"*すべて*"),COUNTIF(AI82,"*全て*")),S82="●",OR(K82=契約状況コード表!D$5,K82=契約状況コード表!D$6)),"年間支払金額(全官署、契約相手方ごと)",IF(AND(OR(COUNTIF(AI82,"*すべて*"),COUNTIF(AI82,"*全て*")),S82="●"),"年間支払金額(契約相手方ごと)",IF(AND(OR(K82=契約状況コード表!D$5,K82=契約状況コード表!D$6),AG82=契約状況コード表!G$7),"契約総額(全官署)",IF(AND(K82=契約状況コード表!D$7,AG82=契約状況コード表!G$7),"契約総額(自官署のみ)",IF(K82=契約状況コード表!D$7,"年間支払金額(自官署のみ)",IF(AG82=契約状況コード表!G$7,"契約総額",IF(AND(COUNTIF(BJ82,"&lt;&gt;*単価*"),OR(K82=契約状況コード表!D$5,K82=契約状況コード表!D$6)),"全官署予定価格",IF(AND(COUNTIF(BJ82,"*単価*"),OR(K82=契約状況コード表!D$5,K82=契約状況コード表!D$6)),"全官署支払金額",IF(AND(COUNTIF(BJ82,"&lt;&gt;*単価*"),COUNTIF(BJ82,"*変更契約*")),"変更後予定価格",IF(COUNTIF(BJ82,"*単価*"),"年間支払金額","予定価格"))))))))))))</f>
        <v>予定価格</v>
      </c>
      <c r="BD82" s="98" t="str">
        <f>IF(AND(BI82=契約状況コード表!M$5,T82&gt;契約状況コード表!N$5),"○",IF(AND(BI82=契約状況コード表!M$6,T82&gt;=契約状況コード表!N$6),"○",IF(AND(BI82=契約状況コード表!M$7,T82&gt;=契約状況コード表!N$7),"○",IF(AND(BI82=契約状況コード表!M$8,T82&gt;=契約状況コード表!N$8),"○",IF(AND(BI82=契約状況コード表!M$9,T82&gt;=契約状況コード表!N$9),"○",IF(AND(BI82=契約状況コード表!M$10,T82&gt;=契約状況コード表!N$10),"○",IF(AND(BI82=契約状況コード表!M$11,T82&gt;=契約状況コード表!N$11),"○",IF(AND(BI82=契約状況コード表!M$12,T82&gt;=契約状況コード表!N$12),"○",IF(AND(BI82=契約状況コード表!M$13,T82&gt;=契約状況コード表!N$13),"○",IF(T82="他官署で調達手続き入札を実施のため","○","×"))))))))))</f>
        <v>×</v>
      </c>
      <c r="BE82" s="98" t="str">
        <f>IF(AND(BI82=契約状況コード表!M$5,Y82&gt;契約状況コード表!N$5),"○",IF(AND(BI82=契約状況コード表!M$6,Y82&gt;=契約状況コード表!N$6),"○",IF(AND(BI82=契約状況コード表!M$7,Y82&gt;=契約状況コード表!N$7),"○",IF(AND(BI82=契約状況コード表!M$8,Y82&gt;=契約状況コード表!N$8),"○",IF(AND(BI82=契約状況コード表!M$9,Y82&gt;=契約状況コード表!N$9),"○",IF(AND(BI82=契約状況コード表!M$10,Y82&gt;=契約状況コード表!N$10),"○",IF(AND(BI82=契約状況コード表!M$11,Y82&gt;=契約状況コード表!N$11),"○",IF(AND(BI82=契約状況コード表!M$12,Y82&gt;=契約状況コード表!N$12),"○",IF(AND(BI82=契約状況コード表!M$13,Y82&gt;=契約状況コード表!N$13),"○","×")))))))))</f>
        <v>×</v>
      </c>
      <c r="BF82" s="98" t="str">
        <f t="shared" si="16"/>
        <v>×</v>
      </c>
      <c r="BG82" s="98" t="str">
        <f t="shared" si="17"/>
        <v>×</v>
      </c>
      <c r="BH82" s="99" t="str">
        <f t="shared" si="18"/>
        <v/>
      </c>
      <c r="BI82" s="146">
        <f t="shared" si="19"/>
        <v>0</v>
      </c>
      <c r="BJ82" s="29" t="str">
        <f>IF(AG82=契約状況コード表!G$5,"",IF(AND(K82&lt;&gt;"",ISTEXT(U82)),"分担契約/単価契約",IF(ISTEXT(U82),"単価契約",IF(K82&lt;&gt;"","分担契約",""))))</f>
        <v/>
      </c>
      <c r="BK82" s="147"/>
      <c r="BL82" s="102" t="str">
        <f>IF(COUNTIF(T82,"**"),"",IF(AND(T82&gt;=契約状況コード表!P$5,OR(H82=契約状況コード表!M$5,H82=契約状況コード表!M$6)),1,IF(AND(T82&gt;=契約状況コード表!P$13,H82&lt;&gt;契約状況コード表!M$5,H82&lt;&gt;契約状況コード表!M$6),1,"")))</f>
        <v/>
      </c>
      <c r="BM82" s="132" t="str">
        <f t="shared" si="20"/>
        <v>○</v>
      </c>
      <c r="BN82" s="102" t="b">
        <f t="shared" si="21"/>
        <v>1</v>
      </c>
      <c r="BO82" s="102" t="b">
        <f t="shared" si="22"/>
        <v>1</v>
      </c>
    </row>
    <row r="83" spans="7:67" ht="60.6" customHeight="1">
      <c r="G83" s="64"/>
      <c r="H83" s="65"/>
      <c r="I83" s="65"/>
      <c r="J83" s="65"/>
      <c r="K83" s="64"/>
      <c r="L83" s="29"/>
      <c r="M83" s="66"/>
      <c r="N83" s="65"/>
      <c r="O83" s="67"/>
      <c r="P83" s="72"/>
      <c r="Q83" s="73"/>
      <c r="R83" s="65"/>
      <c r="S83" s="64"/>
      <c r="T83" s="68"/>
      <c r="U83" s="75"/>
      <c r="V83" s="76"/>
      <c r="W83" s="148" t="str">
        <f>IF(OR(T83="他官署で調達手続きを実施のため",AG83=契約状況コード表!G$5),"－",IF(V83&lt;&gt;"",ROUNDDOWN(V83/T83,3),(IFERROR(ROUNDDOWN(U83/T83,3),"－"))))</f>
        <v>－</v>
      </c>
      <c r="X83" s="68"/>
      <c r="Y83" s="68"/>
      <c r="Z83" s="71"/>
      <c r="AA83" s="69"/>
      <c r="AB83" s="70"/>
      <c r="AC83" s="71"/>
      <c r="AD83" s="71"/>
      <c r="AE83" s="71"/>
      <c r="AF83" s="71"/>
      <c r="AG83" s="69"/>
      <c r="AH83" s="65"/>
      <c r="AI83" s="65"/>
      <c r="AJ83" s="65"/>
      <c r="AK83" s="29"/>
      <c r="AL83" s="29"/>
      <c r="AM83" s="170"/>
      <c r="AN83" s="170"/>
      <c r="AO83" s="170"/>
      <c r="AP83" s="170"/>
      <c r="AQ83" s="29"/>
      <c r="AR83" s="64"/>
      <c r="AS83" s="29"/>
      <c r="AT83" s="29"/>
      <c r="AU83" s="29"/>
      <c r="AV83" s="29"/>
      <c r="AW83" s="29"/>
      <c r="AX83" s="29"/>
      <c r="AY83" s="29"/>
      <c r="AZ83" s="29"/>
      <c r="BA83" s="90"/>
      <c r="BB83" s="97"/>
      <c r="BC83" s="98" t="str">
        <f>IF(AND(OR(K83=契約状況コード表!D$5,K83=契約状況コード表!D$6),OR(AG83=契約状況コード表!G$5,AG83=契約状況コード表!G$6)),"年間支払金額(全官署)",IF(OR(AG83=契約状況コード表!G$5,AG83=契約状況コード表!G$6),"年間支払金額",IF(AND(OR(COUNTIF(AI83,"*すべて*"),COUNTIF(AI83,"*全て*")),S83="●",OR(K83=契約状況コード表!D$5,K83=契約状況コード表!D$6)),"年間支払金額(全官署、契約相手方ごと)",IF(AND(OR(COUNTIF(AI83,"*すべて*"),COUNTIF(AI83,"*全て*")),S83="●"),"年間支払金額(契約相手方ごと)",IF(AND(OR(K83=契約状況コード表!D$5,K83=契約状況コード表!D$6),AG83=契約状況コード表!G$7),"契約総額(全官署)",IF(AND(K83=契約状況コード表!D$7,AG83=契約状況コード表!G$7),"契約総額(自官署のみ)",IF(K83=契約状況コード表!D$7,"年間支払金額(自官署のみ)",IF(AG83=契約状況コード表!G$7,"契約総額",IF(AND(COUNTIF(BJ83,"&lt;&gt;*単価*"),OR(K83=契約状況コード表!D$5,K83=契約状況コード表!D$6)),"全官署予定価格",IF(AND(COUNTIF(BJ83,"*単価*"),OR(K83=契約状況コード表!D$5,K83=契約状況コード表!D$6)),"全官署支払金額",IF(AND(COUNTIF(BJ83,"&lt;&gt;*単価*"),COUNTIF(BJ83,"*変更契約*")),"変更後予定価格",IF(COUNTIF(BJ83,"*単価*"),"年間支払金額","予定価格"))))))))))))</f>
        <v>予定価格</v>
      </c>
      <c r="BD83" s="98" t="str">
        <f>IF(AND(BI83=契約状況コード表!M$5,T83&gt;契約状況コード表!N$5),"○",IF(AND(BI83=契約状況コード表!M$6,T83&gt;=契約状況コード表!N$6),"○",IF(AND(BI83=契約状況コード表!M$7,T83&gt;=契約状況コード表!N$7),"○",IF(AND(BI83=契約状況コード表!M$8,T83&gt;=契約状況コード表!N$8),"○",IF(AND(BI83=契約状況コード表!M$9,T83&gt;=契約状況コード表!N$9),"○",IF(AND(BI83=契約状況コード表!M$10,T83&gt;=契約状況コード表!N$10),"○",IF(AND(BI83=契約状況コード表!M$11,T83&gt;=契約状況コード表!N$11),"○",IF(AND(BI83=契約状況コード表!M$12,T83&gt;=契約状況コード表!N$12),"○",IF(AND(BI83=契約状況コード表!M$13,T83&gt;=契約状況コード表!N$13),"○",IF(T83="他官署で調達手続き入札を実施のため","○","×"))))))))))</f>
        <v>×</v>
      </c>
      <c r="BE83" s="98" t="str">
        <f>IF(AND(BI83=契約状況コード表!M$5,Y83&gt;契約状況コード表!N$5),"○",IF(AND(BI83=契約状況コード表!M$6,Y83&gt;=契約状況コード表!N$6),"○",IF(AND(BI83=契約状況コード表!M$7,Y83&gt;=契約状況コード表!N$7),"○",IF(AND(BI83=契約状況コード表!M$8,Y83&gt;=契約状況コード表!N$8),"○",IF(AND(BI83=契約状況コード表!M$9,Y83&gt;=契約状況コード表!N$9),"○",IF(AND(BI83=契約状況コード表!M$10,Y83&gt;=契約状況コード表!N$10),"○",IF(AND(BI83=契約状況コード表!M$11,Y83&gt;=契約状況コード表!N$11),"○",IF(AND(BI83=契約状況コード表!M$12,Y83&gt;=契約状況コード表!N$12),"○",IF(AND(BI83=契約状況コード表!M$13,Y83&gt;=契約状況コード表!N$13),"○","×")))))))))</f>
        <v>×</v>
      </c>
      <c r="BF83" s="98" t="str">
        <f t="shared" si="16"/>
        <v>×</v>
      </c>
      <c r="BG83" s="98" t="str">
        <f t="shared" si="17"/>
        <v>×</v>
      </c>
      <c r="BH83" s="99" t="str">
        <f t="shared" si="18"/>
        <v/>
      </c>
      <c r="BI83" s="146">
        <f t="shared" si="19"/>
        <v>0</v>
      </c>
      <c r="BJ83" s="29" t="str">
        <f>IF(AG83=契約状況コード表!G$5,"",IF(AND(K83&lt;&gt;"",ISTEXT(U83)),"分担契約/単価契約",IF(ISTEXT(U83),"単価契約",IF(K83&lt;&gt;"","分担契約",""))))</f>
        <v/>
      </c>
      <c r="BK83" s="147"/>
      <c r="BL83" s="102" t="str">
        <f>IF(COUNTIF(T83,"**"),"",IF(AND(T83&gt;=契約状況コード表!P$5,OR(H83=契約状況コード表!M$5,H83=契約状況コード表!M$6)),1,IF(AND(T83&gt;=契約状況コード表!P$13,H83&lt;&gt;契約状況コード表!M$5,H83&lt;&gt;契約状況コード表!M$6),1,"")))</f>
        <v/>
      </c>
      <c r="BM83" s="132" t="str">
        <f t="shared" si="20"/>
        <v>○</v>
      </c>
      <c r="BN83" s="102" t="b">
        <f t="shared" si="21"/>
        <v>1</v>
      </c>
      <c r="BO83" s="102" t="b">
        <f t="shared" si="22"/>
        <v>1</v>
      </c>
    </row>
    <row r="84" spans="7:67" ht="60.6" customHeight="1">
      <c r="G84" s="64"/>
      <c r="H84" s="65"/>
      <c r="I84" s="65"/>
      <c r="J84" s="65"/>
      <c r="K84" s="64"/>
      <c r="L84" s="29"/>
      <c r="M84" s="66"/>
      <c r="N84" s="65"/>
      <c r="O84" s="67"/>
      <c r="P84" s="72"/>
      <c r="Q84" s="73"/>
      <c r="R84" s="65"/>
      <c r="S84" s="64"/>
      <c r="T84" s="74"/>
      <c r="U84" s="131"/>
      <c r="V84" s="76"/>
      <c r="W84" s="148" t="str">
        <f>IF(OR(T84="他官署で調達手続きを実施のため",AG84=契約状況コード表!G$5),"－",IF(V84&lt;&gt;"",ROUNDDOWN(V84/T84,3),(IFERROR(ROUNDDOWN(U84/T84,3),"－"))))</f>
        <v>－</v>
      </c>
      <c r="X84" s="74"/>
      <c r="Y84" s="74"/>
      <c r="Z84" s="71"/>
      <c r="AA84" s="69"/>
      <c r="AB84" s="70"/>
      <c r="AC84" s="71"/>
      <c r="AD84" s="71"/>
      <c r="AE84" s="71"/>
      <c r="AF84" s="71"/>
      <c r="AG84" s="69"/>
      <c r="AH84" s="65"/>
      <c r="AI84" s="65"/>
      <c r="AJ84" s="65"/>
      <c r="AK84" s="29"/>
      <c r="AL84" s="29"/>
      <c r="AM84" s="170"/>
      <c r="AN84" s="170"/>
      <c r="AO84" s="170"/>
      <c r="AP84" s="170"/>
      <c r="AQ84" s="29"/>
      <c r="AR84" s="64"/>
      <c r="AS84" s="29"/>
      <c r="AT84" s="29"/>
      <c r="AU84" s="29"/>
      <c r="AV84" s="29"/>
      <c r="AW84" s="29"/>
      <c r="AX84" s="29"/>
      <c r="AY84" s="29"/>
      <c r="AZ84" s="29"/>
      <c r="BA84" s="90"/>
      <c r="BB84" s="97"/>
      <c r="BC84" s="98" t="str">
        <f>IF(AND(OR(K84=契約状況コード表!D$5,K84=契約状況コード表!D$6),OR(AG84=契約状況コード表!G$5,AG84=契約状況コード表!G$6)),"年間支払金額(全官署)",IF(OR(AG84=契約状況コード表!G$5,AG84=契約状況コード表!G$6),"年間支払金額",IF(AND(OR(COUNTIF(AI84,"*すべて*"),COUNTIF(AI84,"*全て*")),S84="●",OR(K84=契約状況コード表!D$5,K84=契約状況コード表!D$6)),"年間支払金額(全官署、契約相手方ごと)",IF(AND(OR(COUNTIF(AI84,"*すべて*"),COUNTIF(AI84,"*全て*")),S84="●"),"年間支払金額(契約相手方ごと)",IF(AND(OR(K84=契約状況コード表!D$5,K84=契約状況コード表!D$6),AG84=契約状況コード表!G$7),"契約総額(全官署)",IF(AND(K84=契約状況コード表!D$7,AG84=契約状況コード表!G$7),"契約総額(自官署のみ)",IF(K84=契約状況コード表!D$7,"年間支払金額(自官署のみ)",IF(AG84=契約状況コード表!G$7,"契約総額",IF(AND(COUNTIF(BJ84,"&lt;&gt;*単価*"),OR(K84=契約状況コード表!D$5,K84=契約状況コード表!D$6)),"全官署予定価格",IF(AND(COUNTIF(BJ84,"*単価*"),OR(K84=契約状況コード表!D$5,K84=契約状況コード表!D$6)),"全官署支払金額",IF(AND(COUNTIF(BJ84,"&lt;&gt;*単価*"),COUNTIF(BJ84,"*変更契約*")),"変更後予定価格",IF(COUNTIF(BJ84,"*単価*"),"年間支払金額","予定価格"))))))))))))</f>
        <v>予定価格</v>
      </c>
      <c r="BD84" s="98" t="str">
        <f>IF(AND(BI84=契約状況コード表!M$5,T84&gt;契約状況コード表!N$5),"○",IF(AND(BI84=契約状況コード表!M$6,T84&gt;=契約状況コード表!N$6),"○",IF(AND(BI84=契約状況コード表!M$7,T84&gt;=契約状況コード表!N$7),"○",IF(AND(BI84=契約状況コード表!M$8,T84&gt;=契約状況コード表!N$8),"○",IF(AND(BI84=契約状況コード表!M$9,T84&gt;=契約状況コード表!N$9),"○",IF(AND(BI84=契約状況コード表!M$10,T84&gt;=契約状況コード表!N$10),"○",IF(AND(BI84=契約状況コード表!M$11,T84&gt;=契約状況コード表!N$11),"○",IF(AND(BI84=契約状況コード表!M$12,T84&gt;=契約状況コード表!N$12),"○",IF(AND(BI84=契約状況コード表!M$13,T84&gt;=契約状況コード表!N$13),"○",IF(T84="他官署で調達手続き入札を実施のため","○","×"))))))))))</f>
        <v>×</v>
      </c>
      <c r="BE84" s="98" t="str">
        <f>IF(AND(BI84=契約状況コード表!M$5,Y84&gt;契約状況コード表!N$5),"○",IF(AND(BI84=契約状況コード表!M$6,Y84&gt;=契約状況コード表!N$6),"○",IF(AND(BI84=契約状況コード表!M$7,Y84&gt;=契約状況コード表!N$7),"○",IF(AND(BI84=契約状況コード表!M$8,Y84&gt;=契約状況コード表!N$8),"○",IF(AND(BI84=契約状況コード表!M$9,Y84&gt;=契約状況コード表!N$9),"○",IF(AND(BI84=契約状況コード表!M$10,Y84&gt;=契約状況コード表!N$10),"○",IF(AND(BI84=契約状況コード表!M$11,Y84&gt;=契約状況コード表!N$11),"○",IF(AND(BI84=契約状況コード表!M$12,Y84&gt;=契約状況コード表!N$12),"○",IF(AND(BI84=契約状況コード表!M$13,Y84&gt;=契約状況コード表!N$13),"○","×")))))))))</f>
        <v>×</v>
      </c>
      <c r="BF84" s="98" t="str">
        <f t="shared" si="16"/>
        <v>×</v>
      </c>
      <c r="BG84" s="98" t="str">
        <f t="shared" si="17"/>
        <v>×</v>
      </c>
      <c r="BH84" s="99" t="str">
        <f t="shared" si="18"/>
        <v/>
      </c>
      <c r="BI84" s="146">
        <f t="shared" si="19"/>
        <v>0</v>
      </c>
      <c r="BJ84" s="29" t="str">
        <f>IF(AG84=契約状況コード表!G$5,"",IF(AND(K84&lt;&gt;"",ISTEXT(U84)),"分担契約/単価契約",IF(ISTEXT(U84),"単価契約",IF(K84&lt;&gt;"","分担契約",""))))</f>
        <v/>
      </c>
      <c r="BK84" s="147"/>
      <c r="BL84" s="102" t="str">
        <f>IF(COUNTIF(T84,"**"),"",IF(AND(T84&gt;=契約状況コード表!P$5,OR(H84=契約状況コード表!M$5,H84=契約状況コード表!M$6)),1,IF(AND(T84&gt;=契約状況コード表!P$13,H84&lt;&gt;契約状況コード表!M$5,H84&lt;&gt;契約状況コード表!M$6),1,"")))</f>
        <v/>
      </c>
      <c r="BM84" s="132" t="str">
        <f t="shared" si="20"/>
        <v>○</v>
      </c>
      <c r="BN84" s="102" t="b">
        <f t="shared" si="21"/>
        <v>1</v>
      </c>
      <c r="BO84" s="102" t="b">
        <f t="shared" si="22"/>
        <v>1</v>
      </c>
    </row>
    <row r="85" spans="7:67" ht="60.6" customHeight="1">
      <c r="G85" s="64"/>
      <c r="H85" s="65"/>
      <c r="I85" s="65"/>
      <c r="J85" s="65"/>
      <c r="K85" s="64"/>
      <c r="L85" s="29"/>
      <c r="M85" s="66"/>
      <c r="N85" s="65"/>
      <c r="O85" s="67"/>
      <c r="P85" s="72"/>
      <c r="Q85" s="73"/>
      <c r="R85" s="65"/>
      <c r="S85" s="64"/>
      <c r="T85" s="68"/>
      <c r="U85" s="75"/>
      <c r="V85" s="76"/>
      <c r="W85" s="148" t="str">
        <f>IF(OR(T85="他官署で調達手続きを実施のため",AG85=契約状況コード表!G$5),"－",IF(V85&lt;&gt;"",ROUNDDOWN(V85/T85,3),(IFERROR(ROUNDDOWN(U85/T85,3),"－"))))</f>
        <v>－</v>
      </c>
      <c r="X85" s="68"/>
      <c r="Y85" s="68"/>
      <c r="Z85" s="71"/>
      <c r="AA85" s="69"/>
      <c r="AB85" s="70"/>
      <c r="AC85" s="71"/>
      <c r="AD85" s="71"/>
      <c r="AE85" s="71"/>
      <c r="AF85" s="71"/>
      <c r="AG85" s="69"/>
      <c r="AH85" s="65"/>
      <c r="AI85" s="65"/>
      <c r="AJ85" s="65"/>
      <c r="AK85" s="29"/>
      <c r="AL85" s="29"/>
      <c r="AM85" s="170"/>
      <c r="AN85" s="170"/>
      <c r="AO85" s="170"/>
      <c r="AP85" s="170"/>
      <c r="AQ85" s="29"/>
      <c r="AR85" s="64"/>
      <c r="AS85" s="29"/>
      <c r="AT85" s="29"/>
      <c r="AU85" s="29"/>
      <c r="AV85" s="29"/>
      <c r="AW85" s="29"/>
      <c r="AX85" s="29"/>
      <c r="AY85" s="29"/>
      <c r="AZ85" s="29"/>
      <c r="BA85" s="90"/>
      <c r="BB85" s="97"/>
      <c r="BC85" s="98" t="str">
        <f>IF(AND(OR(K85=契約状況コード表!D$5,K85=契約状況コード表!D$6),OR(AG85=契約状況コード表!G$5,AG85=契約状況コード表!G$6)),"年間支払金額(全官署)",IF(OR(AG85=契約状況コード表!G$5,AG85=契約状況コード表!G$6),"年間支払金額",IF(AND(OR(COUNTIF(AI85,"*すべて*"),COUNTIF(AI85,"*全て*")),S85="●",OR(K85=契約状況コード表!D$5,K85=契約状況コード表!D$6)),"年間支払金額(全官署、契約相手方ごと)",IF(AND(OR(COUNTIF(AI85,"*すべて*"),COUNTIF(AI85,"*全て*")),S85="●"),"年間支払金額(契約相手方ごと)",IF(AND(OR(K85=契約状況コード表!D$5,K85=契約状況コード表!D$6),AG85=契約状況コード表!G$7),"契約総額(全官署)",IF(AND(K85=契約状況コード表!D$7,AG85=契約状況コード表!G$7),"契約総額(自官署のみ)",IF(K85=契約状況コード表!D$7,"年間支払金額(自官署のみ)",IF(AG85=契約状況コード表!G$7,"契約総額",IF(AND(COUNTIF(BJ85,"&lt;&gt;*単価*"),OR(K85=契約状況コード表!D$5,K85=契約状況コード表!D$6)),"全官署予定価格",IF(AND(COUNTIF(BJ85,"*単価*"),OR(K85=契約状況コード表!D$5,K85=契約状況コード表!D$6)),"全官署支払金額",IF(AND(COUNTIF(BJ85,"&lt;&gt;*単価*"),COUNTIF(BJ85,"*変更契約*")),"変更後予定価格",IF(COUNTIF(BJ85,"*単価*"),"年間支払金額","予定価格"))))))))))))</f>
        <v>予定価格</v>
      </c>
      <c r="BD85" s="98" t="str">
        <f>IF(AND(BI85=契約状況コード表!M$5,T85&gt;契約状況コード表!N$5),"○",IF(AND(BI85=契約状況コード表!M$6,T85&gt;=契約状況コード表!N$6),"○",IF(AND(BI85=契約状況コード表!M$7,T85&gt;=契約状況コード表!N$7),"○",IF(AND(BI85=契約状況コード表!M$8,T85&gt;=契約状況コード表!N$8),"○",IF(AND(BI85=契約状況コード表!M$9,T85&gt;=契約状況コード表!N$9),"○",IF(AND(BI85=契約状況コード表!M$10,T85&gt;=契約状況コード表!N$10),"○",IF(AND(BI85=契約状況コード表!M$11,T85&gt;=契約状況コード表!N$11),"○",IF(AND(BI85=契約状況コード表!M$12,T85&gt;=契約状況コード表!N$12),"○",IF(AND(BI85=契約状況コード表!M$13,T85&gt;=契約状況コード表!N$13),"○",IF(T85="他官署で調達手続き入札を実施のため","○","×"))))))))))</f>
        <v>×</v>
      </c>
      <c r="BE85" s="98" t="str">
        <f>IF(AND(BI85=契約状況コード表!M$5,Y85&gt;契約状況コード表!N$5),"○",IF(AND(BI85=契約状況コード表!M$6,Y85&gt;=契約状況コード表!N$6),"○",IF(AND(BI85=契約状況コード表!M$7,Y85&gt;=契約状況コード表!N$7),"○",IF(AND(BI85=契約状況コード表!M$8,Y85&gt;=契約状況コード表!N$8),"○",IF(AND(BI85=契約状況コード表!M$9,Y85&gt;=契約状況コード表!N$9),"○",IF(AND(BI85=契約状況コード表!M$10,Y85&gt;=契約状況コード表!N$10),"○",IF(AND(BI85=契約状況コード表!M$11,Y85&gt;=契約状況コード表!N$11),"○",IF(AND(BI85=契約状況コード表!M$12,Y85&gt;=契約状況コード表!N$12),"○",IF(AND(BI85=契約状況コード表!M$13,Y85&gt;=契約状況コード表!N$13),"○","×")))))))))</f>
        <v>×</v>
      </c>
      <c r="BF85" s="98" t="str">
        <f t="shared" si="16"/>
        <v>×</v>
      </c>
      <c r="BG85" s="98" t="str">
        <f t="shared" si="17"/>
        <v>×</v>
      </c>
      <c r="BH85" s="99" t="str">
        <f t="shared" si="18"/>
        <v/>
      </c>
      <c r="BI85" s="146">
        <f t="shared" si="19"/>
        <v>0</v>
      </c>
      <c r="BJ85" s="29" t="str">
        <f>IF(AG85=契約状況コード表!G$5,"",IF(AND(K85&lt;&gt;"",ISTEXT(U85)),"分担契約/単価契約",IF(ISTEXT(U85),"単価契約",IF(K85&lt;&gt;"","分担契約",""))))</f>
        <v/>
      </c>
      <c r="BK85" s="147"/>
      <c r="BL85" s="102" t="str">
        <f>IF(COUNTIF(T85,"**"),"",IF(AND(T85&gt;=契約状況コード表!P$5,OR(H85=契約状況コード表!M$5,H85=契約状況コード表!M$6)),1,IF(AND(T85&gt;=契約状況コード表!P$13,H85&lt;&gt;契約状況コード表!M$5,H85&lt;&gt;契約状況コード表!M$6),1,"")))</f>
        <v/>
      </c>
      <c r="BM85" s="132" t="str">
        <f t="shared" si="20"/>
        <v>○</v>
      </c>
      <c r="BN85" s="102" t="b">
        <f t="shared" si="21"/>
        <v>1</v>
      </c>
      <c r="BO85" s="102" t="b">
        <f t="shared" si="22"/>
        <v>1</v>
      </c>
    </row>
    <row r="86" spans="7:67" ht="60.6" customHeight="1">
      <c r="G86" s="64"/>
      <c r="H86" s="65"/>
      <c r="I86" s="65"/>
      <c r="J86" s="65"/>
      <c r="K86" s="64"/>
      <c r="L86" s="29"/>
      <c r="M86" s="66"/>
      <c r="N86" s="65"/>
      <c r="O86" s="67"/>
      <c r="P86" s="72"/>
      <c r="Q86" s="73"/>
      <c r="R86" s="65"/>
      <c r="S86" s="64"/>
      <c r="T86" s="68"/>
      <c r="U86" s="75"/>
      <c r="V86" s="76"/>
      <c r="W86" s="148" t="str">
        <f>IF(OR(T86="他官署で調達手続きを実施のため",AG86=契約状況コード表!G$5),"－",IF(V86&lt;&gt;"",ROUNDDOWN(V86/T86,3),(IFERROR(ROUNDDOWN(U86/T86,3),"－"))))</f>
        <v>－</v>
      </c>
      <c r="X86" s="68"/>
      <c r="Y86" s="68"/>
      <c r="Z86" s="71"/>
      <c r="AA86" s="69"/>
      <c r="AB86" s="70"/>
      <c r="AC86" s="71"/>
      <c r="AD86" s="71"/>
      <c r="AE86" s="71"/>
      <c r="AF86" s="71"/>
      <c r="AG86" s="69"/>
      <c r="AH86" s="65"/>
      <c r="AI86" s="65"/>
      <c r="AJ86" s="65"/>
      <c r="AK86" s="29"/>
      <c r="AL86" s="29"/>
      <c r="AM86" s="170"/>
      <c r="AN86" s="170"/>
      <c r="AO86" s="170"/>
      <c r="AP86" s="170"/>
      <c r="AQ86" s="29"/>
      <c r="AR86" s="64"/>
      <c r="AS86" s="29"/>
      <c r="AT86" s="29"/>
      <c r="AU86" s="29"/>
      <c r="AV86" s="29"/>
      <c r="AW86" s="29"/>
      <c r="AX86" s="29"/>
      <c r="AY86" s="29"/>
      <c r="AZ86" s="29"/>
      <c r="BA86" s="90"/>
      <c r="BB86" s="97"/>
      <c r="BC86" s="98" t="str">
        <f>IF(AND(OR(K86=契約状況コード表!D$5,K86=契約状況コード表!D$6),OR(AG86=契約状況コード表!G$5,AG86=契約状況コード表!G$6)),"年間支払金額(全官署)",IF(OR(AG86=契約状況コード表!G$5,AG86=契約状況コード表!G$6),"年間支払金額",IF(AND(OR(COUNTIF(AI86,"*すべて*"),COUNTIF(AI86,"*全て*")),S86="●",OR(K86=契約状況コード表!D$5,K86=契約状況コード表!D$6)),"年間支払金額(全官署、契約相手方ごと)",IF(AND(OR(COUNTIF(AI86,"*すべて*"),COUNTIF(AI86,"*全て*")),S86="●"),"年間支払金額(契約相手方ごと)",IF(AND(OR(K86=契約状況コード表!D$5,K86=契約状況コード表!D$6),AG86=契約状況コード表!G$7),"契約総額(全官署)",IF(AND(K86=契約状況コード表!D$7,AG86=契約状況コード表!G$7),"契約総額(自官署のみ)",IF(K86=契約状況コード表!D$7,"年間支払金額(自官署のみ)",IF(AG86=契約状況コード表!G$7,"契約総額",IF(AND(COUNTIF(BJ86,"&lt;&gt;*単価*"),OR(K86=契約状況コード表!D$5,K86=契約状況コード表!D$6)),"全官署予定価格",IF(AND(COUNTIF(BJ86,"*単価*"),OR(K86=契約状況コード表!D$5,K86=契約状況コード表!D$6)),"全官署支払金額",IF(AND(COUNTIF(BJ86,"&lt;&gt;*単価*"),COUNTIF(BJ86,"*変更契約*")),"変更後予定価格",IF(COUNTIF(BJ86,"*単価*"),"年間支払金額","予定価格"))))))))))))</f>
        <v>予定価格</v>
      </c>
      <c r="BD86" s="98" t="str">
        <f>IF(AND(BI86=契約状況コード表!M$5,T86&gt;契約状況コード表!N$5),"○",IF(AND(BI86=契約状況コード表!M$6,T86&gt;=契約状況コード表!N$6),"○",IF(AND(BI86=契約状況コード表!M$7,T86&gt;=契約状況コード表!N$7),"○",IF(AND(BI86=契約状況コード表!M$8,T86&gt;=契約状況コード表!N$8),"○",IF(AND(BI86=契約状況コード表!M$9,T86&gt;=契約状況コード表!N$9),"○",IF(AND(BI86=契約状況コード表!M$10,T86&gt;=契約状況コード表!N$10),"○",IF(AND(BI86=契約状況コード表!M$11,T86&gt;=契約状況コード表!N$11),"○",IF(AND(BI86=契約状況コード表!M$12,T86&gt;=契約状況コード表!N$12),"○",IF(AND(BI86=契約状況コード表!M$13,T86&gt;=契約状況コード表!N$13),"○",IF(T86="他官署で調達手続き入札を実施のため","○","×"))))))))))</f>
        <v>×</v>
      </c>
      <c r="BE86" s="98" t="str">
        <f>IF(AND(BI86=契約状況コード表!M$5,Y86&gt;契約状況コード表!N$5),"○",IF(AND(BI86=契約状況コード表!M$6,Y86&gt;=契約状況コード表!N$6),"○",IF(AND(BI86=契約状況コード表!M$7,Y86&gt;=契約状況コード表!N$7),"○",IF(AND(BI86=契約状況コード表!M$8,Y86&gt;=契約状況コード表!N$8),"○",IF(AND(BI86=契約状況コード表!M$9,Y86&gt;=契約状況コード表!N$9),"○",IF(AND(BI86=契約状況コード表!M$10,Y86&gt;=契約状況コード表!N$10),"○",IF(AND(BI86=契約状況コード表!M$11,Y86&gt;=契約状況コード表!N$11),"○",IF(AND(BI86=契約状況コード表!M$12,Y86&gt;=契約状況コード表!N$12),"○",IF(AND(BI86=契約状況コード表!M$13,Y86&gt;=契約状況コード表!N$13),"○","×")))))))))</f>
        <v>×</v>
      </c>
      <c r="BF86" s="98" t="str">
        <f t="shared" si="16"/>
        <v>×</v>
      </c>
      <c r="BG86" s="98" t="str">
        <f t="shared" si="17"/>
        <v>×</v>
      </c>
      <c r="BH86" s="99" t="str">
        <f t="shared" si="18"/>
        <v/>
      </c>
      <c r="BI86" s="146">
        <f t="shared" si="19"/>
        <v>0</v>
      </c>
      <c r="BJ86" s="29" t="str">
        <f>IF(AG86=契約状況コード表!G$5,"",IF(AND(K86&lt;&gt;"",ISTEXT(U86)),"分担契約/単価契約",IF(ISTEXT(U86),"単価契約",IF(K86&lt;&gt;"","分担契約",""))))</f>
        <v/>
      </c>
      <c r="BK86" s="147"/>
      <c r="BL86" s="102" t="str">
        <f>IF(COUNTIF(T86,"**"),"",IF(AND(T86&gt;=契約状況コード表!P$5,OR(H86=契約状況コード表!M$5,H86=契約状況コード表!M$6)),1,IF(AND(T86&gt;=契約状況コード表!P$13,H86&lt;&gt;契約状況コード表!M$5,H86&lt;&gt;契約状況コード表!M$6),1,"")))</f>
        <v/>
      </c>
      <c r="BM86" s="132" t="str">
        <f t="shared" si="20"/>
        <v>○</v>
      </c>
      <c r="BN86" s="102" t="b">
        <f t="shared" si="21"/>
        <v>1</v>
      </c>
      <c r="BO86" s="102" t="b">
        <f t="shared" si="22"/>
        <v>1</v>
      </c>
    </row>
    <row r="87" spans="7:67" ht="60.6" customHeight="1">
      <c r="G87" s="64"/>
      <c r="H87" s="65"/>
      <c r="I87" s="65"/>
      <c r="J87" s="65"/>
      <c r="K87" s="64"/>
      <c r="L87" s="29"/>
      <c r="M87" s="66"/>
      <c r="N87" s="65"/>
      <c r="O87" s="67"/>
      <c r="P87" s="72"/>
      <c r="Q87" s="73"/>
      <c r="R87" s="65"/>
      <c r="S87" s="64"/>
      <c r="T87" s="68"/>
      <c r="U87" s="75"/>
      <c r="V87" s="76"/>
      <c r="W87" s="148" t="str">
        <f>IF(OR(T87="他官署で調達手続きを実施のため",AG87=契約状況コード表!G$5),"－",IF(V87&lt;&gt;"",ROUNDDOWN(V87/T87,3),(IFERROR(ROUNDDOWN(U87/T87,3),"－"))))</f>
        <v>－</v>
      </c>
      <c r="X87" s="68"/>
      <c r="Y87" s="68"/>
      <c r="Z87" s="71"/>
      <c r="AA87" s="69"/>
      <c r="AB87" s="70"/>
      <c r="AC87" s="71"/>
      <c r="AD87" s="71"/>
      <c r="AE87" s="71"/>
      <c r="AF87" s="71"/>
      <c r="AG87" s="69"/>
      <c r="AH87" s="65"/>
      <c r="AI87" s="65"/>
      <c r="AJ87" s="65"/>
      <c r="AK87" s="29"/>
      <c r="AL87" s="29"/>
      <c r="AM87" s="170"/>
      <c r="AN87" s="170"/>
      <c r="AO87" s="170"/>
      <c r="AP87" s="170"/>
      <c r="AQ87" s="29"/>
      <c r="AR87" s="64"/>
      <c r="AS87" s="29"/>
      <c r="AT87" s="29"/>
      <c r="AU87" s="29"/>
      <c r="AV87" s="29"/>
      <c r="AW87" s="29"/>
      <c r="AX87" s="29"/>
      <c r="AY87" s="29"/>
      <c r="AZ87" s="29"/>
      <c r="BA87" s="90"/>
      <c r="BB87" s="97"/>
      <c r="BC87" s="98" t="str">
        <f>IF(AND(OR(K87=契約状況コード表!D$5,K87=契約状況コード表!D$6),OR(AG87=契約状況コード表!G$5,AG87=契約状況コード表!G$6)),"年間支払金額(全官署)",IF(OR(AG87=契約状況コード表!G$5,AG87=契約状況コード表!G$6),"年間支払金額",IF(AND(OR(COUNTIF(AI87,"*すべて*"),COUNTIF(AI87,"*全て*")),S87="●",OR(K87=契約状況コード表!D$5,K87=契約状況コード表!D$6)),"年間支払金額(全官署、契約相手方ごと)",IF(AND(OR(COUNTIF(AI87,"*すべて*"),COUNTIF(AI87,"*全て*")),S87="●"),"年間支払金額(契約相手方ごと)",IF(AND(OR(K87=契約状況コード表!D$5,K87=契約状況コード表!D$6),AG87=契約状況コード表!G$7),"契約総額(全官署)",IF(AND(K87=契約状況コード表!D$7,AG87=契約状況コード表!G$7),"契約総額(自官署のみ)",IF(K87=契約状況コード表!D$7,"年間支払金額(自官署のみ)",IF(AG87=契約状況コード表!G$7,"契約総額",IF(AND(COUNTIF(BJ87,"&lt;&gt;*単価*"),OR(K87=契約状況コード表!D$5,K87=契約状況コード表!D$6)),"全官署予定価格",IF(AND(COUNTIF(BJ87,"*単価*"),OR(K87=契約状況コード表!D$5,K87=契約状況コード表!D$6)),"全官署支払金額",IF(AND(COUNTIF(BJ87,"&lt;&gt;*単価*"),COUNTIF(BJ87,"*変更契約*")),"変更後予定価格",IF(COUNTIF(BJ87,"*単価*"),"年間支払金額","予定価格"))))))))))))</f>
        <v>予定価格</v>
      </c>
      <c r="BD87" s="98" t="str">
        <f>IF(AND(BI87=契約状況コード表!M$5,T87&gt;契約状況コード表!N$5),"○",IF(AND(BI87=契約状況コード表!M$6,T87&gt;=契約状況コード表!N$6),"○",IF(AND(BI87=契約状況コード表!M$7,T87&gt;=契約状況コード表!N$7),"○",IF(AND(BI87=契約状況コード表!M$8,T87&gt;=契約状況コード表!N$8),"○",IF(AND(BI87=契約状況コード表!M$9,T87&gt;=契約状況コード表!N$9),"○",IF(AND(BI87=契約状況コード表!M$10,T87&gt;=契約状況コード表!N$10),"○",IF(AND(BI87=契約状況コード表!M$11,T87&gt;=契約状況コード表!N$11),"○",IF(AND(BI87=契約状況コード表!M$12,T87&gt;=契約状況コード表!N$12),"○",IF(AND(BI87=契約状況コード表!M$13,T87&gt;=契約状況コード表!N$13),"○",IF(T87="他官署で調達手続き入札を実施のため","○","×"))))))))))</f>
        <v>×</v>
      </c>
      <c r="BE87" s="98" t="str">
        <f>IF(AND(BI87=契約状況コード表!M$5,Y87&gt;契約状況コード表!N$5),"○",IF(AND(BI87=契約状況コード表!M$6,Y87&gt;=契約状況コード表!N$6),"○",IF(AND(BI87=契約状況コード表!M$7,Y87&gt;=契約状況コード表!N$7),"○",IF(AND(BI87=契約状況コード表!M$8,Y87&gt;=契約状況コード表!N$8),"○",IF(AND(BI87=契約状況コード表!M$9,Y87&gt;=契約状況コード表!N$9),"○",IF(AND(BI87=契約状況コード表!M$10,Y87&gt;=契約状況コード表!N$10),"○",IF(AND(BI87=契約状況コード表!M$11,Y87&gt;=契約状況コード表!N$11),"○",IF(AND(BI87=契約状況コード表!M$12,Y87&gt;=契約状況コード表!N$12),"○",IF(AND(BI87=契約状況コード表!M$13,Y87&gt;=契約状況コード表!N$13),"○","×")))))))))</f>
        <v>×</v>
      </c>
      <c r="BF87" s="98" t="str">
        <f t="shared" si="16"/>
        <v>×</v>
      </c>
      <c r="BG87" s="98" t="str">
        <f t="shared" si="17"/>
        <v>×</v>
      </c>
      <c r="BH87" s="99" t="str">
        <f t="shared" si="18"/>
        <v/>
      </c>
      <c r="BI87" s="146">
        <f t="shared" si="19"/>
        <v>0</v>
      </c>
      <c r="BJ87" s="29" t="str">
        <f>IF(AG87=契約状況コード表!G$5,"",IF(AND(K87&lt;&gt;"",ISTEXT(U87)),"分担契約/単価契約",IF(ISTEXT(U87),"単価契約",IF(K87&lt;&gt;"","分担契約",""))))</f>
        <v/>
      </c>
      <c r="BK87" s="147"/>
      <c r="BL87" s="102" t="str">
        <f>IF(COUNTIF(T87,"**"),"",IF(AND(T87&gt;=契約状況コード表!P$5,OR(H87=契約状況コード表!M$5,H87=契約状況コード表!M$6)),1,IF(AND(T87&gt;=契約状況コード表!P$13,H87&lt;&gt;契約状況コード表!M$5,H87&lt;&gt;契約状況コード表!M$6),1,"")))</f>
        <v/>
      </c>
      <c r="BM87" s="132" t="str">
        <f t="shared" si="20"/>
        <v>○</v>
      </c>
      <c r="BN87" s="102" t="b">
        <f t="shared" si="21"/>
        <v>1</v>
      </c>
      <c r="BO87" s="102" t="b">
        <f t="shared" si="22"/>
        <v>1</v>
      </c>
    </row>
    <row r="88" spans="7:67" ht="60.6" customHeight="1">
      <c r="G88" s="64"/>
      <c r="H88" s="65"/>
      <c r="I88" s="65"/>
      <c r="J88" s="65"/>
      <c r="K88" s="64"/>
      <c r="L88" s="29"/>
      <c r="M88" s="66"/>
      <c r="N88" s="65"/>
      <c r="O88" s="67"/>
      <c r="P88" s="72"/>
      <c r="Q88" s="73"/>
      <c r="R88" s="65"/>
      <c r="S88" s="64"/>
      <c r="T88" s="68"/>
      <c r="U88" s="75"/>
      <c r="V88" s="76"/>
      <c r="W88" s="148" t="str">
        <f>IF(OR(T88="他官署で調達手続きを実施のため",AG88=契約状況コード表!G$5),"－",IF(V88&lt;&gt;"",ROUNDDOWN(V88/T88,3),(IFERROR(ROUNDDOWN(U88/T88,3),"－"))))</f>
        <v>－</v>
      </c>
      <c r="X88" s="68"/>
      <c r="Y88" s="68"/>
      <c r="Z88" s="71"/>
      <c r="AA88" s="69"/>
      <c r="AB88" s="70"/>
      <c r="AC88" s="71"/>
      <c r="AD88" s="71"/>
      <c r="AE88" s="71"/>
      <c r="AF88" s="71"/>
      <c r="AG88" s="69"/>
      <c r="AH88" s="65"/>
      <c r="AI88" s="65"/>
      <c r="AJ88" s="65"/>
      <c r="AK88" s="29"/>
      <c r="AL88" s="29"/>
      <c r="AM88" s="170"/>
      <c r="AN88" s="170"/>
      <c r="AO88" s="170"/>
      <c r="AP88" s="170"/>
      <c r="AQ88" s="29"/>
      <c r="AR88" s="64"/>
      <c r="AS88" s="29"/>
      <c r="AT88" s="29"/>
      <c r="AU88" s="29"/>
      <c r="AV88" s="29"/>
      <c r="AW88" s="29"/>
      <c r="AX88" s="29"/>
      <c r="AY88" s="29"/>
      <c r="AZ88" s="29"/>
      <c r="BA88" s="92"/>
      <c r="BB88" s="97"/>
      <c r="BC88" s="98" t="str">
        <f>IF(AND(OR(K88=契約状況コード表!D$5,K88=契約状況コード表!D$6),OR(AG88=契約状況コード表!G$5,AG88=契約状況コード表!G$6)),"年間支払金額(全官署)",IF(OR(AG88=契約状況コード表!G$5,AG88=契約状況コード表!G$6),"年間支払金額",IF(AND(OR(COUNTIF(AI88,"*すべて*"),COUNTIF(AI88,"*全て*")),S88="●",OR(K88=契約状況コード表!D$5,K88=契約状況コード表!D$6)),"年間支払金額(全官署、契約相手方ごと)",IF(AND(OR(COUNTIF(AI88,"*すべて*"),COUNTIF(AI88,"*全て*")),S88="●"),"年間支払金額(契約相手方ごと)",IF(AND(OR(K88=契約状況コード表!D$5,K88=契約状況コード表!D$6),AG88=契約状況コード表!G$7),"契約総額(全官署)",IF(AND(K88=契約状況コード表!D$7,AG88=契約状況コード表!G$7),"契約総額(自官署のみ)",IF(K88=契約状況コード表!D$7,"年間支払金額(自官署のみ)",IF(AG88=契約状況コード表!G$7,"契約総額",IF(AND(COUNTIF(BJ88,"&lt;&gt;*単価*"),OR(K88=契約状況コード表!D$5,K88=契約状況コード表!D$6)),"全官署予定価格",IF(AND(COUNTIF(BJ88,"*単価*"),OR(K88=契約状況コード表!D$5,K88=契約状況コード表!D$6)),"全官署支払金額",IF(AND(COUNTIF(BJ88,"&lt;&gt;*単価*"),COUNTIF(BJ88,"*変更契約*")),"変更後予定価格",IF(COUNTIF(BJ88,"*単価*"),"年間支払金額","予定価格"))))))))))))</f>
        <v>予定価格</v>
      </c>
      <c r="BD88" s="98" t="str">
        <f>IF(AND(BI88=契約状況コード表!M$5,T88&gt;契約状況コード表!N$5),"○",IF(AND(BI88=契約状況コード表!M$6,T88&gt;=契約状況コード表!N$6),"○",IF(AND(BI88=契約状況コード表!M$7,T88&gt;=契約状況コード表!N$7),"○",IF(AND(BI88=契約状況コード表!M$8,T88&gt;=契約状況コード表!N$8),"○",IF(AND(BI88=契約状況コード表!M$9,T88&gt;=契約状況コード表!N$9),"○",IF(AND(BI88=契約状況コード表!M$10,T88&gt;=契約状況コード表!N$10),"○",IF(AND(BI88=契約状況コード表!M$11,T88&gt;=契約状況コード表!N$11),"○",IF(AND(BI88=契約状況コード表!M$12,T88&gt;=契約状況コード表!N$12),"○",IF(AND(BI88=契約状況コード表!M$13,T88&gt;=契約状況コード表!N$13),"○",IF(T88="他官署で調達手続き入札を実施のため","○","×"))))))))))</f>
        <v>×</v>
      </c>
      <c r="BE88" s="98" t="str">
        <f>IF(AND(BI88=契約状況コード表!M$5,Y88&gt;契約状況コード表!N$5),"○",IF(AND(BI88=契約状況コード表!M$6,Y88&gt;=契約状況コード表!N$6),"○",IF(AND(BI88=契約状況コード表!M$7,Y88&gt;=契約状況コード表!N$7),"○",IF(AND(BI88=契約状況コード表!M$8,Y88&gt;=契約状況コード表!N$8),"○",IF(AND(BI88=契約状況コード表!M$9,Y88&gt;=契約状況コード表!N$9),"○",IF(AND(BI88=契約状況コード表!M$10,Y88&gt;=契約状況コード表!N$10),"○",IF(AND(BI88=契約状況コード表!M$11,Y88&gt;=契約状況コード表!N$11),"○",IF(AND(BI88=契約状況コード表!M$12,Y88&gt;=契約状況コード表!N$12),"○",IF(AND(BI88=契約状況コード表!M$13,Y88&gt;=契約状況コード表!N$13),"○","×")))))))))</f>
        <v>×</v>
      </c>
      <c r="BF88" s="98" t="str">
        <f t="shared" si="16"/>
        <v>×</v>
      </c>
      <c r="BG88" s="98" t="str">
        <f t="shared" si="17"/>
        <v>×</v>
      </c>
      <c r="BH88" s="99" t="str">
        <f t="shared" si="18"/>
        <v/>
      </c>
      <c r="BI88" s="146">
        <f t="shared" si="19"/>
        <v>0</v>
      </c>
      <c r="BJ88" s="29" t="str">
        <f>IF(AG88=契約状況コード表!G$5,"",IF(AND(K88&lt;&gt;"",ISTEXT(U88)),"分担契約/単価契約",IF(ISTEXT(U88),"単価契約",IF(K88&lt;&gt;"","分担契約",""))))</f>
        <v/>
      </c>
      <c r="BK88" s="147"/>
      <c r="BL88" s="102" t="str">
        <f>IF(COUNTIF(T88,"**"),"",IF(AND(T88&gt;=契約状況コード表!P$5,OR(H88=契約状況コード表!M$5,H88=契約状況コード表!M$6)),1,IF(AND(T88&gt;=契約状況コード表!P$13,H88&lt;&gt;契約状況コード表!M$5,H88&lt;&gt;契約状況コード表!M$6),1,"")))</f>
        <v/>
      </c>
      <c r="BM88" s="132" t="str">
        <f t="shared" si="20"/>
        <v>○</v>
      </c>
      <c r="BN88" s="102" t="b">
        <f t="shared" si="21"/>
        <v>1</v>
      </c>
      <c r="BO88" s="102" t="b">
        <f t="shared" si="22"/>
        <v>1</v>
      </c>
    </row>
    <row r="89" spans="7:67" ht="60.6" customHeight="1">
      <c r="G89" s="64"/>
      <c r="H89" s="65"/>
      <c r="I89" s="65"/>
      <c r="J89" s="65"/>
      <c r="K89" s="64"/>
      <c r="L89" s="29"/>
      <c r="M89" s="66"/>
      <c r="N89" s="65"/>
      <c r="O89" s="67"/>
      <c r="P89" s="72"/>
      <c r="Q89" s="73"/>
      <c r="R89" s="65"/>
      <c r="S89" s="64"/>
      <c r="T89" s="68"/>
      <c r="U89" s="75"/>
      <c r="V89" s="76"/>
      <c r="W89" s="148" t="str">
        <f>IF(OR(T89="他官署で調達手続きを実施のため",AG89=契約状況コード表!G$5),"－",IF(V89&lt;&gt;"",ROUNDDOWN(V89/T89,3),(IFERROR(ROUNDDOWN(U89/T89,3),"－"))))</f>
        <v>－</v>
      </c>
      <c r="X89" s="68"/>
      <c r="Y89" s="68"/>
      <c r="Z89" s="71"/>
      <c r="AA89" s="69"/>
      <c r="AB89" s="70"/>
      <c r="AC89" s="71"/>
      <c r="AD89" s="71"/>
      <c r="AE89" s="71"/>
      <c r="AF89" s="71"/>
      <c r="AG89" s="69"/>
      <c r="AH89" s="65"/>
      <c r="AI89" s="65"/>
      <c r="AJ89" s="65"/>
      <c r="AK89" s="29"/>
      <c r="AL89" s="29"/>
      <c r="AM89" s="170"/>
      <c r="AN89" s="170"/>
      <c r="AO89" s="170"/>
      <c r="AP89" s="170"/>
      <c r="AQ89" s="29"/>
      <c r="AR89" s="64"/>
      <c r="AS89" s="29"/>
      <c r="AT89" s="29"/>
      <c r="AU89" s="29"/>
      <c r="AV89" s="29"/>
      <c r="AW89" s="29"/>
      <c r="AX89" s="29"/>
      <c r="AY89" s="29"/>
      <c r="AZ89" s="29"/>
      <c r="BA89" s="90"/>
      <c r="BB89" s="97"/>
      <c r="BC89" s="98" t="str">
        <f>IF(AND(OR(K89=契約状況コード表!D$5,K89=契約状況コード表!D$6),OR(AG89=契約状況コード表!G$5,AG89=契約状況コード表!G$6)),"年間支払金額(全官署)",IF(OR(AG89=契約状況コード表!G$5,AG89=契約状況コード表!G$6),"年間支払金額",IF(AND(OR(COUNTIF(AI89,"*すべて*"),COUNTIF(AI89,"*全て*")),S89="●",OR(K89=契約状況コード表!D$5,K89=契約状況コード表!D$6)),"年間支払金額(全官署、契約相手方ごと)",IF(AND(OR(COUNTIF(AI89,"*すべて*"),COUNTIF(AI89,"*全て*")),S89="●"),"年間支払金額(契約相手方ごと)",IF(AND(OR(K89=契約状況コード表!D$5,K89=契約状況コード表!D$6),AG89=契約状況コード表!G$7),"契約総額(全官署)",IF(AND(K89=契約状況コード表!D$7,AG89=契約状況コード表!G$7),"契約総額(自官署のみ)",IF(K89=契約状況コード表!D$7,"年間支払金額(自官署のみ)",IF(AG89=契約状況コード表!G$7,"契約総額",IF(AND(COUNTIF(BJ89,"&lt;&gt;*単価*"),OR(K89=契約状況コード表!D$5,K89=契約状況コード表!D$6)),"全官署予定価格",IF(AND(COUNTIF(BJ89,"*単価*"),OR(K89=契約状況コード表!D$5,K89=契約状況コード表!D$6)),"全官署支払金額",IF(AND(COUNTIF(BJ89,"&lt;&gt;*単価*"),COUNTIF(BJ89,"*変更契約*")),"変更後予定価格",IF(COUNTIF(BJ89,"*単価*"),"年間支払金額","予定価格"))))))))))))</f>
        <v>予定価格</v>
      </c>
      <c r="BD89" s="98" t="str">
        <f>IF(AND(BI89=契約状況コード表!M$5,T89&gt;契約状況コード表!N$5),"○",IF(AND(BI89=契約状況コード表!M$6,T89&gt;=契約状況コード表!N$6),"○",IF(AND(BI89=契約状況コード表!M$7,T89&gt;=契約状況コード表!N$7),"○",IF(AND(BI89=契約状況コード表!M$8,T89&gt;=契約状況コード表!N$8),"○",IF(AND(BI89=契約状況コード表!M$9,T89&gt;=契約状況コード表!N$9),"○",IF(AND(BI89=契約状況コード表!M$10,T89&gt;=契約状況コード表!N$10),"○",IF(AND(BI89=契約状況コード表!M$11,T89&gt;=契約状況コード表!N$11),"○",IF(AND(BI89=契約状況コード表!M$12,T89&gt;=契約状況コード表!N$12),"○",IF(AND(BI89=契約状況コード表!M$13,T89&gt;=契約状況コード表!N$13),"○",IF(T89="他官署で調達手続き入札を実施のため","○","×"))))))))))</f>
        <v>×</v>
      </c>
      <c r="BE89" s="98" t="str">
        <f>IF(AND(BI89=契約状況コード表!M$5,Y89&gt;契約状況コード表!N$5),"○",IF(AND(BI89=契約状況コード表!M$6,Y89&gt;=契約状況コード表!N$6),"○",IF(AND(BI89=契約状況コード表!M$7,Y89&gt;=契約状況コード表!N$7),"○",IF(AND(BI89=契約状況コード表!M$8,Y89&gt;=契約状況コード表!N$8),"○",IF(AND(BI89=契約状況コード表!M$9,Y89&gt;=契約状況コード表!N$9),"○",IF(AND(BI89=契約状況コード表!M$10,Y89&gt;=契約状況コード表!N$10),"○",IF(AND(BI89=契約状況コード表!M$11,Y89&gt;=契約状況コード表!N$11),"○",IF(AND(BI89=契約状況コード表!M$12,Y89&gt;=契約状況コード表!N$12),"○",IF(AND(BI89=契約状況コード表!M$13,Y89&gt;=契約状況コード表!N$13),"○","×")))))))))</f>
        <v>×</v>
      </c>
      <c r="BF89" s="98" t="str">
        <f t="shared" ref="BF89:BF152" si="23">IF(AND(L89="×",BG89="○"),"×",BG89)</f>
        <v>×</v>
      </c>
      <c r="BG89" s="98" t="str">
        <f t="shared" ref="BG89:BG152" si="24">IF(BB89&lt;&gt;"",BB89,IF(COUNTIF(BC89,"*予定価格*"),BD89,BE89))</f>
        <v>×</v>
      </c>
      <c r="BH89" s="99" t="str">
        <f t="shared" ref="BH89:BH152" si="25">IF(BG89="○",X89,"")</f>
        <v/>
      </c>
      <c r="BI89" s="146">
        <f t="shared" ref="BI89:BI152" si="26">IF(H89="③情報システム",IF(COUNTIF(I89,"*借入*")+COUNTIF(I89,"*賃貸*")+COUNTIF(I89,"*リース*"),"⑨物品等賃借",IF(COUNTIF(I89,"*購入*")+COUNTIF(DM89,"*調達*"),"⑦物品等購入",IF(COUNTIF(I89,"*製造*"),"⑧物品等製造","⑩役務"))),H89)</f>
        <v>0</v>
      </c>
      <c r="BJ89" s="29" t="str">
        <f>IF(AG89=契約状況コード表!G$5,"",IF(AND(K89&lt;&gt;"",ISTEXT(U89)),"分担契約/単価契約",IF(ISTEXT(U89),"単価契約",IF(K89&lt;&gt;"","分担契約",""))))</f>
        <v/>
      </c>
      <c r="BK89" s="147"/>
      <c r="BL89" s="102" t="str">
        <f>IF(COUNTIF(T89,"**"),"",IF(AND(T89&gt;=契約状況コード表!P$5,OR(H89=契約状況コード表!M$5,H89=契約状況コード表!M$6)),1,IF(AND(T89&gt;=契約状況コード表!P$13,H89&lt;&gt;契約状況コード表!M$5,H89&lt;&gt;契約状況コード表!M$6),1,"")))</f>
        <v/>
      </c>
      <c r="BM89" s="132" t="str">
        <f t="shared" ref="BM89:BM152" si="27">IF(LEN(O89)=0,"○",IF(LEN(O89)=1,"○",IF(LEN(O89)=13,"○",IF(LEN(O89)=27,"○",IF(LEN(O89)=41,"○","×")))))</f>
        <v>○</v>
      </c>
      <c r="BN89" s="102" t="b">
        <f t="shared" ref="BN89:BN152" si="28">_xlfn.ISFORMULA(BI89)</f>
        <v>1</v>
      </c>
      <c r="BO89" s="102" t="b">
        <f t="shared" ref="BO89:BO152" si="29">_xlfn.ISFORMULA(BJ89)</f>
        <v>1</v>
      </c>
    </row>
    <row r="90" spans="7:67" ht="60.6" customHeight="1">
      <c r="G90" s="64"/>
      <c r="H90" s="65"/>
      <c r="I90" s="65"/>
      <c r="J90" s="65"/>
      <c r="K90" s="64"/>
      <c r="L90" s="29"/>
      <c r="M90" s="66"/>
      <c r="N90" s="65"/>
      <c r="O90" s="67"/>
      <c r="P90" s="72"/>
      <c r="Q90" s="73"/>
      <c r="R90" s="65"/>
      <c r="S90" s="64"/>
      <c r="T90" s="68"/>
      <c r="U90" s="75"/>
      <c r="V90" s="76"/>
      <c r="W90" s="148" t="str">
        <f>IF(OR(T90="他官署で調達手続きを実施のため",AG90=契約状況コード表!G$5),"－",IF(V90&lt;&gt;"",ROUNDDOWN(V90/T90,3),(IFERROR(ROUNDDOWN(U90/T90,3),"－"))))</f>
        <v>－</v>
      </c>
      <c r="X90" s="68"/>
      <c r="Y90" s="68"/>
      <c r="Z90" s="71"/>
      <c r="AA90" s="69"/>
      <c r="AB90" s="70"/>
      <c r="AC90" s="71"/>
      <c r="AD90" s="71"/>
      <c r="AE90" s="71"/>
      <c r="AF90" s="71"/>
      <c r="AG90" s="69"/>
      <c r="AH90" s="65"/>
      <c r="AI90" s="65"/>
      <c r="AJ90" s="65"/>
      <c r="AK90" s="29"/>
      <c r="AL90" s="29"/>
      <c r="AM90" s="170"/>
      <c r="AN90" s="170"/>
      <c r="AO90" s="170"/>
      <c r="AP90" s="170"/>
      <c r="AQ90" s="29"/>
      <c r="AR90" s="64"/>
      <c r="AS90" s="29"/>
      <c r="AT90" s="29"/>
      <c r="AU90" s="29"/>
      <c r="AV90" s="29"/>
      <c r="AW90" s="29"/>
      <c r="AX90" s="29"/>
      <c r="AY90" s="29"/>
      <c r="AZ90" s="29"/>
      <c r="BA90" s="90"/>
      <c r="BB90" s="97"/>
      <c r="BC90" s="98" t="str">
        <f>IF(AND(OR(K90=契約状況コード表!D$5,K90=契約状況コード表!D$6),OR(AG90=契約状況コード表!G$5,AG90=契約状況コード表!G$6)),"年間支払金額(全官署)",IF(OR(AG90=契約状況コード表!G$5,AG90=契約状況コード表!G$6),"年間支払金額",IF(AND(OR(COUNTIF(AI90,"*すべて*"),COUNTIF(AI90,"*全て*")),S90="●",OR(K90=契約状況コード表!D$5,K90=契約状況コード表!D$6)),"年間支払金額(全官署、契約相手方ごと)",IF(AND(OR(COUNTIF(AI90,"*すべて*"),COUNTIF(AI90,"*全て*")),S90="●"),"年間支払金額(契約相手方ごと)",IF(AND(OR(K90=契約状況コード表!D$5,K90=契約状況コード表!D$6),AG90=契約状況コード表!G$7),"契約総額(全官署)",IF(AND(K90=契約状況コード表!D$7,AG90=契約状況コード表!G$7),"契約総額(自官署のみ)",IF(K90=契約状況コード表!D$7,"年間支払金額(自官署のみ)",IF(AG90=契約状況コード表!G$7,"契約総額",IF(AND(COUNTIF(BJ90,"&lt;&gt;*単価*"),OR(K90=契約状況コード表!D$5,K90=契約状況コード表!D$6)),"全官署予定価格",IF(AND(COUNTIF(BJ90,"*単価*"),OR(K90=契約状況コード表!D$5,K90=契約状況コード表!D$6)),"全官署支払金額",IF(AND(COUNTIF(BJ90,"&lt;&gt;*単価*"),COUNTIF(BJ90,"*変更契約*")),"変更後予定価格",IF(COUNTIF(BJ90,"*単価*"),"年間支払金額","予定価格"))))))))))))</f>
        <v>予定価格</v>
      </c>
      <c r="BD90" s="98" t="str">
        <f>IF(AND(BI90=契約状況コード表!M$5,T90&gt;契約状況コード表!N$5),"○",IF(AND(BI90=契約状況コード表!M$6,T90&gt;=契約状況コード表!N$6),"○",IF(AND(BI90=契約状況コード表!M$7,T90&gt;=契約状況コード表!N$7),"○",IF(AND(BI90=契約状況コード表!M$8,T90&gt;=契約状況コード表!N$8),"○",IF(AND(BI90=契約状況コード表!M$9,T90&gt;=契約状況コード表!N$9),"○",IF(AND(BI90=契約状況コード表!M$10,T90&gt;=契約状況コード表!N$10),"○",IF(AND(BI90=契約状況コード表!M$11,T90&gt;=契約状況コード表!N$11),"○",IF(AND(BI90=契約状況コード表!M$12,T90&gt;=契約状況コード表!N$12),"○",IF(AND(BI90=契約状況コード表!M$13,T90&gt;=契約状況コード表!N$13),"○",IF(T90="他官署で調達手続き入札を実施のため","○","×"))))))))))</f>
        <v>×</v>
      </c>
      <c r="BE90" s="98" t="str">
        <f>IF(AND(BI90=契約状況コード表!M$5,Y90&gt;契約状況コード表!N$5),"○",IF(AND(BI90=契約状況コード表!M$6,Y90&gt;=契約状況コード表!N$6),"○",IF(AND(BI90=契約状況コード表!M$7,Y90&gt;=契約状況コード表!N$7),"○",IF(AND(BI90=契約状況コード表!M$8,Y90&gt;=契約状況コード表!N$8),"○",IF(AND(BI90=契約状況コード表!M$9,Y90&gt;=契約状況コード表!N$9),"○",IF(AND(BI90=契約状況コード表!M$10,Y90&gt;=契約状況コード表!N$10),"○",IF(AND(BI90=契約状況コード表!M$11,Y90&gt;=契約状況コード表!N$11),"○",IF(AND(BI90=契約状況コード表!M$12,Y90&gt;=契約状況コード表!N$12),"○",IF(AND(BI90=契約状況コード表!M$13,Y90&gt;=契約状況コード表!N$13),"○","×")))))))))</f>
        <v>×</v>
      </c>
      <c r="BF90" s="98" t="str">
        <f t="shared" si="23"/>
        <v>×</v>
      </c>
      <c r="BG90" s="98" t="str">
        <f t="shared" si="24"/>
        <v>×</v>
      </c>
      <c r="BH90" s="99" t="str">
        <f t="shared" si="25"/>
        <v/>
      </c>
      <c r="BI90" s="146">
        <f t="shared" si="26"/>
        <v>0</v>
      </c>
      <c r="BJ90" s="29" t="str">
        <f>IF(AG90=契約状況コード表!G$5,"",IF(AND(K90&lt;&gt;"",ISTEXT(U90)),"分担契約/単価契約",IF(ISTEXT(U90),"単価契約",IF(K90&lt;&gt;"","分担契約",""))))</f>
        <v/>
      </c>
      <c r="BK90" s="147"/>
      <c r="BL90" s="102" t="str">
        <f>IF(COUNTIF(T90,"**"),"",IF(AND(T90&gt;=契約状況コード表!P$5,OR(H90=契約状況コード表!M$5,H90=契約状況コード表!M$6)),1,IF(AND(T90&gt;=契約状況コード表!P$13,H90&lt;&gt;契約状況コード表!M$5,H90&lt;&gt;契約状況コード表!M$6),1,"")))</f>
        <v/>
      </c>
      <c r="BM90" s="132" t="str">
        <f t="shared" si="27"/>
        <v>○</v>
      </c>
      <c r="BN90" s="102" t="b">
        <f t="shared" si="28"/>
        <v>1</v>
      </c>
      <c r="BO90" s="102" t="b">
        <f t="shared" si="29"/>
        <v>1</v>
      </c>
    </row>
    <row r="91" spans="7:67" ht="60.6" customHeight="1">
      <c r="G91" s="64"/>
      <c r="H91" s="65"/>
      <c r="I91" s="65"/>
      <c r="J91" s="65"/>
      <c r="K91" s="64"/>
      <c r="L91" s="29"/>
      <c r="M91" s="66"/>
      <c r="N91" s="65"/>
      <c r="O91" s="67"/>
      <c r="P91" s="72"/>
      <c r="Q91" s="73"/>
      <c r="R91" s="65"/>
      <c r="S91" s="64"/>
      <c r="T91" s="74"/>
      <c r="U91" s="131"/>
      <c r="V91" s="76"/>
      <c r="W91" s="148" t="str">
        <f>IF(OR(T91="他官署で調達手続きを実施のため",AG91=契約状況コード表!G$5),"－",IF(V91&lt;&gt;"",ROUNDDOWN(V91/T91,3),(IFERROR(ROUNDDOWN(U91/T91,3),"－"))))</f>
        <v>－</v>
      </c>
      <c r="X91" s="74"/>
      <c r="Y91" s="74"/>
      <c r="Z91" s="71"/>
      <c r="AA91" s="69"/>
      <c r="AB91" s="70"/>
      <c r="AC91" s="71"/>
      <c r="AD91" s="71"/>
      <c r="AE91" s="71"/>
      <c r="AF91" s="71"/>
      <c r="AG91" s="69"/>
      <c r="AH91" s="65"/>
      <c r="AI91" s="65"/>
      <c r="AJ91" s="65"/>
      <c r="AK91" s="29"/>
      <c r="AL91" s="29"/>
      <c r="AM91" s="170"/>
      <c r="AN91" s="170"/>
      <c r="AO91" s="170"/>
      <c r="AP91" s="170"/>
      <c r="AQ91" s="29"/>
      <c r="AR91" s="64"/>
      <c r="AS91" s="29"/>
      <c r="AT91" s="29"/>
      <c r="AU91" s="29"/>
      <c r="AV91" s="29"/>
      <c r="AW91" s="29"/>
      <c r="AX91" s="29"/>
      <c r="AY91" s="29"/>
      <c r="AZ91" s="29"/>
      <c r="BA91" s="90"/>
      <c r="BB91" s="97"/>
      <c r="BC91" s="98" t="str">
        <f>IF(AND(OR(K91=契約状況コード表!D$5,K91=契約状況コード表!D$6),OR(AG91=契約状況コード表!G$5,AG91=契約状況コード表!G$6)),"年間支払金額(全官署)",IF(OR(AG91=契約状況コード表!G$5,AG91=契約状況コード表!G$6),"年間支払金額",IF(AND(OR(COUNTIF(AI91,"*すべて*"),COUNTIF(AI91,"*全て*")),S91="●",OR(K91=契約状況コード表!D$5,K91=契約状況コード表!D$6)),"年間支払金額(全官署、契約相手方ごと)",IF(AND(OR(COUNTIF(AI91,"*すべて*"),COUNTIF(AI91,"*全て*")),S91="●"),"年間支払金額(契約相手方ごと)",IF(AND(OR(K91=契約状況コード表!D$5,K91=契約状況コード表!D$6),AG91=契約状況コード表!G$7),"契約総額(全官署)",IF(AND(K91=契約状況コード表!D$7,AG91=契約状況コード表!G$7),"契約総額(自官署のみ)",IF(K91=契約状況コード表!D$7,"年間支払金額(自官署のみ)",IF(AG91=契約状況コード表!G$7,"契約総額",IF(AND(COUNTIF(BJ91,"&lt;&gt;*単価*"),OR(K91=契約状況コード表!D$5,K91=契約状況コード表!D$6)),"全官署予定価格",IF(AND(COUNTIF(BJ91,"*単価*"),OR(K91=契約状況コード表!D$5,K91=契約状況コード表!D$6)),"全官署支払金額",IF(AND(COUNTIF(BJ91,"&lt;&gt;*単価*"),COUNTIF(BJ91,"*変更契約*")),"変更後予定価格",IF(COUNTIF(BJ91,"*単価*"),"年間支払金額","予定価格"))))))))))))</f>
        <v>予定価格</v>
      </c>
      <c r="BD91" s="98" t="str">
        <f>IF(AND(BI91=契約状況コード表!M$5,T91&gt;契約状況コード表!N$5),"○",IF(AND(BI91=契約状況コード表!M$6,T91&gt;=契約状況コード表!N$6),"○",IF(AND(BI91=契約状況コード表!M$7,T91&gt;=契約状況コード表!N$7),"○",IF(AND(BI91=契約状況コード表!M$8,T91&gt;=契約状況コード表!N$8),"○",IF(AND(BI91=契約状況コード表!M$9,T91&gt;=契約状況コード表!N$9),"○",IF(AND(BI91=契約状況コード表!M$10,T91&gt;=契約状況コード表!N$10),"○",IF(AND(BI91=契約状況コード表!M$11,T91&gt;=契約状況コード表!N$11),"○",IF(AND(BI91=契約状況コード表!M$12,T91&gt;=契約状況コード表!N$12),"○",IF(AND(BI91=契約状況コード表!M$13,T91&gt;=契約状況コード表!N$13),"○",IF(T91="他官署で調達手続き入札を実施のため","○","×"))))))))))</f>
        <v>×</v>
      </c>
      <c r="BE91" s="98" t="str">
        <f>IF(AND(BI91=契約状況コード表!M$5,Y91&gt;契約状況コード表!N$5),"○",IF(AND(BI91=契約状況コード表!M$6,Y91&gt;=契約状況コード表!N$6),"○",IF(AND(BI91=契約状況コード表!M$7,Y91&gt;=契約状況コード表!N$7),"○",IF(AND(BI91=契約状況コード表!M$8,Y91&gt;=契約状況コード表!N$8),"○",IF(AND(BI91=契約状況コード表!M$9,Y91&gt;=契約状況コード表!N$9),"○",IF(AND(BI91=契約状況コード表!M$10,Y91&gt;=契約状況コード表!N$10),"○",IF(AND(BI91=契約状況コード表!M$11,Y91&gt;=契約状況コード表!N$11),"○",IF(AND(BI91=契約状況コード表!M$12,Y91&gt;=契約状況コード表!N$12),"○",IF(AND(BI91=契約状況コード表!M$13,Y91&gt;=契約状況コード表!N$13),"○","×")))))))))</f>
        <v>×</v>
      </c>
      <c r="BF91" s="98" t="str">
        <f t="shared" si="23"/>
        <v>×</v>
      </c>
      <c r="BG91" s="98" t="str">
        <f t="shared" si="24"/>
        <v>×</v>
      </c>
      <c r="BH91" s="99" t="str">
        <f t="shared" si="25"/>
        <v/>
      </c>
      <c r="BI91" s="146">
        <f t="shared" si="26"/>
        <v>0</v>
      </c>
      <c r="BJ91" s="29" t="str">
        <f>IF(AG91=契約状況コード表!G$5,"",IF(AND(K91&lt;&gt;"",ISTEXT(U91)),"分担契約/単価契約",IF(ISTEXT(U91),"単価契約",IF(K91&lt;&gt;"","分担契約",""))))</f>
        <v/>
      </c>
      <c r="BK91" s="147"/>
      <c r="BL91" s="102" t="str">
        <f>IF(COUNTIF(T91,"**"),"",IF(AND(T91&gt;=契約状況コード表!P$5,OR(H91=契約状況コード表!M$5,H91=契約状況コード表!M$6)),1,IF(AND(T91&gt;=契約状況コード表!P$13,H91&lt;&gt;契約状況コード表!M$5,H91&lt;&gt;契約状況コード表!M$6),1,"")))</f>
        <v/>
      </c>
      <c r="BM91" s="132" t="str">
        <f t="shared" si="27"/>
        <v>○</v>
      </c>
      <c r="BN91" s="102" t="b">
        <f t="shared" si="28"/>
        <v>1</v>
      </c>
      <c r="BO91" s="102" t="b">
        <f t="shared" si="29"/>
        <v>1</v>
      </c>
    </row>
    <row r="92" spans="7:67" ht="60.6" customHeight="1">
      <c r="G92" s="64"/>
      <c r="H92" s="65"/>
      <c r="I92" s="65"/>
      <c r="J92" s="65"/>
      <c r="K92" s="64"/>
      <c r="L92" s="29"/>
      <c r="M92" s="66"/>
      <c r="N92" s="65"/>
      <c r="O92" s="67"/>
      <c r="P92" s="72"/>
      <c r="Q92" s="73"/>
      <c r="R92" s="65"/>
      <c r="S92" s="64"/>
      <c r="T92" s="68"/>
      <c r="U92" s="75"/>
      <c r="V92" s="76"/>
      <c r="W92" s="148" t="str">
        <f>IF(OR(T92="他官署で調達手続きを実施のため",AG92=契約状況コード表!G$5),"－",IF(V92&lt;&gt;"",ROUNDDOWN(V92/T92,3),(IFERROR(ROUNDDOWN(U92/T92,3),"－"))))</f>
        <v>－</v>
      </c>
      <c r="X92" s="68"/>
      <c r="Y92" s="68"/>
      <c r="Z92" s="71"/>
      <c r="AA92" s="69"/>
      <c r="AB92" s="70"/>
      <c r="AC92" s="71"/>
      <c r="AD92" s="71"/>
      <c r="AE92" s="71"/>
      <c r="AF92" s="71"/>
      <c r="AG92" s="69"/>
      <c r="AH92" s="65"/>
      <c r="AI92" s="65"/>
      <c r="AJ92" s="65"/>
      <c r="AK92" s="29"/>
      <c r="AL92" s="29"/>
      <c r="AM92" s="170"/>
      <c r="AN92" s="170"/>
      <c r="AO92" s="170"/>
      <c r="AP92" s="170"/>
      <c r="AQ92" s="29"/>
      <c r="AR92" s="64"/>
      <c r="AS92" s="29"/>
      <c r="AT92" s="29"/>
      <c r="AU92" s="29"/>
      <c r="AV92" s="29"/>
      <c r="AW92" s="29"/>
      <c r="AX92" s="29"/>
      <c r="AY92" s="29"/>
      <c r="AZ92" s="29"/>
      <c r="BA92" s="90"/>
      <c r="BB92" s="97"/>
      <c r="BC92" s="98" t="str">
        <f>IF(AND(OR(K92=契約状況コード表!D$5,K92=契約状況コード表!D$6),OR(AG92=契約状況コード表!G$5,AG92=契約状況コード表!G$6)),"年間支払金額(全官署)",IF(OR(AG92=契約状況コード表!G$5,AG92=契約状況コード表!G$6),"年間支払金額",IF(AND(OR(COUNTIF(AI92,"*すべて*"),COUNTIF(AI92,"*全て*")),S92="●",OR(K92=契約状況コード表!D$5,K92=契約状況コード表!D$6)),"年間支払金額(全官署、契約相手方ごと)",IF(AND(OR(COUNTIF(AI92,"*すべて*"),COUNTIF(AI92,"*全て*")),S92="●"),"年間支払金額(契約相手方ごと)",IF(AND(OR(K92=契約状況コード表!D$5,K92=契約状況コード表!D$6),AG92=契約状況コード表!G$7),"契約総額(全官署)",IF(AND(K92=契約状況コード表!D$7,AG92=契約状況コード表!G$7),"契約総額(自官署のみ)",IF(K92=契約状況コード表!D$7,"年間支払金額(自官署のみ)",IF(AG92=契約状況コード表!G$7,"契約総額",IF(AND(COUNTIF(BJ92,"&lt;&gt;*単価*"),OR(K92=契約状況コード表!D$5,K92=契約状況コード表!D$6)),"全官署予定価格",IF(AND(COUNTIF(BJ92,"*単価*"),OR(K92=契約状況コード表!D$5,K92=契約状況コード表!D$6)),"全官署支払金額",IF(AND(COUNTIF(BJ92,"&lt;&gt;*単価*"),COUNTIF(BJ92,"*変更契約*")),"変更後予定価格",IF(COUNTIF(BJ92,"*単価*"),"年間支払金額","予定価格"))))))))))))</f>
        <v>予定価格</v>
      </c>
      <c r="BD92" s="98" t="str">
        <f>IF(AND(BI92=契約状況コード表!M$5,T92&gt;契約状況コード表!N$5),"○",IF(AND(BI92=契約状況コード表!M$6,T92&gt;=契約状況コード表!N$6),"○",IF(AND(BI92=契約状況コード表!M$7,T92&gt;=契約状況コード表!N$7),"○",IF(AND(BI92=契約状況コード表!M$8,T92&gt;=契約状況コード表!N$8),"○",IF(AND(BI92=契約状況コード表!M$9,T92&gt;=契約状況コード表!N$9),"○",IF(AND(BI92=契約状況コード表!M$10,T92&gt;=契約状況コード表!N$10),"○",IF(AND(BI92=契約状況コード表!M$11,T92&gt;=契約状況コード表!N$11),"○",IF(AND(BI92=契約状況コード表!M$12,T92&gt;=契約状況コード表!N$12),"○",IF(AND(BI92=契約状況コード表!M$13,T92&gt;=契約状況コード表!N$13),"○",IF(T92="他官署で調達手続き入札を実施のため","○","×"))))))))))</f>
        <v>×</v>
      </c>
      <c r="BE92" s="98" t="str">
        <f>IF(AND(BI92=契約状況コード表!M$5,Y92&gt;契約状況コード表!N$5),"○",IF(AND(BI92=契約状況コード表!M$6,Y92&gt;=契約状況コード表!N$6),"○",IF(AND(BI92=契約状況コード表!M$7,Y92&gt;=契約状況コード表!N$7),"○",IF(AND(BI92=契約状況コード表!M$8,Y92&gt;=契約状況コード表!N$8),"○",IF(AND(BI92=契約状況コード表!M$9,Y92&gt;=契約状況コード表!N$9),"○",IF(AND(BI92=契約状況コード表!M$10,Y92&gt;=契約状況コード表!N$10),"○",IF(AND(BI92=契約状況コード表!M$11,Y92&gt;=契約状況コード表!N$11),"○",IF(AND(BI92=契約状況コード表!M$12,Y92&gt;=契約状況コード表!N$12),"○",IF(AND(BI92=契約状況コード表!M$13,Y92&gt;=契約状況コード表!N$13),"○","×")))))))))</f>
        <v>×</v>
      </c>
      <c r="BF92" s="98" t="str">
        <f t="shared" si="23"/>
        <v>×</v>
      </c>
      <c r="BG92" s="98" t="str">
        <f t="shared" si="24"/>
        <v>×</v>
      </c>
      <c r="BH92" s="99" t="str">
        <f t="shared" si="25"/>
        <v/>
      </c>
      <c r="BI92" s="146">
        <f t="shared" si="26"/>
        <v>0</v>
      </c>
      <c r="BJ92" s="29" t="str">
        <f>IF(AG92=契約状況コード表!G$5,"",IF(AND(K92&lt;&gt;"",ISTEXT(U92)),"分担契約/単価契約",IF(ISTEXT(U92),"単価契約",IF(K92&lt;&gt;"","分担契約",""))))</f>
        <v/>
      </c>
      <c r="BK92" s="147"/>
      <c r="BL92" s="102" t="str">
        <f>IF(COUNTIF(T92,"**"),"",IF(AND(T92&gt;=契約状況コード表!P$5,OR(H92=契約状況コード表!M$5,H92=契約状況コード表!M$6)),1,IF(AND(T92&gt;=契約状況コード表!P$13,H92&lt;&gt;契約状況コード表!M$5,H92&lt;&gt;契約状況コード表!M$6),1,"")))</f>
        <v/>
      </c>
      <c r="BM92" s="132" t="str">
        <f t="shared" si="27"/>
        <v>○</v>
      </c>
      <c r="BN92" s="102" t="b">
        <f t="shared" si="28"/>
        <v>1</v>
      </c>
      <c r="BO92" s="102" t="b">
        <f t="shared" si="29"/>
        <v>1</v>
      </c>
    </row>
    <row r="93" spans="7:67" ht="60.6" customHeight="1">
      <c r="G93" s="64"/>
      <c r="H93" s="65"/>
      <c r="I93" s="65"/>
      <c r="J93" s="65"/>
      <c r="K93" s="64"/>
      <c r="L93" s="29"/>
      <c r="M93" s="66"/>
      <c r="N93" s="65"/>
      <c r="O93" s="67"/>
      <c r="P93" s="72"/>
      <c r="Q93" s="73"/>
      <c r="R93" s="65"/>
      <c r="S93" s="64"/>
      <c r="T93" s="68"/>
      <c r="U93" s="75"/>
      <c r="V93" s="76"/>
      <c r="W93" s="148" t="str">
        <f>IF(OR(T93="他官署で調達手続きを実施のため",AG93=契約状況コード表!G$5),"－",IF(V93&lt;&gt;"",ROUNDDOWN(V93/T93,3),(IFERROR(ROUNDDOWN(U93/T93,3),"－"))))</f>
        <v>－</v>
      </c>
      <c r="X93" s="68"/>
      <c r="Y93" s="68"/>
      <c r="Z93" s="71"/>
      <c r="AA93" s="69"/>
      <c r="AB93" s="70"/>
      <c r="AC93" s="71"/>
      <c r="AD93" s="71"/>
      <c r="AE93" s="71"/>
      <c r="AF93" s="71"/>
      <c r="AG93" s="69"/>
      <c r="AH93" s="65"/>
      <c r="AI93" s="65"/>
      <c r="AJ93" s="65"/>
      <c r="AK93" s="29"/>
      <c r="AL93" s="29"/>
      <c r="AM93" s="170"/>
      <c r="AN93" s="170"/>
      <c r="AO93" s="170"/>
      <c r="AP93" s="170"/>
      <c r="AQ93" s="29"/>
      <c r="AR93" s="64"/>
      <c r="AS93" s="29"/>
      <c r="AT93" s="29"/>
      <c r="AU93" s="29"/>
      <c r="AV93" s="29"/>
      <c r="AW93" s="29"/>
      <c r="AX93" s="29"/>
      <c r="AY93" s="29"/>
      <c r="AZ93" s="29"/>
      <c r="BA93" s="90"/>
      <c r="BB93" s="97"/>
      <c r="BC93" s="98" t="str">
        <f>IF(AND(OR(K93=契約状況コード表!D$5,K93=契約状況コード表!D$6),OR(AG93=契約状況コード表!G$5,AG93=契約状況コード表!G$6)),"年間支払金額(全官署)",IF(OR(AG93=契約状況コード表!G$5,AG93=契約状況コード表!G$6),"年間支払金額",IF(AND(OR(COUNTIF(AI93,"*すべて*"),COUNTIF(AI93,"*全て*")),S93="●",OR(K93=契約状況コード表!D$5,K93=契約状況コード表!D$6)),"年間支払金額(全官署、契約相手方ごと)",IF(AND(OR(COUNTIF(AI93,"*すべて*"),COUNTIF(AI93,"*全て*")),S93="●"),"年間支払金額(契約相手方ごと)",IF(AND(OR(K93=契約状況コード表!D$5,K93=契約状況コード表!D$6),AG93=契約状況コード表!G$7),"契約総額(全官署)",IF(AND(K93=契約状況コード表!D$7,AG93=契約状況コード表!G$7),"契約総額(自官署のみ)",IF(K93=契約状況コード表!D$7,"年間支払金額(自官署のみ)",IF(AG93=契約状況コード表!G$7,"契約総額",IF(AND(COUNTIF(BJ93,"&lt;&gt;*単価*"),OR(K93=契約状況コード表!D$5,K93=契約状況コード表!D$6)),"全官署予定価格",IF(AND(COUNTIF(BJ93,"*単価*"),OR(K93=契約状況コード表!D$5,K93=契約状況コード表!D$6)),"全官署支払金額",IF(AND(COUNTIF(BJ93,"&lt;&gt;*単価*"),COUNTIF(BJ93,"*変更契約*")),"変更後予定価格",IF(COUNTIF(BJ93,"*単価*"),"年間支払金額","予定価格"))))))))))))</f>
        <v>予定価格</v>
      </c>
      <c r="BD93" s="98" t="str">
        <f>IF(AND(BI93=契約状況コード表!M$5,T93&gt;契約状況コード表!N$5),"○",IF(AND(BI93=契約状況コード表!M$6,T93&gt;=契約状況コード表!N$6),"○",IF(AND(BI93=契約状況コード表!M$7,T93&gt;=契約状況コード表!N$7),"○",IF(AND(BI93=契約状況コード表!M$8,T93&gt;=契約状況コード表!N$8),"○",IF(AND(BI93=契約状況コード表!M$9,T93&gt;=契約状況コード表!N$9),"○",IF(AND(BI93=契約状況コード表!M$10,T93&gt;=契約状況コード表!N$10),"○",IF(AND(BI93=契約状況コード表!M$11,T93&gt;=契約状況コード表!N$11),"○",IF(AND(BI93=契約状況コード表!M$12,T93&gt;=契約状況コード表!N$12),"○",IF(AND(BI93=契約状況コード表!M$13,T93&gt;=契約状況コード表!N$13),"○",IF(T93="他官署で調達手続き入札を実施のため","○","×"))))))))))</f>
        <v>×</v>
      </c>
      <c r="BE93" s="98" t="str">
        <f>IF(AND(BI93=契約状況コード表!M$5,Y93&gt;契約状況コード表!N$5),"○",IF(AND(BI93=契約状況コード表!M$6,Y93&gt;=契約状況コード表!N$6),"○",IF(AND(BI93=契約状況コード表!M$7,Y93&gt;=契約状況コード表!N$7),"○",IF(AND(BI93=契約状況コード表!M$8,Y93&gt;=契約状況コード表!N$8),"○",IF(AND(BI93=契約状況コード表!M$9,Y93&gt;=契約状況コード表!N$9),"○",IF(AND(BI93=契約状況コード表!M$10,Y93&gt;=契約状況コード表!N$10),"○",IF(AND(BI93=契約状況コード表!M$11,Y93&gt;=契約状況コード表!N$11),"○",IF(AND(BI93=契約状況コード表!M$12,Y93&gt;=契約状況コード表!N$12),"○",IF(AND(BI93=契約状況コード表!M$13,Y93&gt;=契約状況コード表!N$13),"○","×")))))))))</f>
        <v>×</v>
      </c>
      <c r="BF93" s="98" t="str">
        <f t="shared" si="23"/>
        <v>×</v>
      </c>
      <c r="BG93" s="98" t="str">
        <f t="shared" si="24"/>
        <v>×</v>
      </c>
      <c r="BH93" s="99" t="str">
        <f t="shared" si="25"/>
        <v/>
      </c>
      <c r="BI93" s="146">
        <f t="shared" si="26"/>
        <v>0</v>
      </c>
      <c r="BJ93" s="29" t="str">
        <f>IF(AG93=契約状況コード表!G$5,"",IF(AND(K93&lt;&gt;"",ISTEXT(U93)),"分担契約/単価契約",IF(ISTEXT(U93),"単価契約",IF(K93&lt;&gt;"","分担契約",""))))</f>
        <v/>
      </c>
      <c r="BK93" s="147"/>
      <c r="BL93" s="102" t="str">
        <f>IF(COUNTIF(T93,"**"),"",IF(AND(T93&gt;=契約状況コード表!P$5,OR(H93=契約状況コード表!M$5,H93=契約状況コード表!M$6)),1,IF(AND(T93&gt;=契約状況コード表!P$13,H93&lt;&gt;契約状況コード表!M$5,H93&lt;&gt;契約状況コード表!M$6),1,"")))</f>
        <v/>
      </c>
      <c r="BM93" s="132" t="str">
        <f t="shared" si="27"/>
        <v>○</v>
      </c>
      <c r="BN93" s="102" t="b">
        <f t="shared" si="28"/>
        <v>1</v>
      </c>
      <c r="BO93" s="102" t="b">
        <f t="shared" si="29"/>
        <v>1</v>
      </c>
    </row>
    <row r="94" spans="7:67" ht="60.6" customHeight="1">
      <c r="G94" s="64"/>
      <c r="H94" s="65"/>
      <c r="I94" s="65"/>
      <c r="J94" s="65"/>
      <c r="K94" s="64"/>
      <c r="L94" s="29"/>
      <c r="M94" s="66"/>
      <c r="N94" s="65"/>
      <c r="O94" s="67"/>
      <c r="P94" s="72"/>
      <c r="Q94" s="73"/>
      <c r="R94" s="65"/>
      <c r="S94" s="64"/>
      <c r="T94" s="68"/>
      <c r="U94" s="75"/>
      <c r="V94" s="76"/>
      <c r="W94" s="148" t="str">
        <f>IF(OR(T94="他官署で調達手続きを実施のため",AG94=契約状況コード表!G$5),"－",IF(V94&lt;&gt;"",ROUNDDOWN(V94/T94,3),(IFERROR(ROUNDDOWN(U94/T94,3),"－"))))</f>
        <v>－</v>
      </c>
      <c r="X94" s="68"/>
      <c r="Y94" s="68"/>
      <c r="Z94" s="71"/>
      <c r="AA94" s="69"/>
      <c r="AB94" s="70"/>
      <c r="AC94" s="71"/>
      <c r="AD94" s="71"/>
      <c r="AE94" s="71"/>
      <c r="AF94" s="71"/>
      <c r="AG94" s="69"/>
      <c r="AH94" s="65"/>
      <c r="AI94" s="65"/>
      <c r="AJ94" s="65"/>
      <c r="AK94" s="29"/>
      <c r="AL94" s="29"/>
      <c r="AM94" s="170"/>
      <c r="AN94" s="170"/>
      <c r="AO94" s="170"/>
      <c r="AP94" s="170"/>
      <c r="AQ94" s="29"/>
      <c r="AR94" s="64"/>
      <c r="AS94" s="29"/>
      <c r="AT94" s="29"/>
      <c r="AU94" s="29"/>
      <c r="AV94" s="29"/>
      <c r="AW94" s="29"/>
      <c r="AX94" s="29"/>
      <c r="AY94" s="29"/>
      <c r="AZ94" s="29"/>
      <c r="BA94" s="90"/>
      <c r="BB94" s="97"/>
      <c r="BC94" s="98" t="str">
        <f>IF(AND(OR(K94=契約状況コード表!D$5,K94=契約状況コード表!D$6),OR(AG94=契約状況コード表!G$5,AG94=契約状況コード表!G$6)),"年間支払金額(全官署)",IF(OR(AG94=契約状況コード表!G$5,AG94=契約状況コード表!G$6),"年間支払金額",IF(AND(OR(COUNTIF(AI94,"*すべて*"),COUNTIF(AI94,"*全て*")),S94="●",OR(K94=契約状況コード表!D$5,K94=契約状況コード表!D$6)),"年間支払金額(全官署、契約相手方ごと)",IF(AND(OR(COUNTIF(AI94,"*すべて*"),COUNTIF(AI94,"*全て*")),S94="●"),"年間支払金額(契約相手方ごと)",IF(AND(OR(K94=契約状況コード表!D$5,K94=契約状況コード表!D$6),AG94=契約状況コード表!G$7),"契約総額(全官署)",IF(AND(K94=契約状況コード表!D$7,AG94=契約状況コード表!G$7),"契約総額(自官署のみ)",IF(K94=契約状況コード表!D$7,"年間支払金額(自官署のみ)",IF(AG94=契約状況コード表!G$7,"契約総額",IF(AND(COUNTIF(BJ94,"&lt;&gt;*単価*"),OR(K94=契約状況コード表!D$5,K94=契約状況コード表!D$6)),"全官署予定価格",IF(AND(COUNTIF(BJ94,"*単価*"),OR(K94=契約状況コード表!D$5,K94=契約状況コード表!D$6)),"全官署支払金額",IF(AND(COUNTIF(BJ94,"&lt;&gt;*単価*"),COUNTIF(BJ94,"*変更契約*")),"変更後予定価格",IF(COUNTIF(BJ94,"*単価*"),"年間支払金額","予定価格"))))))))))))</f>
        <v>予定価格</v>
      </c>
      <c r="BD94" s="98" t="str">
        <f>IF(AND(BI94=契約状況コード表!M$5,T94&gt;契約状況コード表!N$5),"○",IF(AND(BI94=契約状況コード表!M$6,T94&gt;=契約状況コード表!N$6),"○",IF(AND(BI94=契約状況コード表!M$7,T94&gt;=契約状況コード表!N$7),"○",IF(AND(BI94=契約状況コード表!M$8,T94&gt;=契約状況コード表!N$8),"○",IF(AND(BI94=契約状況コード表!M$9,T94&gt;=契約状況コード表!N$9),"○",IF(AND(BI94=契約状況コード表!M$10,T94&gt;=契約状況コード表!N$10),"○",IF(AND(BI94=契約状況コード表!M$11,T94&gt;=契約状況コード表!N$11),"○",IF(AND(BI94=契約状況コード表!M$12,T94&gt;=契約状況コード表!N$12),"○",IF(AND(BI94=契約状況コード表!M$13,T94&gt;=契約状況コード表!N$13),"○",IF(T94="他官署で調達手続き入札を実施のため","○","×"))))))))))</f>
        <v>×</v>
      </c>
      <c r="BE94" s="98" t="str">
        <f>IF(AND(BI94=契約状況コード表!M$5,Y94&gt;契約状況コード表!N$5),"○",IF(AND(BI94=契約状況コード表!M$6,Y94&gt;=契約状況コード表!N$6),"○",IF(AND(BI94=契約状況コード表!M$7,Y94&gt;=契約状況コード表!N$7),"○",IF(AND(BI94=契約状況コード表!M$8,Y94&gt;=契約状況コード表!N$8),"○",IF(AND(BI94=契約状況コード表!M$9,Y94&gt;=契約状況コード表!N$9),"○",IF(AND(BI94=契約状況コード表!M$10,Y94&gt;=契約状況コード表!N$10),"○",IF(AND(BI94=契約状況コード表!M$11,Y94&gt;=契約状況コード表!N$11),"○",IF(AND(BI94=契約状況コード表!M$12,Y94&gt;=契約状況コード表!N$12),"○",IF(AND(BI94=契約状況コード表!M$13,Y94&gt;=契約状況コード表!N$13),"○","×")))))))))</f>
        <v>×</v>
      </c>
      <c r="BF94" s="98" t="str">
        <f t="shared" si="23"/>
        <v>×</v>
      </c>
      <c r="BG94" s="98" t="str">
        <f t="shared" si="24"/>
        <v>×</v>
      </c>
      <c r="BH94" s="99" t="str">
        <f t="shared" si="25"/>
        <v/>
      </c>
      <c r="BI94" s="146">
        <f t="shared" si="26"/>
        <v>0</v>
      </c>
      <c r="BJ94" s="29" t="str">
        <f>IF(AG94=契約状況コード表!G$5,"",IF(AND(K94&lt;&gt;"",ISTEXT(U94)),"分担契約/単価契約",IF(ISTEXT(U94),"単価契約",IF(K94&lt;&gt;"","分担契約",""))))</f>
        <v/>
      </c>
      <c r="BK94" s="147"/>
      <c r="BL94" s="102" t="str">
        <f>IF(COUNTIF(T94,"**"),"",IF(AND(T94&gt;=契約状況コード表!P$5,OR(H94=契約状況コード表!M$5,H94=契約状況コード表!M$6)),1,IF(AND(T94&gt;=契約状況コード表!P$13,H94&lt;&gt;契約状況コード表!M$5,H94&lt;&gt;契約状況コード表!M$6),1,"")))</f>
        <v/>
      </c>
      <c r="BM94" s="132" t="str">
        <f t="shared" si="27"/>
        <v>○</v>
      </c>
      <c r="BN94" s="102" t="b">
        <f t="shared" si="28"/>
        <v>1</v>
      </c>
      <c r="BO94" s="102" t="b">
        <f t="shared" si="29"/>
        <v>1</v>
      </c>
    </row>
    <row r="95" spans="7:67" ht="60.6" customHeight="1">
      <c r="G95" s="64"/>
      <c r="H95" s="65"/>
      <c r="I95" s="65"/>
      <c r="J95" s="65"/>
      <c r="K95" s="64"/>
      <c r="L95" s="29"/>
      <c r="M95" s="66"/>
      <c r="N95" s="65"/>
      <c r="O95" s="67"/>
      <c r="P95" s="72"/>
      <c r="Q95" s="73"/>
      <c r="R95" s="65"/>
      <c r="S95" s="64"/>
      <c r="T95" s="68"/>
      <c r="U95" s="75"/>
      <c r="V95" s="76"/>
      <c r="W95" s="148" t="str">
        <f>IF(OR(T95="他官署で調達手続きを実施のため",AG95=契約状況コード表!G$5),"－",IF(V95&lt;&gt;"",ROUNDDOWN(V95/T95,3),(IFERROR(ROUNDDOWN(U95/T95,3),"－"))))</f>
        <v>－</v>
      </c>
      <c r="X95" s="68"/>
      <c r="Y95" s="68"/>
      <c r="Z95" s="71"/>
      <c r="AA95" s="69"/>
      <c r="AB95" s="70"/>
      <c r="AC95" s="71"/>
      <c r="AD95" s="71"/>
      <c r="AE95" s="71"/>
      <c r="AF95" s="71"/>
      <c r="AG95" s="69"/>
      <c r="AH95" s="65"/>
      <c r="AI95" s="65"/>
      <c r="AJ95" s="65"/>
      <c r="AK95" s="29"/>
      <c r="AL95" s="29"/>
      <c r="AM95" s="170"/>
      <c r="AN95" s="170"/>
      <c r="AO95" s="170"/>
      <c r="AP95" s="170"/>
      <c r="AQ95" s="29"/>
      <c r="AR95" s="64"/>
      <c r="AS95" s="29"/>
      <c r="AT95" s="29"/>
      <c r="AU95" s="29"/>
      <c r="AV95" s="29"/>
      <c r="AW95" s="29"/>
      <c r="AX95" s="29"/>
      <c r="AY95" s="29"/>
      <c r="AZ95" s="29"/>
      <c r="BA95" s="92"/>
      <c r="BB95" s="97"/>
      <c r="BC95" s="98" t="str">
        <f>IF(AND(OR(K95=契約状況コード表!D$5,K95=契約状況コード表!D$6),OR(AG95=契約状況コード表!G$5,AG95=契約状況コード表!G$6)),"年間支払金額(全官署)",IF(OR(AG95=契約状況コード表!G$5,AG95=契約状況コード表!G$6),"年間支払金額",IF(AND(OR(COUNTIF(AI95,"*すべて*"),COUNTIF(AI95,"*全て*")),S95="●",OR(K95=契約状況コード表!D$5,K95=契約状況コード表!D$6)),"年間支払金額(全官署、契約相手方ごと)",IF(AND(OR(COUNTIF(AI95,"*すべて*"),COUNTIF(AI95,"*全て*")),S95="●"),"年間支払金額(契約相手方ごと)",IF(AND(OR(K95=契約状況コード表!D$5,K95=契約状況コード表!D$6),AG95=契約状況コード表!G$7),"契約総額(全官署)",IF(AND(K95=契約状況コード表!D$7,AG95=契約状況コード表!G$7),"契約総額(自官署のみ)",IF(K95=契約状況コード表!D$7,"年間支払金額(自官署のみ)",IF(AG95=契約状況コード表!G$7,"契約総額",IF(AND(COUNTIF(BJ95,"&lt;&gt;*単価*"),OR(K95=契約状況コード表!D$5,K95=契約状況コード表!D$6)),"全官署予定価格",IF(AND(COUNTIF(BJ95,"*単価*"),OR(K95=契約状況コード表!D$5,K95=契約状況コード表!D$6)),"全官署支払金額",IF(AND(COUNTIF(BJ95,"&lt;&gt;*単価*"),COUNTIF(BJ95,"*変更契約*")),"変更後予定価格",IF(COUNTIF(BJ95,"*単価*"),"年間支払金額","予定価格"))))))))))))</f>
        <v>予定価格</v>
      </c>
      <c r="BD95" s="98" t="str">
        <f>IF(AND(BI95=契約状況コード表!M$5,T95&gt;契約状況コード表!N$5),"○",IF(AND(BI95=契約状況コード表!M$6,T95&gt;=契約状況コード表!N$6),"○",IF(AND(BI95=契約状況コード表!M$7,T95&gt;=契約状況コード表!N$7),"○",IF(AND(BI95=契約状況コード表!M$8,T95&gt;=契約状況コード表!N$8),"○",IF(AND(BI95=契約状況コード表!M$9,T95&gt;=契約状況コード表!N$9),"○",IF(AND(BI95=契約状況コード表!M$10,T95&gt;=契約状況コード表!N$10),"○",IF(AND(BI95=契約状況コード表!M$11,T95&gt;=契約状況コード表!N$11),"○",IF(AND(BI95=契約状況コード表!M$12,T95&gt;=契約状況コード表!N$12),"○",IF(AND(BI95=契約状況コード表!M$13,T95&gt;=契約状況コード表!N$13),"○",IF(T95="他官署で調達手続き入札を実施のため","○","×"))))))))))</f>
        <v>×</v>
      </c>
      <c r="BE95" s="98" t="str">
        <f>IF(AND(BI95=契約状況コード表!M$5,Y95&gt;契約状況コード表!N$5),"○",IF(AND(BI95=契約状況コード表!M$6,Y95&gt;=契約状況コード表!N$6),"○",IF(AND(BI95=契約状況コード表!M$7,Y95&gt;=契約状況コード表!N$7),"○",IF(AND(BI95=契約状況コード表!M$8,Y95&gt;=契約状況コード表!N$8),"○",IF(AND(BI95=契約状況コード表!M$9,Y95&gt;=契約状況コード表!N$9),"○",IF(AND(BI95=契約状況コード表!M$10,Y95&gt;=契約状況コード表!N$10),"○",IF(AND(BI95=契約状況コード表!M$11,Y95&gt;=契約状況コード表!N$11),"○",IF(AND(BI95=契約状況コード表!M$12,Y95&gt;=契約状況コード表!N$12),"○",IF(AND(BI95=契約状況コード表!M$13,Y95&gt;=契約状況コード表!N$13),"○","×")))))))))</f>
        <v>×</v>
      </c>
      <c r="BF95" s="98" t="str">
        <f t="shared" si="23"/>
        <v>×</v>
      </c>
      <c r="BG95" s="98" t="str">
        <f t="shared" si="24"/>
        <v>×</v>
      </c>
      <c r="BH95" s="99" t="str">
        <f t="shared" si="25"/>
        <v/>
      </c>
      <c r="BI95" s="146">
        <f t="shared" si="26"/>
        <v>0</v>
      </c>
      <c r="BJ95" s="29" t="str">
        <f>IF(AG95=契約状況コード表!G$5,"",IF(AND(K95&lt;&gt;"",ISTEXT(U95)),"分担契約/単価契約",IF(ISTEXT(U95),"単価契約",IF(K95&lt;&gt;"","分担契約",""))))</f>
        <v/>
      </c>
      <c r="BK95" s="147"/>
      <c r="BL95" s="102" t="str">
        <f>IF(COUNTIF(T95,"**"),"",IF(AND(T95&gt;=契約状況コード表!P$5,OR(H95=契約状況コード表!M$5,H95=契約状況コード表!M$6)),1,IF(AND(T95&gt;=契約状況コード表!P$13,H95&lt;&gt;契約状況コード表!M$5,H95&lt;&gt;契約状況コード表!M$6),1,"")))</f>
        <v/>
      </c>
      <c r="BM95" s="132" t="str">
        <f t="shared" si="27"/>
        <v>○</v>
      </c>
      <c r="BN95" s="102" t="b">
        <f t="shared" si="28"/>
        <v>1</v>
      </c>
      <c r="BO95" s="102" t="b">
        <f t="shared" si="29"/>
        <v>1</v>
      </c>
    </row>
    <row r="96" spans="7:67" ht="60.6" customHeight="1">
      <c r="G96" s="64"/>
      <c r="H96" s="65"/>
      <c r="I96" s="65"/>
      <c r="J96" s="65"/>
      <c r="K96" s="64"/>
      <c r="L96" s="29"/>
      <c r="M96" s="66"/>
      <c r="N96" s="65"/>
      <c r="O96" s="67"/>
      <c r="P96" s="72"/>
      <c r="Q96" s="73"/>
      <c r="R96" s="65"/>
      <c r="S96" s="64"/>
      <c r="T96" s="68"/>
      <c r="U96" s="75"/>
      <c r="V96" s="76"/>
      <c r="W96" s="148" t="str">
        <f>IF(OR(T96="他官署で調達手続きを実施のため",AG96=契約状況コード表!G$5),"－",IF(V96&lt;&gt;"",ROUNDDOWN(V96/T96,3),(IFERROR(ROUNDDOWN(U96/T96,3),"－"))))</f>
        <v>－</v>
      </c>
      <c r="X96" s="68"/>
      <c r="Y96" s="68"/>
      <c r="Z96" s="71"/>
      <c r="AA96" s="69"/>
      <c r="AB96" s="70"/>
      <c r="AC96" s="71"/>
      <c r="AD96" s="71"/>
      <c r="AE96" s="71"/>
      <c r="AF96" s="71"/>
      <c r="AG96" s="69"/>
      <c r="AH96" s="65"/>
      <c r="AI96" s="65"/>
      <c r="AJ96" s="65"/>
      <c r="AK96" s="29"/>
      <c r="AL96" s="29"/>
      <c r="AM96" s="170"/>
      <c r="AN96" s="170"/>
      <c r="AO96" s="170"/>
      <c r="AP96" s="170"/>
      <c r="AQ96" s="29"/>
      <c r="AR96" s="64"/>
      <c r="AS96" s="29"/>
      <c r="AT96" s="29"/>
      <c r="AU96" s="29"/>
      <c r="AV96" s="29"/>
      <c r="AW96" s="29"/>
      <c r="AX96" s="29"/>
      <c r="AY96" s="29"/>
      <c r="AZ96" s="29"/>
      <c r="BA96" s="90"/>
      <c r="BB96" s="97"/>
      <c r="BC96" s="98" t="str">
        <f>IF(AND(OR(K96=契約状況コード表!D$5,K96=契約状況コード表!D$6),OR(AG96=契約状況コード表!G$5,AG96=契約状況コード表!G$6)),"年間支払金額(全官署)",IF(OR(AG96=契約状況コード表!G$5,AG96=契約状況コード表!G$6),"年間支払金額",IF(AND(OR(COUNTIF(AI96,"*すべて*"),COUNTIF(AI96,"*全て*")),S96="●",OR(K96=契約状況コード表!D$5,K96=契約状況コード表!D$6)),"年間支払金額(全官署、契約相手方ごと)",IF(AND(OR(COUNTIF(AI96,"*すべて*"),COUNTIF(AI96,"*全て*")),S96="●"),"年間支払金額(契約相手方ごと)",IF(AND(OR(K96=契約状況コード表!D$5,K96=契約状況コード表!D$6),AG96=契約状況コード表!G$7),"契約総額(全官署)",IF(AND(K96=契約状況コード表!D$7,AG96=契約状況コード表!G$7),"契約総額(自官署のみ)",IF(K96=契約状況コード表!D$7,"年間支払金額(自官署のみ)",IF(AG96=契約状況コード表!G$7,"契約総額",IF(AND(COUNTIF(BJ96,"&lt;&gt;*単価*"),OR(K96=契約状況コード表!D$5,K96=契約状況コード表!D$6)),"全官署予定価格",IF(AND(COUNTIF(BJ96,"*単価*"),OR(K96=契約状況コード表!D$5,K96=契約状況コード表!D$6)),"全官署支払金額",IF(AND(COUNTIF(BJ96,"&lt;&gt;*単価*"),COUNTIF(BJ96,"*変更契約*")),"変更後予定価格",IF(COUNTIF(BJ96,"*単価*"),"年間支払金額","予定価格"))))))))))))</f>
        <v>予定価格</v>
      </c>
      <c r="BD96" s="98" t="str">
        <f>IF(AND(BI96=契約状況コード表!M$5,T96&gt;契約状況コード表!N$5),"○",IF(AND(BI96=契約状況コード表!M$6,T96&gt;=契約状況コード表!N$6),"○",IF(AND(BI96=契約状況コード表!M$7,T96&gt;=契約状況コード表!N$7),"○",IF(AND(BI96=契約状況コード表!M$8,T96&gt;=契約状況コード表!N$8),"○",IF(AND(BI96=契約状況コード表!M$9,T96&gt;=契約状況コード表!N$9),"○",IF(AND(BI96=契約状況コード表!M$10,T96&gt;=契約状況コード表!N$10),"○",IF(AND(BI96=契約状況コード表!M$11,T96&gt;=契約状況コード表!N$11),"○",IF(AND(BI96=契約状況コード表!M$12,T96&gt;=契約状況コード表!N$12),"○",IF(AND(BI96=契約状況コード表!M$13,T96&gt;=契約状況コード表!N$13),"○",IF(T96="他官署で調達手続き入札を実施のため","○","×"))))))))))</f>
        <v>×</v>
      </c>
      <c r="BE96" s="98" t="str">
        <f>IF(AND(BI96=契約状況コード表!M$5,Y96&gt;契約状況コード表!N$5),"○",IF(AND(BI96=契約状況コード表!M$6,Y96&gt;=契約状況コード表!N$6),"○",IF(AND(BI96=契約状況コード表!M$7,Y96&gt;=契約状況コード表!N$7),"○",IF(AND(BI96=契約状況コード表!M$8,Y96&gt;=契約状況コード表!N$8),"○",IF(AND(BI96=契約状況コード表!M$9,Y96&gt;=契約状況コード表!N$9),"○",IF(AND(BI96=契約状況コード表!M$10,Y96&gt;=契約状況コード表!N$10),"○",IF(AND(BI96=契約状況コード表!M$11,Y96&gt;=契約状況コード表!N$11),"○",IF(AND(BI96=契約状況コード表!M$12,Y96&gt;=契約状況コード表!N$12),"○",IF(AND(BI96=契約状況コード表!M$13,Y96&gt;=契約状況コード表!N$13),"○","×")))))))))</f>
        <v>×</v>
      </c>
      <c r="BF96" s="98" t="str">
        <f t="shared" si="23"/>
        <v>×</v>
      </c>
      <c r="BG96" s="98" t="str">
        <f t="shared" si="24"/>
        <v>×</v>
      </c>
      <c r="BH96" s="99" t="str">
        <f t="shared" si="25"/>
        <v/>
      </c>
      <c r="BI96" s="146">
        <f t="shared" si="26"/>
        <v>0</v>
      </c>
      <c r="BJ96" s="29" t="str">
        <f>IF(AG96=契約状況コード表!G$5,"",IF(AND(K96&lt;&gt;"",ISTEXT(U96)),"分担契約/単価契約",IF(ISTEXT(U96),"単価契約",IF(K96&lt;&gt;"","分担契約",""))))</f>
        <v/>
      </c>
      <c r="BK96" s="147"/>
      <c r="BL96" s="102" t="str">
        <f>IF(COUNTIF(T96,"**"),"",IF(AND(T96&gt;=契約状況コード表!P$5,OR(H96=契約状況コード表!M$5,H96=契約状況コード表!M$6)),1,IF(AND(T96&gt;=契約状況コード表!P$13,H96&lt;&gt;契約状況コード表!M$5,H96&lt;&gt;契約状況コード表!M$6),1,"")))</f>
        <v/>
      </c>
      <c r="BM96" s="132" t="str">
        <f t="shared" si="27"/>
        <v>○</v>
      </c>
      <c r="BN96" s="102" t="b">
        <f t="shared" si="28"/>
        <v>1</v>
      </c>
      <c r="BO96" s="102" t="b">
        <f t="shared" si="29"/>
        <v>1</v>
      </c>
    </row>
    <row r="97" spans="7:67" ht="60.6" customHeight="1">
      <c r="G97" s="64"/>
      <c r="H97" s="65"/>
      <c r="I97" s="65"/>
      <c r="J97" s="65"/>
      <c r="K97" s="64"/>
      <c r="L97" s="29"/>
      <c r="M97" s="66"/>
      <c r="N97" s="65"/>
      <c r="O97" s="67"/>
      <c r="P97" s="72"/>
      <c r="Q97" s="73"/>
      <c r="R97" s="65"/>
      <c r="S97" s="64"/>
      <c r="T97" s="68"/>
      <c r="U97" s="75"/>
      <c r="V97" s="76"/>
      <c r="W97" s="148" t="str">
        <f>IF(OR(T97="他官署で調達手続きを実施のため",AG97=契約状況コード表!G$5),"－",IF(V97&lt;&gt;"",ROUNDDOWN(V97/T97,3),(IFERROR(ROUNDDOWN(U97/T97,3),"－"))))</f>
        <v>－</v>
      </c>
      <c r="X97" s="68"/>
      <c r="Y97" s="68"/>
      <c r="Z97" s="71"/>
      <c r="AA97" s="69"/>
      <c r="AB97" s="70"/>
      <c r="AC97" s="71"/>
      <c r="AD97" s="71"/>
      <c r="AE97" s="71"/>
      <c r="AF97" s="71"/>
      <c r="AG97" s="69"/>
      <c r="AH97" s="65"/>
      <c r="AI97" s="65"/>
      <c r="AJ97" s="65"/>
      <c r="AK97" s="29"/>
      <c r="AL97" s="29"/>
      <c r="AM97" s="170"/>
      <c r="AN97" s="170"/>
      <c r="AO97" s="170"/>
      <c r="AP97" s="170"/>
      <c r="AQ97" s="29"/>
      <c r="AR97" s="64"/>
      <c r="AS97" s="29"/>
      <c r="AT97" s="29"/>
      <c r="AU97" s="29"/>
      <c r="AV97" s="29"/>
      <c r="AW97" s="29"/>
      <c r="AX97" s="29"/>
      <c r="AY97" s="29"/>
      <c r="AZ97" s="29"/>
      <c r="BA97" s="90"/>
      <c r="BB97" s="97"/>
      <c r="BC97" s="98" t="str">
        <f>IF(AND(OR(K97=契約状況コード表!D$5,K97=契約状況コード表!D$6),OR(AG97=契約状況コード表!G$5,AG97=契約状況コード表!G$6)),"年間支払金額(全官署)",IF(OR(AG97=契約状況コード表!G$5,AG97=契約状況コード表!G$6),"年間支払金額",IF(AND(OR(COUNTIF(AI97,"*すべて*"),COUNTIF(AI97,"*全て*")),S97="●",OR(K97=契約状況コード表!D$5,K97=契約状況コード表!D$6)),"年間支払金額(全官署、契約相手方ごと)",IF(AND(OR(COUNTIF(AI97,"*すべて*"),COUNTIF(AI97,"*全て*")),S97="●"),"年間支払金額(契約相手方ごと)",IF(AND(OR(K97=契約状況コード表!D$5,K97=契約状況コード表!D$6),AG97=契約状況コード表!G$7),"契約総額(全官署)",IF(AND(K97=契約状況コード表!D$7,AG97=契約状況コード表!G$7),"契約総額(自官署のみ)",IF(K97=契約状況コード表!D$7,"年間支払金額(自官署のみ)",IF(AG97=契約状況コード表!G$7,"契約総額",IF(AND(COUNTIF(BJ97,"&lt;&gt;*単価*"),OR(K97=契約状況コード表!D$5,K97=契約状況コード表!D$6)),"全官署予定価格",IF(AND(COUNTIF(BJ97,"*単価*"),OR(K97=契約状況コード表!D$5,K97=契約状況コード表!D$6)),"全官署支払金額",IF(AND(COUNTIF(BJ97,"&lt;&gt;*単価*"),COUNTIF(BJ97,"*変更契約*")),"変更後予定価格",IF(COUNTIF(BJ97,"*単価*"),"年間支払金額","予定価格"))))))))))))</f>
        <v>予定価格</v>
      </c>
      <c r="BD97" s="98" t="str">
        <f>IF(AND(BI97=契約状況コード表!M$5,T97&gt;契約状況コード表!N$5),"○",IF(AND(BI97=契約状況コード表!M$6,T97&gt;=契約状況コード表!N$6),"○",IF(AND(BI97=契約状況コード表!M$7,T97&gt;=契約状況コード表!N$7),"○",IF(AND(BI97=契約状況コード表!M$8,T97&gt;=契約状況コード表!N$8),"○",IF(AND(BI97=契約状況コード表!M$9,T97&gt;=契約状況コード表!N$9),"○",IF(AND(BI97=契約状況コード表!M$10,T97&gt;=契約状況コード表!N$10),"○",IF(AND(BI97=契約状況コード表!M$11,T97&gt;=契約状況コード表!N$11),"○",IF(AND(BI97=契約状況コード表!M$12,T97&gt;=契約状況コード表!N$12),"○",IF(AND(BI97=契約状況コード表!M$13,T97&gt;=契約状況コード表!N$13),"○",IF(T97="他官署で調達手続き入札を実施のため","○","×"))))))))))</f>
        <v>×</v>
      </c>
      <c r="BE97" s="98" t="str">
        <f>IF(AND(BI97=契約状況コード表!M$5,Y97&gt;契約状況コード表!N$5),"○",IF(AND(BI97=契約状況コード表!M$6,Y97&gt;=契約状況コード表!N$6),"○",IF(AND(BI97=契約状況コード表!M$7,Y97&gt;=契約状況コード表!N$7),"○",IF(AND(BI97=契約状況コード表!M$8,Y97&gt;=契約状況コード表!N$8),"○",IF(AND(BI97=契約状況コード表!M$9,Y97&gt;=契約状況コード表!N$9),"○",IF(AND(BI97=契約状況コード表!M$10,Y97&gt;=契約状況コード表!N$10),"○",IF(AND(BI97=契約状況コード表!M$11,Y97&gt;=契約状況コード表!N$11),"○",IF(AND(BI97=契約状況コード表!M$12,Y97&gt;=契約状況コード表!N$12),"○",IF(AND(BI97=契約状況コード表!M$13,Y97&gt;=契約状況コード表!N$13),"○","×")))))))))</f>
        <v>×</v>
      </c>
      <c r="BF97" s="98" t="str">
        <f t="shared" si="23"/>
        <v>×</v>
      </c>
      <c r="BG97" s="98" t="str">
        <f t="shared" si="24"/>
        <v>×</v>
      </c>
      <c r="BH97" s="99" t="str">
        <f t="shared" si="25"/>
        <v/>
      </c>
      <c r="BI97" s="146">
        <f t="shared" si="26"/>
        <v>0</v>
      </c>
      <c r="BJ97" s="29" t="str">
        <f>IF(AG97=契約状況コード表!G$5,"",IF(AND(K97&lt;&gt;"",ISTEXT(U97)),"分担契約/単価契約",IF(ISTEXT(U97),"単価契約",IF(K97&lt;&gt;"","分担契約",""))))</f>
        <v/>
      </c>
      <c r="BK97" s="147"/>
      <c r="BL97" s="102" t="str">
        <f>IF(COUNTIF(T97,"**"),"",IF(AND(T97&gt;=契約状況コード表!P$5,OR(H97=契約状況コード表!M$5,H97=契約状況コード表!M$6)),1,IF(AND(T97&gt;=契約状況コード表!P$13,H97&lt;&gt;契約状況コード表!M$5,H97&lt;&gt;契約状況コード表!M$6),1,"")))</f>
        <v/>
      </c>
      <c r="BM97" s="132" t="str">
        <f t="shared" si="27"/>
        <v>○</v>
      </c>
      <c r="BN97" s="102" t="b">
        <f t="shared" si="28"/>
        <v>1</v>
      </c>
      <c r="BO97" s="102" t="b">
        <f t="shared" si="29"/>
        <v>1</v>
      </c>
    </row>
    <row r="98" spans="7:67" ht="60.6" customHeight="1">
      <c r="G98" s="64"/>
      <c r="H98" s="65"/>
      <c r="I98" s="65"/>
      <c r="J98" s="65"/>
      <c r="K98" s="64"/>
      <c r="L98" s="29"/>
      <c r="M98" s="66"/>
      <c r="N98" s="65"/>
      <c r="O98" s="67"/>
      <c r="P98" s="72"/>
      <c r="Q98" s="73"/>
      <c r="R98" s="65"/>
      <c r="S98" s="64"/>
      <c r="T98" s="74"/>
      <c r="U98" s="131"/>
      <c r="V98" s="76"/>
      <c r="W98" s="148" t="str">
        <f>IF(OR(T98="他官署で調達手続きを実施のため",AG98=契約状況コード表!G$5),"－",IF(V98&lt;&gt;"",ROUNDDOWN(V98/T98,3),(IFERROR(ROUNDDOWN(U98/T98,3),"－"))))</f>
        <v>－</v>
      </c>
      <c r="X98" s="74"/>
      <c r="Y98" s="74"/>
      <c r="Z98" s="71"/>
      <c r="AA98" s="69"/>
      <c r="AB98" s="70"/>
      <c r="AC98" s="71"/>
      <c r="AD98" s="71"/>
      <c r="AE98" s="71"/>
      <c r="AF98" s="71"/>
      <c r="AG98" s="69"/>
      <c r="AH98" s="65"/>
      <c r="AI98" s="65"/>
      <c r="AJ98" s="65"/>
      <c r="AK98" s="29"/>
      <c r="AL98" s="29"/>
      <c r="AM98" s="170"/>
      <c r="AN98" s="170"/>
      <c r="AO98" s="170"/>
      <c r="AP98" s="170"/>
      <c r="AQ98" s="29"/>
      <c r="AR98" s="64"/>
      <c r="AS98" s="29"/>
      <c r="AT98" s="29"/>
      <c r="AU98" s="29"/>
      <c r="AV98" s="29"/>
      <c r="AW98" s="29"/>
      <c r="AX98" s="29"/>
      <c r="AY98" s="29"/>
      <c r="AZ98" s="29"/>
      <c r="BA98" s="90"/>
      <c r="BB98" s="97"/>
      <c r="BC98" s="98" t="str">
        <f>IF(AND(OR(K98=契約状況コード表!D$5,K98=契約状況コード表!D$6),OR(AG98=契約状況コード表!G$5,AG98=契約状況コード表!G$6)),"年間支払金額(全官署)",IF(OR(AG98=契約状況コード表!G$5,AG98=契約状況コード表!G$6),"年間支払金額",IF(AND(OR(COUNTIF(AI98,"*すべて*"),COUNTIF(AI98,"*全て*")),S98="●",OR(K98=契約状況コード表!D$5,K98=契約状況コード表!D$6)),"年間支払金額(全官署、契約相手方ごと)",IF(AND(OR(COUNTIF(AI98,"*すべて*"),COUNTIF(AI98,"*全て*")),S98="●"),"年間支払金額(契約相手方ごと)",IF(AND(OR(K98=契約状況コード表!D$5,K98=契約状況コード表!D$6),AG98=契約状況コード表!G$7),"契約総額(全官署)",IF(AND(K98=契約状況コード表!D$7,AG98=契約状況コード表!G$7),"契約総額(自官署のみ)",IF(K98=契約状況コード表!D$7,"年間支払金額(自官署のみ)",IF(AG98=契約状況コード表!G$7,"契約総額",IF(AND(COUNTIF(BJ98,"&lt;&gt;*単価*"),OR(K98=契約状況コード表!D$5,K98=契約状況コード表!D$6)),"全官署予定価格",IF(AND(COUNTIF(BJ98,"*単価*"),OR(K98=契約状況コード表!D$5,K98=契約状況コード表!D$6)),"全官署支払金額",IF(AND(COUNTIF(BJ98,"&lt;&gt;*単価*"),COUNTIF(BJ98,"*変更契約*")),"変更後予定価格",IF(COUNTIF(BJ98,"*単価*"),"年間支払金額","予定価格"))))))))))))</f>
        <v>予定価格</v>
      </c>
      <c r="BD98" s="98" t="str">
        <f>IF(AND(BI98=契約状況コード表!M$5,T98&gt;契約状況コード表!N$5),"○",IF(AND(BI98=契約状況コード表!M$6,T98&gt;=契約状況コード表!N$6),"○",IF(AND(BI98=契約状況コード表!M$7,T98&gt;=契約状況コード表!N$7),"○",IF(AND(BI98=契約状況コード表!M$8,T98&gt;=契約状況コード表!N$8),"○",IF(AND(BI98=契約状況コード表!M$9,T98&gt;=契約状況コード表!N$9),"○",IF(AND(BI98=契約状況コード表!M$10,T98&gt;=契約状況コード表!N$10),"○",IF(AND(BI98=契約状況コード表!M$11,T98&gt;=契約状況コード表!N$11),"○",IF(AND(BI98=契約状況コード表!M$12,T98&gt;=契約状況コード表!N$12),"○",IF(AND(BI98=契約状況コード表!M$13,T98&gt;=契約状況コード表!N$13),"○",IF(T98="他官署で調達手続き入札を実施のため","○","×"))))))))))</f>
        <v>×</v>
      </c>
      <c r="BE98" s="98" t="str">
        <f>IF(AND(BI98=契約状況コード表!M$5,Y98&gt;契約状況コード表!N$5),"○",IF(AND(BI98=契約状況コード表!M$6,Y98&gt;=契約状況コード表!N$6),"○",IF(AND(BI98=契約状況コード表!M$7,Y98&gt;=契約状況コード表!N$7),"○",IF(AND(BI98=契約状況コード表!M$8,Y98&gt;=契約状況コード表!N$8),"○",IF(AND(BI98=契約状況コード表!M$9,Y98&gt;=契約状況コード表!N$9),"○",IF(AND(BI98=契約状況コード表!M$10,Y98&gt;=契約状況コード表!N$10),"○",IF(AND(BI98=契約状況コード表!M$11,Y98&gt;=契約状況コード表!N$11),"○",IF(AND(BI98=契約状況コード表!M$12,Y98&gt;=契約状況コード表!N$12),"○",IF(AND(BI98=契約状況コード表!M$13,Y98&gt;=契約状況コード表!N$13),"○","×")))))))))</f>
        <v>×</v>
      </c>
      <c r="BF98" s="98" t="str">
        <f t="shared" si="23"/>
        <v>×</v>
      </c>
      <c r="BG98" s="98" t="str">
        <f t="shared" si="24"/>
        <v>×</v>
      </c>
      <c r="BH98" s="99" t="str">
        <f t="shared" si="25"/>
        <v/>
      </c>
      <c r="BI98" s="146">
        <f t="shared" si="26"/>
        <v>0</v>
      </c>
      <c r="BJ98" s="29" t="str">
        <f>IF(AG98=契約状況コード表!G$5,"",IF(AND(K98&lt;&gt;"",ISTEXT(U98)),"分担契約/単価契約",IF(ISTEXT(U98),"単価契約",IF(K98&lt;&gt;"","分担契約",""))))</f>
        <v/>
      </c>
      <c r="BK98" s="147"/>
      <c r="BL98" s="102" t="str">
        <f>IF(COUNTIF(T98,"**"),"",IF(AND(T98&gt;=契約状況コード表!P$5,OR(H98=契約状況コード表!M$5,H98=契約状況コード表!M$6)),1,IF(AND(T98&gt;=契約状況コード表!P$13,H98&lt;&gt;契約状況コード表!M$5,H98&lt;&gt;契約状況コード表!M$6),1,"")))</f>
        <v/>
      </c>
      <c r="BM98" s="132" t="str">
        <f t="shared" si="27"/>
        <v>○</v>
      </c>
      <c r="BN98" s="102" t="b">
        <f t="shared" si="28"/>
        <v>1</v>
      </c>
      <c r="BO98" s="102" t="b">
        <f t="shared" si="29"/>
        <v>1</v>
      </c>
    </row>
    <row r="99" spans="7:67" ht="60.6" customHeight="1">
      <c r="G99" s="64"/>
      <c r="H99" s="65"/>
      <c r="I99" s="65"/>
      <c r="J99" s="65"/>
      <c r="K99" s="64"/>
      <c r="L99" s="29"/>
      <c r="M99" s="66"/>
      <c r="N99" s="65"/>
      <c r="O99" s="67"/>
      <c r="P99" s="72"/>
      <c r="Q99" s="73"/>
      <c r="R99" s="65"/>
      <c r="S99" s="64"/>
      <c r="T99" s="68"/>
      <c r="U99" s="75"/>
      <c r="V99" s="76"/>
      <c r="W99" s="148" t="str">
        <f>IF(OR(T99="他官署で調達手続きを実施のため",AG99=契約状況コード表!G$5),"－",IF(V99&lt;&gt;"",ROUNDDOWN(V99/T99,3),(IFERROR(ROUNDDOWN(U99/T99,3),"－"))))</f>
        <v>－</v>
      </c>
      <c r="X99" s="68"/>
      <c r="Y99" s="68"/>
      <c r="Z99" s="71"/>
      <c r="AA99" s="69"/>
      <c r="AB99" s="70"/>
      <c r="AC99" s="71"/>
      <c r="AD99" s="71"/>
      <c r="AE99" s="71"/>
      <c r="AF99" s="71"/>
      <c r="AG99" s="69"/>
      <c r="AH99" s="65"/>
      <c r="AI99" s="65"/>
      <c r="AJ99" s="65"/>
      <c r="AK99" s="29"/>
      <c r="AL99" s="29"/>
      <c r="AM99" s="170"/>
      <c r="AN99" s="170"/>
      <c r="AO99" s="170"/>
      <c r="AP99" s="170"/>
      <c r="AQ99" s="29"/>
      <c r="AR99" s="64"/>
      <c r="AS99" s="29"/>
      <c r="AT99" s="29"/>
      <c r="AU99" s="29"/>
      <c r="AV99" s="29"/>
      <c r="AW99" s="29"/>
      <c r="AX99" s="29"/>
      <c r="AY99" s="29"/>
      <c r="AZ99" s="29"/>
      <c r="BA99" s="90"/>
      <c r="BB99" s="97"/>
      <c r="BC99" s="98" t="str">
        <f>IF(AND(OR(K99=契約状況コード表!D$5,K99=契約状況コード表!D$6),OR(AG99=契約状況コード表!G$5,AG99=契約状況コード表!G$6)),"年間支払金額(全官署)",IF(OR(AG99=契約状況コード表!G$5,AG99=契約状況コード表!G$6),"年間支払金額",IF(AND(OR(COUNTIF(AI99,"*すべて*"),COUNTIF(AI99,"*全て*")),S99="●",OR(K99=契約状況コード表!D$5,K99=契約状況コード表!D$6)),"年間支払金額(全官署、契約相手方ごと)",IF(AND(OR(COUNTIF(AI99,"*すべて*"),COUNTIF(AI99,"*全て*")),S99="●"),"年間支払金額(契約相手方ごと)",IF(AND(OR(K99=契約状況コード表!D$5,K99=契約状況コード表!D$6),AG99=契約状況コード表!G$7),"契約総額(全官署)",IF(AND(K99=契約状況コード表!D$7,AG99=契約状況コード表!G$7),"契約総額(自官署のみ)",IF(K99=契約状況コード表!D$7,"年間支払金額(自官署のみ)",IF(AG99=契約状況コード表!G$7,"契約総額",IF(AND(COUNTIF(BJ99,"&lt;&gt;*単価*"),OR(K99=契約状況コード表!D$5,K99=契約状況コード表!D$6)),"全官署予定価格",IF(AND(COUNTIF(BJ99,"*単価*"),OR(K99=契約状況コード表!D$5,K99=契約状況コード表!D$6)),"全官署支払金額",IF(AND(COUNTIF(BJ99,"&lt;&gt;*単価*"),COUNTIF(BJ99,"*変更契約*")),"変更後予定価格",IF(COUNTIF(BJ99,"*単価*"),"年間支払金額","予定価格"))))))))))))</f>
        <v>予定価格</v>
      </c>
      <c r="BD99" s="98" t="str">
        <f>IF(AND(BI99=契約状況コード表!M$5,T99&gt;契約状況コード表!N$5),"○",IF(AND(BI99=契約状況コード表!M$6,T99&gt;=契約状況コード表!N$6),"○",IF(AND(BI99=契約状況コード表!M$7,T99&gt;=契約状況コード表!N$7),"○",IF(AND(BI99=契約状況コード表!M$8,T99&gt;=契約状況コード表!N$8),"○",IF(AND(BI99=契約状況コード表!M$9,T99&gt;=契約状況コード表!N$9),"○",IF(AND(BI99=契約状況コード表!M$10,T99&gt;=契約状況コード表!N$10),"○",IF(AND(BI99=契約状況コード表!M$11,T99&gt;=契約状況コード表!N$11),"○",IF(AND(BI99=契約状況コード表!M$12,T99&gt;=契約状況コード表!N$12),"○",IF(AND(BI99=契約状況コード表!M$13,T99&gt;=契約状況コード表!N$13),"○",IF(T99="他官署で調達手続き入札を実施のため","○","×"))))))))))</f>
        <v>×</v>
      </c>
      <c r="BE99" s="98" t="str">
        <f>IF(AND(BI99=契約状況コード表!M$5,Y99&gt;契約状況コード表!N$5),"○",IF(AND(BI99=契約状況コード表!M$6,Y99&gt;=契約状況コード表!N$6),"○",IF(AND(BI99=契約状況コード表!M$7,Y99&gt;=契約状況コード表!N$7),"○",IF(AND(BI99=契約状況コード表!M$8,Y99&gt;=契約状況コード表!N$8),"○",IF(AND(BI99=契約状況コード表!M$9,Y99&gt;=契約状況コード表!N$9),"○",IF(AND(BI99=契約状況コード表!M$10,Y99&gt;=契約状況コード表!N$10),"○",IF(AND(BI99=契約状況コード表!M$11,Y99&gt;=契約状況コード表!N$11),"○",IF(AND(BI99=契約状況コード表!M$12,Y99&gt;=契約状況コード表!N$12),"○",IF(AND(BI99=契約状況コード表!M$13,Y99&gt;=契約状況コード表!N$13),"○","×")))))))))</f>
        <v>×</v>
      </c>
      <c r="BF99" s="98" t="str">
        <f t="shared" si="23"/>
        <v>×</v>
      </c>
      <c r="BG99" s="98" t="str">
        <f t="shared" si="24"/>
        <v>×</v>
      </c>
      <c r="BH99" s="99" t="str">
        <f t="shared" si="25"/>
        <v/>
      </c>
      <c r="BI99" s="146">
        <f t="shared" si="26"/>
        <v>0</v>
      </c>
      <c r="BJ99" s="29" t="str">
        <f>IF(AG99=契約状況コード表!G$5,"",IF(AND(K99&lt;&gt;"",ISTEXT(U99)),"分担契約/単価契約",IF(ISTEXT(U99),"単価契約",IF(K99&lt;&gt;"","分担契約",""))))</f>
        <v/>
      </c>
      <c r="BK99" s="147"/>
      <c r="BL99" s="102" t="str">
        <f>IF(COUNTIF(T99,"**"),"",IF(AND(T99&gt;=契約状況コード表!P$5,OR(H99=契約状況コード表!M$5,H99=契約状況コード表!M$6)),1,IF(AND(T99&gt;=契約状況コード表!P$13,H99&lt;&gt;契約状況コード表!M$5,H99&lt;&gt;契約状況コード表!M$6),1,"")))</f>
        <v/>
      </c>
      <c r="BM99" s="132" t="str">
        <f t="shared" si="27"/>
        <v>○</v>
      </c>
      <c r="BN99" s="102" t="b">
        <f t="shared" si="28"/>
        <v>1</v>
      </c>
      <c r="BO99" s="102" t="b">
        <f t="shared" si="29"/>
        <v>1</v>
      </c>
    </row>
    <row r="100" spans="7:67" ht="60.6" customHeight="1">
      <c r="G100" s="64"/>
      <c r="H100" s="65"/>
      <c r="I100" s="65"/>
      <c r="J100" s="65"/>
      <c r="K100" s="64"/>
      <c r="L100" s="29"/>
      <c r="M100" s="66"/>
      <c r="N100" s="65"/>
      <c r="O100" s="67"/>
      <c r="P100" s="72"/>
      <c r="Q100" s="73"/>
      <c r="R100" s="65"/>
      <c r="S100" s="64"/>
      <c r="T100" s="68"/>
      <c r="U100" s="75"/>
      <c r="V100" s="76"/>
      <c r="W100" s="148" t="str">
        <f>IF(OR(T100="他官署で調達手続きを実施のため",AG100=契約状況コード表!G$5),"－",IF(V100&lt;&gt;"",ROUNDDOWN(V100/T100,3),(IFERROR(ROUNDDOWN(U100/T100,3),"－"))))</f>
        <v>－</v>
      </c>
      <c r="X100" s="68"/>
      <c r="Y100" s="68"/>
      <c r="Z100" s="71"/>
      <c r="AA100" s="69"/>
      <c r="AB100" s="70"/>
      <c r="AC100" s="71"/>
      <c r="AD100" s="71"/>
      <c r="AE100" s="71"/>
      <c r="AF100" s="71"/>
      <c r="AG100" s="69"/>
      <c r="AH100" s="65"/>
      <c r="AI100" s="65"/>
      <c r="AJ100" s="65"/>
      <c r="AK100" s="29"/>
      <c r="AL100" s="29"/>
      <c r="AM100" s="170"/>
      <c r="AN100" s="170"/>
      <c r="AO100" s="170"/>
      <c r="AP100" s="170"/>
      <c r="AQ100" s="29"/>
      <c r="AR100" s="64"/>
      <c r="AS100" s="29"/>
      <c r="AT100" s="29"/>
      <c r="AU100" s="29"/>
      <c r="AV100" s="29"/>
      <c r="AW100" s="29"/>
      <c r="AX100" s="29"/>
      <c r="AY100" s="29"/>
      <c r="AZ100" s="29"/>
      <c r="BA100" s="90"/>
      <c r="BB100" s="97"/>
      <c r="BC100" s="98" t="str">
        <f>IF(AND(OR(K100=契約状況コード表!D$5,K100=契約状況コード表!D$6),OR(AG100=契約状況コード表!G$5,AG100=契約状況コード表!G$6)),"年間支払金額(全官署)",IF(OR(AG100=契約状況コード表!G$5,AG100=契約状況コード表!G$6),"年間支払金額",IF(AND(OR(COUNTIF(AI100,"*すべて*"),COUNTIF(AI100,"*全て*")),S100="●",OR(K100=契約状況コード表!D$5,K100=契約状況コード表!D$6)),"年間支払金額(全官署、契約相手方ごと)",IF(AND(OR(COUNTIF(AI100,"*すべて*"),COUNTIF(AI100,"*全て*")),S100="●"),"年間支払金額(契約相手方ごと)",IF(AND(OR(K100=契約状況コード表!D$5,K100=契約状況コード表!D$6),AG100=契約状況コード表!G$7),"契約総額(全官署)",IF(AND(K100=契約状況コード表!D$7,AG100=契約状況コード表!G$7),"契約総額(自官署のみ)",IF(K100=契約状況コード表!D$7,"年間支払金額(自官署のみ)",IF(AG100=契約状況コード表!G$7,"契約総額",IF(AND(COUNTIF(BJ100,"&lt;&gt;*単価*"),OR(K100=契約状況コード表!D$5,K100=契約状況コード表!D$6)),"全官署予定価格",IF(AND(COUNTIF(BJ100,"*単価*"),OR(K100=契約状況コード表!D$5,K100=契約状況コード表!D$6)),"全官署支払金額",IF(AND(COUNTIF(BJ100,"&lt;&gt;*単価*"),COUNTIF(BJ100,"*変更契約*")),"変更後予定価格",IF(COUNTIF(BJ100,"*単価*"),"年間支払金額","予定価格"))))))))))))</f>
        <v>予定価格</v>
      </c>
      <c r="BD100" s="98" t="str">
        <f>IF(AND(BI100=契約状況コード表!M$5,T100&gt;契約状況コード表!N$5),"○",IF(AND(BI100=契約状況コード表!M$6,T100&gt;=契約状況コード表!N$6),"○",IF(AND(BI100=契約状況コード表!M$7,T100&gt;=契約状況コード表!N$7),"○",IF(AND(BI100=契約状況コード表!M$8,T100&gt;=契約状況コード表!N$8),"○",IF(AND(BI100=契約状況コード表!M$9,T100&gt;=契約状況コード表!N$9),"○",IF(AND(BI100=契約状況コード表!M$10,T100&gt;=契約状況コード表!N$10),"○",IF(AND(BI100=契約状況コード表!M$11,T100&gt;=契約状況コード表!N$11),"○",IF(AND(BI100=契約状況コード表!M$12,T100&gt;=契約状況コード表!N$12),"○",IF(AND(BI100=契約状況コード表!M$13,T100&gt;=契約状況コード表!N$13),"○",IF(T100="他官署で調達手続き入札を実施のため","○","×"))))))))))</f>
        <v>×</v>
      </c>
      <c r="BE100" s="98" t="str">
        <f>IF(AND(BI100=契約状況コード表!M$5,Y100&gt;契約状況コード表!N$5),"○",IF(AND(BI100=契約状況コード表!M$6,Y100&gt;=契約状況コード表!N$6),"○",IF(AND(BI100=契約状況コード表!M$7,Y100&gt;=契約状況コード表!N$7),"○",IF(AND(BI100=契約状況コード表!M$8,Y100&gt;=契約状況コード表!N$8),"○",IF(AND(BI100=契約状況コード表!M$9,Y100&gt;=契約状況コード表!N$9),"○",IF(AND(BI100=契約状況コード表!M$10,Y100&gt;=契約状況コード表!N$10),"○",IF(AND(BI100=契約状況コード表!M$11,Y100&gt;=契約状況コード表!N$11),"○",IF(AND(BI100=契約状況コード表!M$12,Y100&gt;=契約状況コード表!N$12),"○",IF(AND(BI100=契約状況コード表!M$13,Y100&gt;=契約状況コード表!N$13),"○","×")))))))))</f>
        <v>×</v>
      </c>
      <c r="BF100" s="98" t="str">
        <f t="shared" si="23"/>
        <v>×</v>
      </c>
      <c r="BG100" s="98" t="str">
        <f t="shared" si="24"/>
        <v>×</v>
      </c>
      <c r="BH100" s="99" t="str">
        <f t="shared" si="25"/>
        <v/>
      </c>
      <c r="BI100" s="146">
        <f t="shared" si="26"/>
        <v>0</v>
      </c>
      <c r="BJ100" s="29" t="str">
        <f>IF(AG100=契約状況コード表!G$5,"",IF(AND(K100&lt;&gt;"",ISTEXT(U100)),"分担契約/単価契約",IF(ISTEXT(U100),"単価契約",IF(K100&lt;&gt;"","分担契約",""))))</f>
        <v/>
      </c>
      <c r="BK100" s="147"/>
      <c r="BL100" s="102" t="str">
        <f>IF(COUNTIF(T100,"**"),"",IF(AND(T100&gt;=契約状況コード表!P$5,OR(H100=契約状況コード表!M$5,H100=契約状況コード表!M$6)),1,IF(AND(T100&gt;=契約状況コード表!P$13,H100&lt;&gt;契約状況コード表!M$5,H100&lt;&gt;契約状況コード表!M$6),1,"")))</f>
        <v/>
      </c>
      <c r="BM100" s="132" t="str">
        <f t="shared" si="27"/>
        <v>○</v>
      </c>
      <c r="BN100" s="102" t="b">
        <f t="shared" si="28"/>
        <v>1</v>
      </c>
      <c r="BO100" s="102" t="b">
        <f t="shared" si="29"/>
        <v>1</v>
      </c>
    </row>
    <row r="101" spans="7:67" ht="60.6" customHeight="1">
      <c r="G101" s="64"/>
      <c r="H101" s="65"/>
      <c r="I101" s="65"/>
      <c r="J101" s="65"/>
      <c r="K101" s="64"/>
      <c r="L101" s="29"/>
      <c r="M101" s="66"/>
      <c r="N101" s="65"/>
      <c r="O101" s="67"/>
      <c r="P101" s="72"/>
      <c r="Q101" s="73"/>
      <c r="R101" s="65"/>
      <c r="S101" s="64"/>
      <c r="T101" s="68"/>
      <c r="U101" s="75"/>
      <c r="V101" s="76"/>
      <c r="W101" s="148" t="str">
        <f>IF(OR(T101="他官署で調達手続きを実施のため",AG101=契約状況コード表!G$5),"－",IF(V101&lt;&gt;"",ROUNDDOWN(V101/T101,3),(IFERROR(ROUNDDOWN(U101/T101,3),"－"))))</f>
        <v>－</v>
      </c>
      <c r="X101" s="68"/>
      <c r="Y101" s="68"/>
      <c r="Z101" s="71"/>
      <c r="AA101" s="69"/>
      <c r="AB101" s="70"/>
      <c r="AC101" s="71"/>
      <c r="AD101" s="71"/>
      <c r="AE101" s="71"/>
      <c r="AF101" s="71"/>
      <c r="AG101" s="69"/>
      <c r="AH101" s="65"/>
      <c r="AI101" s="65"/>
      <c r="AJ101" s="65"/>
      <c r="AK101" s="29"/>
      <c r="AL101" s="29"/>
      <c r="AM101" s="170"/>
      <c r="AN101" s="170"/>
      <c r="AO101" s="170"/>
      <c r="AP101" s="170"/>
      <c r="AQ101" s="29"/>
      <c r="AR101" s="64"/>
      <c r="AS101" s="29"/>
      <c r="AT101" s="29"/>
      <c r="AU101" s="29"/>
      <c r="AV101" s="29"/>
      <c r="AW101" s="29"/>
      <c r="AX101" s="29"/>
      <c r="AY101" s="29"/>
      <c r="AZ101" s="29"/>
      <c r="BA101" s="90"/>
      <c r="BB101" s="97"/>
      <c r="BC101" s="98" t="str">
        <f>IF(AND(OR(K101=契約状況コード表!D$5,K101=契約状況コード表!D$6),OR(AG101=契約状況コード表!G$5,AG101=契約状況コード表!G$6)),"年間支払金額(全官署)",IF(OR(AG101=契約状況コード表!G$5,AG101=契約状況コード表!G$6),"年間支払金額",IF(AND(OR(COUNTIF(AI101,"*すべて*"),COUNTIF(AI101,"*全て*")),S101="●",OR(K101=契約状況コード表!D$5,K101=契約状況コード表!D$6)),"年間支払金額(全官署、契約相手方ごと)",IF(AND(OR(COUNTIF(AI101,"*すべて*"),COUNTIF(AI101,"*全て*")),S101="●"),"年間支払金額(契約相手方ごと)",IF(AND(OR(K101=契約状況コード表!D$5,K101=契約状況コード表!D$6),AG101=契約状況コード表!G$7),"契約総額(全官署)",IF(AND(K101=契約状況コード表!D$7,AG101=契約状況コード表!G$7),"契約総額(自官署のみ)",IF(K101=契約状況コード表!D$7,"年間支払金額(自官署のみ)",IF(AG101=契約状況コード表!G$7,"契約総額",IF(AND(COUNTIF(BJ101,"&lt;&gt;*単価*"),OR(K101=契約状況コード表!D$5,K101=契約状況コード表!D$6)),"全官署予定価格",IF(AND(COUNTIF(BJ101,"*単価*"),OR(K101=契約状況コード表!D$5,K101=契約状況コード表!D$6)),"全官署支払金額",IF(AND(COUNTIF(BJ101,"&lt;&gt;*単価*"),COUNTIF(BJ101,"*変更契約*")),"変更後予定価格",IF(COUNTIF(BJ101,"*単価*"),"年間支払金額","予定価格"))))))))))))</f>
        <v>予定価格</v>
      </c>
      <c r="BD101" s="98" t="str">
        <f>IF(AND(BI101=契約状況コード表!M$5,T101&gt;契約状況コード表!N$5),"○",IF(AND(BI101=契約状況コード表!M$6,T101&gt;=契約状況コード表!N$6),"○",IF(AND(BI101=契約状況コード表!M$7,T101&gt;=契約状況コード表!N$7),"○",IF(AND(BI101=契約状況コード表!M$8,T101&gt;=契約状況コード表!N$8),"○",IF(AND(BI101=契約状況コード表!M$9,T101&gt;=契約状況コード表!N$9),"○",IF(AND(BI101=契約状況コード表!M$10,T101&gt;=契約状況コード表!N$10),"○",IF(AND(BI101=契約状況コード表!M$11,T101&gt;=契約状況コード表!N$11),"○",IF(AND(BI101=契約状況コード表!M$12,T101&gt;=契約状況コード表!N$12),"○",IF(AND(BI101=契約状況コード表!M$13,T101&gt;=契約状況コード表!N$13),"○",IF(T101="他官署で調達手続き入札を実施のため","○","×"))))))))))</f>
        <v>×</v>
      </c>
      <c r="BE101" s="98" t="str">
        <f>IF(AND(BI101=契約状況コード表!M$5,Y101&gt;契約状況コード表!N$5),"○",IF(AND(BI101=契約状況コード表!M$6,Y101&gt;=契約状況コード表!N$6),"○",IF(AND(BI101=契約状況コード表!M$7,Y101&gt;=契約状況コード表!N$7),"○",IF(AND(BI101=契約状況コード表!M$8,Y101&gt;=契約状況コード表!N$8),"○",IF(AND(BI101=契約状況コード表!M$9,Y101&gt;=契約状況コード表!N$9),"○",IF(AND(BI101=契約状況コード表!M$10,Y101&gt;=契約状況コード表!N$10),"○",IF(AND(BI101=契約状況コード表!M$11,Y101&gt;=契約状況コード表!N$11),"○",IF(AND(BI101=契約状況コード表!M$12,Y101&gt;=契約状況コード表!N$12),"○",IF(AND(BI101=契約状況コード表!M$13,Y101&gt;=契約状況コード表!N$13),"○","×")))))))))</f>
        <v>×</v>
      </c>
      <c r="BF101" s="98" t="str">
        <f t="shared" si="23"/>
        <v>×</v>
      </c>
      <c r="BG101" s="98" t="str">
        <f t="shared" si="24"/>
        <v>×</v>
      </c>
      <c r="BH101" s="99" t="str">
        <f t="shared" si="25"/>
        <v/>
      </c>
      <c r="BI101" s="146">
        <f t="shared" si="26"/>
        <v>0</v>
      </c>
      <c r="BJ101" s="29" t="str">
        <f>IF(AG101=契約状況コード表!G$5,"",IF(AND(K101&lt;&gt;"",ISTEXT(U101)),"分担契約/単価契約",IF(ISTEXT(U101),"単価契約",IF(K101&lt;&gt;"","分担契約",""))))</f>
        <v/>
      </c>
      <c r="BK101" s="147"/>
      <c r="BL101" s="102" t="str">
        <f>IF(COUNTIF(T101,"**"),"",IF(AND(T101&gt;=契約状況コード表!P$5,OR(H101=契約状況コード表!M$5,H101=契約状況コード表!M$6)),1,IF(AND(T101&gt;=契約状況コード表!P$13,H101&lt;&gt;契約状況コード表!M$5,H101&lt;&gt;契約状況コード表!M$6),1,"")))</f>
        <v/>
      </c>
      <c r="BM101" s="132" t="str">
        <f t="shared" si="27"/>
        <v>○</v>
      </c>
      <c r="BN101" s="102" t="b">
        <f t="shared" si="28"/>
        <v>1</v>
      </c>
      <c r="BO101" s="102" t="b">
        <f t="shared" si="29"/>
        <v>1</v>
      </c>
    </row>
    <row r="102" spans="7:67" ht="60.6" customHeight="1">
      <c r="G102" s="64"/>
      <c r="H102" s="65"/>
      <c r="I102" s="65"/>
      <c r="J102" s="65"/>
      <c r="K102" s="64"/>
      <c r="L102" s="29"/>
      <c r="M102" s="66"/>
      <c r="N102" s="65"/>
      <c r="O102" s="67"/>
      <c r="P102" s="72"/>
      <c r="Q102" s="73"/>
      <c r="R102" s="65"/>
      <c r="S102" s="64"/>
      <c r="T102" s="68"/>
      <c r="U102" s="75"/>
      <c r="V102" s="76"/>
      <c r="W102" s="148" t="str">
        <f>IF(OR(T102="他官署で調達手続きを実施のため",AG102=契約状況コード表!G$5),"－",IF(V102&lt;&gt;"",ROUNDDOWN(V102/T102,3),(IFERROR(ROUNDDOWN(U102/T102,3),"－"))))</f>
        <v>－</v>
      </c>
      <c r="X102" s="68"/>
      <c r="Y102" s="68"/>
      <c r="Z102" s="71"/>
      <c r="AA102" s="69"/>
      <c r="AB102" s="70"/>
      <c r="AC102" s="71"/>
      <c r="AD102" s="71"/>
      <c r="AE102" s="71"/>
      <c r="AF102" s="71"/>
      <c r="AG102" s="69"/>
      <c r="AH102" s="65"/>
      <c r="AI102" s="65"/>
      <c r="AJ102" s="65"/>
      <c r="AK102" s="29"/>
      <c r="AL102" s="29"/>
      <c r="AM102" s="170"/>
      <c r="AN102" s="170"/>
      <c r="AO102" s="170"/>
      <c r="AP102" s="170"/>
      <c r="AQ102" s="29"/>
      <c r="AR102" s="64"/>
      <c r="AS102" s="29"/>
      <c r="AT102" s="29"/>
      <c r="AU102" s="29"/>
      <c r="AV102" s="29"/>
      <c r="AW102" s="29"/>
      <c r="AX102" s="29"/>
      <c r="AY102" s="29"/>
      <c r="AZ102" s="29"/>
      <c r="BA102" s="92"/>
      <c r="BB102" s="97"/>
      <c r="BC102" s="98" t="str">
        <f>IF(AND(OR(K102=契約状況コード表!D$5,K102=契約状況コード表!D$6),OR(AG102=契約状況コード表!G$5,AG102=契約状況コード表!G$6)),"年間支払金額(全官署)",IF(OR(AG102=契約状況コード表!G$5,AG102=契約状況コード表!G$6),"年間支払金額",IF(AND(OR(COUNTIF(AI102,"*すべて*"),COUNTIF(AI102,"*全て*")),S102="●",OR(K102=契約状況コード表!D$5,K102=契約状況コード表!D$6)),"年間支払金額(全官署、契約相手方ごと)",IF(AND(OR(COUNTIF(AI102,"*すべて*"),COUNTIF(AI102,"*全て*")),S102="●"),"年間支払金額(契約相手方ごと)",IF(AND(OR(K102=契約状況コード表!D$5,K102=契約状況コード表!D$6),AG102=契約状況コード表!G$7),"契約総額(全官署)",IF(AND(K102=契約状況コード表!D$7,AG102=契約状況コード表!G$7),"契約総額(自官署のみ)",IF(K102=契約状況コード表!D$7,"年間支払金額(自官署のみ)",IF(AG102=契約状況コード表!G$7,"契約総額",IF(AND(COUNTIF(BJ102,"&lt;&gt;*単価*"),OR(K102=契約状況コード表!D$5,K102=契約状況コード表!D$6)),"全官署予定価格",IF(AND(COUNTIF(BJ102,"*単価*"),OR(K102=契約状況コード表!D$5,K102=契約状況コード表!D$6)),"全官署支払金額",IF(AND(COUNTIF(BJ102,"&lt;&gt;*単価*"),COUNTIF(BJ102,"*変更契約*")),"変更後予定価格",IF(COUNTIF(BJ102,"*単価*"),"年間支払金額","予定価格"))))))))))))</f>
        <v>予定価格</v>
      </c>
      <c r="BD102" s="98" t="str">
        <f>IF(AND(BI102=契約状況コード表!M$5,T102&gt;契約状況コード表!N$5),"○",IF(AND(BI102=契約状況コード表!M$6,T102&gt;=契約状況コード表!N$6),"○",IF(AND(BI102=契約状況コード表!M$7,T102&gt;=契約状況コード表!N$7),"○",IF(AND(BI102=契約状況コード表!M$8,T102&gt;=契約状況コード表!N$8),"○",IF(AND(BI102=契約状況コード表!M$9,T102&gt;=契約状況コード表!N$9),"○",IF(AND(BI102=契約状況コード表!M$10,T102&gt;=契約状況コード表!N$10),"○",IF(AND(BI102=契約状況コード表!M$11,T102&gt;=契約状況コード表!N$11),"○",IF(AND(BI102=契約状況コード表!M$12,T102&gt;=契約状況コード表!N$12),"○",IF(AND(BI102=契約状況コード表!M$13,T102&gt;=契約状況コード表!N$13),"○",IF(T102="他官署で調達手続き入札を実施のため","○","×"))))))))))</f>
        <v>×</v>
      </c>
      <c r="BE102" s="98" t="str">
        <f>IF(AND(BI102=契約状況コード表!M$5,Y102&gt;契約状況コード表!N$5),"○",IF(AND(BI102=契約状況コード表!M$6,Y102&gt;=契約状況コード表!N$6),"○",IF(AND(BI102=契約状況コード表!M$7,Y102&gt;=契約状況コード表!N$7),"○",IF(AND(BI102=契約状況コード表!M$8,Y102&gt;=契約状況コード表!N$8),"○",IF(AND(BI102=契約状況コード表!M$9,Y102&gt;=契約状況コード表!N$9),"○",IF(AND(BI102=契約状況コード表!M$10,Y102&gt;=契約状況コード表!N$10),"○",IF(AND(BI102=契約状況コード表!M$11,Y102&gt;=契約状況コード表!N$11),"○",IF(AND(BI102=契約状況コード表!M$12,Y102&gt;=契約状況コード表!N$12),"○",IF(AND(BI102=契約状況コード表!M$13,Y102&gt;=契約状況コード表!N$13),"○","×")))))))))</f>
        <v>×</v>
      </c>
      <c r="BF102" s="98" t="str">
        <f t="shared" si="23"/>
        <v>×</v>
      </c>
      <c r="BG102" s="98" t="str">
        <f t="shared" si="24"/>
        <v>×</v>
      </c>
      <c r="BH102" s="99" t="str">
        <f t="shared" si="25"/>
        <v/>
      </c>
      <c r="BI102" s="146">
        <f t="shared" si="26"/>
        <v>0</v>
      </c>
      <c r="BJ102" s="29" t="str">
        <f>IF(AG102=契約状況コード表!G$5,"",IF(AND(K102&lt;&gt;"",ISTEXT(U102)),"分担契約/単価契約",IF(ISTEXT(U102),"単価契約",IF(K102&lt;&gt;"","分担契約",""))))</f>
        <v/>
      </c>
      <c r="BK102" s="147"/>
      <c r="BL102" s="102" t="str">
        <f>IF(COUNTIF(T102,"**"),"",IF(AND(T102&gt;=契約状況コード表!P$5,OR(H102=契約状況コード表!M$5,H102=契約状況コード表!M$6)),1,IF(AND(T102&gt;=契約状況コード表!P$13,H102&lt;&gt;契約状況コード表!M$5,H102&lt;&gt;契約状況コード表!M$6),1,"")))</f>
        <v/>
      </c>
      <c r="BM102" s="132" t="str">
        <f t="shared" si="27"/>
        <v>○</v>
      </c>
      <c r="BN102" s="102" t="b">
        <f t="shared" si="28"/>
        <v>1</v>
      </c>
      <c r="BO102" s="102" t="b">
        <f t="shared" si="29"/>
        <v>1</v>
      </c>
    </row>
    <row r="103" spans="7:67" ht="60.6" customHeight="1">
      <c r="G103" s="64"/>
      <c r="H103" s="65"/>
      <c r="I103" s="65"/>
      <c r="J103" s="65"/>
      <c r="K103" s="64"/>
      <c r="L103" s="29"/>
      <c r="M103" s="66"/>
      <c r="N103" s="65"/>
      <c r="O103" s="67"/>
      <c r="P103" s="72"/>
      <c r="Q103" s="73"/>
      <c r="R103" s="65"/>
      <c r="S103" s="64"/>
      <c r="T103" s="68"/>
      <c r="U103" s="75"/>
      <c r="V103" s="76"/>
      <c r="W103" s="148" t="str">
        <f>IF(OR(T103="他官署で調達手続きを実施のため",AG103=契約状況コード表!G$5),"－",IF(V103&lt;&gt;"",ROUNDDOWN(V103/T103,3),(IFERROR(ROUNDDOWN(U103/T103,3),"－"))))</f>
        <v>－</v>
      </c>
      <c r="X103" s="68"/>
      <c r="Y103" s="68"/>
      <c r="Z103" s="71"/>
      <c r="AA103" s="69"/>
      <c r="AB103" s="70"/>
      <c r="AC103" s="71"/>
      <c r="AD103" s="71"/>
      <c r="AE103" s="71"/>
      <c r="AF103" s="71"/>
      <c r="AG103" s="69"/>
      <c r="AH103" s="65"/>
      <c r="AI103" s="65"/>
      <c r="AJ103" s="65"/>
      <c r="AK103" s="29"/>
      <c r="AL103" s="29"/>
      <c r="AM103" s="170"/>
      <c r="AN103" s="170"/>
      <c r="AO103" s="170"/>
      <c r="AP103" s="170"/>
      <c r="AQ103" s="29"/>
      <c r="AR103" s="64"/>
      <c r="AS103" s="29"/>
      <c r="AT103" s="29"/>
      <c r="AU103" s="29"/>
      <c r="AV103" s="29"/>
      <c r="AW103" s="29"/>
      <c r="AX103" s="29"/>
      <c r="AY103" s="29"/>
      <c r="AZ103" s="29"/>
      <c r="BA103" s="90"/>
      <c r="BB103" s="97"/>
      <c r="BC103" s="98" t="str">
        <f>IF(AND(OR(K103=契約状況コード表!D$5,K103=契約状況コード表!D$6),OR(AG103=契約状況コード表!G$5,AG103=契約状況コード表!G$6)),"年間支払金額(全官署)",IF(OR(AG103=契約状況コード表!G$5,AG103=契約状況コード表!G$6),"年間支払金額",IF(AND(OR(COUNTIF(AI103,"*すべて*"),COUNTIF(AI103,"*全て*")),S103="●",OR(K103=契約状況コード表!D$5,K103=契約状況コード表!D$6)),"年間支払金額(全官署、契約相手方ごと)",IF(AND(OR(COUNTIF(AI103,"*すべて*"),COUNTIF(AI103,"*全て*")),S103="●"),"年間支払金額(契約相手方ごと)",IF(AND(OR(K103=契約状況コード表!D$5,K103=契約状況コード表!D$6),AG103=契約状況コード表!G$7),"契約総額(全官署)",IF(AND(K103=契約状況コード表!D$7,AG103=契約状況コード表!G$7),"契約総額(自官署のみ)",IF(K103=契約状況コード表!D$7,"年間支払金額(自官署のみ)",IF(AG103=契約状況コード表!G$7,"契約総額",IF(AND(COUNTIF(BJ103,"&lt;&gt;*単価*"),OR(K103=契約状況コード表!D$5,K103=契約状況コード表!D$6)),"全官署予定価格",IF(AND(COUNTIF(BJ103,"*単価*"),OR(K103=契約状況コード表!D$5,K103=契約状況コード表!D$6)),"全官署支払金額",IF(AND(COUNTIF(BJ103,"&lt;&gt;*単価*"),COUNTIF(BJ103,"*変更契約*")),"変更後予定価格",IF(COUNTIF(BJ103,"*単価*"),"年間支払金額","予定価格"))))))))))))</f>
        <v>予定価格</v>
      </c>
      <c r="BD103" s="98" t="str">
        <f>IF(AND(BI103=契約状況コード表!M$5,T103&gt;契約状況コード表!N$5),"○",IF(AND(BI103=契約状況コード表!M$6,T103&gt;=契約状況コード表!N$6),"○",IF(AND(BI103=契約状況コード表!M$7,T103&gt;=契約状況コード表!N$7),"○",IF(AND(BI103=契約状況コード表!M$8,T103&gt;=契約状況コード表!N$8),"○",IF(AND(BI103=契約状況コード表!M$9,T103&gt;=契約状況コード表!N$9),"○",IF(AND(BI103=契約状況コード表!M$10,T103&gt;=契約状況コード表!N$10),"○",IF(AND(BI103=契約状況コード表!M$11,T103&gt;=契約状況コード表!N$11),"○",IF(AND(BI103=契約状況コード表!M$12,T103&gt;=契約状況コード表!N$12),"○",IF(AND(BI103=契約状況コード表!M$13,T103&gt;=契約状況コード表!N$13),"○",IF(T103="他官署で調達手続き入札を実施のため","○","×"))))))))))</f>
        <v>×</v>
      </c>
      <c r="BE103" s="98" t="str">
        <f>IF(AND(BI103=契約状況コード表!M$5,Y103&gt;契約状況コード表!N$5),"○",IF(AND(BI103=契約状況コード表!M$6,Y103&gt;=契約状況コード表!N$6),"○",IF(AND(BI103=契約状況コード表!M$7,Y103&gt;=契約状況コード表!N$7),"○",IF(AND(BI103=契約状況コード表!M$8,Y103&gt;=契約状況コード表!N$8),"○",IF(AND(BI103=契約状況コード表!M$9,Y103&gt;=契約状況コード表!N$9),"○",IF(AND(BI103=契約状況コード表!M$10,Y103&gt;=契約状況コード表!N$10),"○",IF(AND(BI103=契約状況コード表!M$11,Y103&gt;=契約状況コード表!N$11),"○",IF(AND(BI103=契約状況コード表!M$12,Y103&gt;=契約状況コード表!N$12),"○",IF(AND(BI103=契約状況コード表!M$13,Y103&gt;=契約状況コード表!N$13),"○","×")))))))))</f>
        <v>×</v>
      </c>
      <c r="BF103" s="98" t="str">
        <f t="shared" si="23"/>
        <v>×</v>
      </c>
      <c r="BG103" s="98" t="str">
        <f t="shared" si="24"/>
        <v>×</v>
      </c>
      <c r="BH103" s="99" t="str">
        <f t="shared" si="25"/>
        <v/>
      </c>
      <c r="BI103" s="146">
        <f t="shared" si="26"/>
        <v>0</v>
      </c>
      <c r="BJ103" s="29" t="str">
        <f>IF(AG103=契約状況コード表!G$5,"",IF(AND(K103&lt;&gt;"",ISTEXT(U103)),"分担契約/単価契約",IF(ISTEXT(U103),"単価契約",IF(K103&lt;&gt;"","分担契約",""))))</f>
        <v/>
      </c>
      <c r="BK103" s="147"/>
      <c r="BL103" s="102" t="str">
        <f>IF(COUNTIF(T103,"**"),"",IF(AND(T103&gt;=契約状況コード表!P$5,OR(H103=契約状況コード表!M$5,H103=契約状況コード表!M$6)),1,IF(AND(T103&gt;=契約状況コード表!P$13,H103&lt;&gt;契約状況コード表!M$5,H103&lt;&gt;契約状況コード表!M$6),1,"")))</f>
        <v/>
      </c>
      <c r="BM103" s="132" t="str">
        <f t="shared" si="27"/>
        <v>○</v>
      </c>
      <c r="BN103" s="102" t="b">
        <f t="shared" si="28"/>
        <v>1</v>
      </c>
      <c r="BO103" s="102" t="b">
        <f t="shared" si="29"/>
        <v>1</v>
      </c>
    </row>
    <row r="104" spans="7:67" ht="60.6" customHeight="1">
      <c r="G104" s="64"/>
      <c r="H104" s="65"/>
      <c r="I104" s="65"/>
      <c r="J104" s="65"/>
      <c r="K104" s="64"/>
      <c r="L104" s="29"/>
      <c r="M104" s="66"/>
      <c r="N104" s="65"/>
      <c r="O104" s="67"/>
      <c r="P104" s="72"/>
      <c r="Q104" s="73"/>
      <c r="R104" s="65"/>
      <c r="S104" s="64"/>
      <c r="T104" s="68"/>
      <c r="U104" s="75"/>
      <c r="V104" s="76"/>
      <c r="W104" s="148" t="str">
        <f>IF(OR(T104="他官署で調達手続きを実施のため",AG104=契約状況コード表!G$5),"－",IF(V104&lt;&gt;"",ROUNDDOWN(V104/T104,3),(IFERROR(ROUNDDOWN(U104/T104,3),"－"))))</f>
        <v>－</v>
      </c>
      <c r="X104" s="68"/>
      <c r="Y104" s="68"/>
      <c r="Z104" s="71"/>
      <c r="AA104" s="69"/>
      <c r="AB104" s="70"/>
      <c r="AC104" s="71"/>
      <c r="AD104" s="71"/>
      <c r="AE104" s="71"/>
      <c r="AF104" s="71"/>
      <c r="AG104" s="69"/>
      <c r="AH104" s="65"/>
      <c r="AI104" s="65"/>
      <c r="AJ104" s="65"/>
      <c r="AK104" s="29"/>
      <c r="AL104" s="29"/>
      <c r="AM104" s="170"/>
      <c r="AN104" s="170"/>
      <c r="AO104" s="170"/>
      <c r="AP104" s="170"/>
      <c r="AQ104" s="29"/>
      <c r="AR104" s="64"/>
      <c r="AS104" s="29"/>
      <c r="AT104" s="29"/>
      <c r="AU104" s="29"/>
      <c r="AV104" s="29"/>
      <c r="AW104" s="29"/>
      <c r="AX104" s="29"/>
      <c r="AY104" s="29"/>
      <c r="AZ104" s="29"/>
      <c r="BA104" s="90"/>
      <c r="BB104" s="97"/>
      <c r="BC104" s="98" t="str">
        <f>IF(AND(OR(K104=契約状況コード表!D$5,K104=契約状況コード表!D$6),OR(AG104=契約状況コード表!G$5,AG104=契約状況コード表!G$6)),"年間支払金額(全官署)",IF(OR(AG104=契約状況コード表!G$5,AG104=契約状況コード表!G$6),"年間支払金額",IF(AND(OR(COUNTIF(AI104,"*すべて*"),COUNTIF(AI104,"*全て*")),S104="●",OR(K104=契約状況コード表!D$5,K104=契約状況コード表!D$6)),"年間支払金額(全官署、契約相手方ごと)",IF(AND(OR(COUNTIF(AI104,"*すべて*"),COUNTIF(AI104,"*全て*")),S104="●"),"年間支払金額(契約相手方ごと)",IF(AND(OR(K104=契約状況コード表!D$5,K104=契約状況コード表!D$6),AG104=契約状況コード表!G$7),"契約総額(全官署)",IF(AND(K104=契約状況コード表!D$7,AG104=契約状況コード表!G$7),"契約総額(自官署のみ)",IF(K104=契約状況コード表!D$7,"年間支払金額(自官署のみ)",IF(AG104=契約状況コード表!G$7,"契約総額",IF(AND(COUNTIF(BJ104,"&lt;&gt;*単価*"),OR(K104=契約状況コード表!D$5,K104=契約状況コード表!D$6)),"全官署予定価格",IF(AND(COUNTIF(BJ104,"*単価*"),OR(K104=契約状況コード表!D$5,K104=契約状況コード表!D$6)),"全官署支払金額",IF(AND(COUNTIF(BJ104,"&lt;&gt;*単価*"),COUNTIF(BJ104,"*変更契約*")),"変更後予定価格",IF(COUNTIF(BJ104,"*単価*"),"年間支払金額","予定価格"))))))))))))</f>
        <v>予定価格</v>
      </c>
      <c r="BD104" s="98" t="str">
        <f>IF(AND(BI104=契約状況コード表!M$5,T104&gt;契約状況コード表!N$5),"○",IF(AND(BI104=契約状況コード表!M$6,T104&gt;=契約状況コード表!N$6),"○",IF(AND(BI104=契約状況コード表!M$7,T104&gt;=契約状況コード表!N$7),"○",IF(AND(BI104=契約状況コード表!M$8,T104&gt;=契約状況コード表!N$8),"○",IF(AND(BI104=契約状況コード表!M$9,T104&gt;=契約状況コード表!N$9),"○",IF(AND(BI104=契約状況コード表!M$10,T104&gt;=契約状況コード表!N$10),"○",IF(AND(BI104=契約状況コード表!M$11,T104&gt;=契約状況コード表!N$11),"○",IF(AND(BI104=契約状況コード表!M$12,T104&gt;=契約状況コード表!N$12),"○",IF(AND(BI104=契約状況コード表!M$13,T104&gt;=契約状況コード表!N$13),"○",IF(T104="他官署で調達手続き入札を実施のため","○","×"))))))))))</f>
        <v>×</v>
      </c>
      <c r="BE104" s="98" t="str">
        <f>IF(AND(BI104=契約状況コード表!M$5,Y104&gt;契約状況コード表!N$5),"○",IF(AND(BI104=契約状況コード表!M$6,Y104&gt;=契約状況コード表!N$6),"○",IF(AND(BI104=契約状況コード表!M$7,Y104&gt;=契約状況コード表!N$7),"○",IF(AND(BI104=契約状況コード表!M$8,Y104&gt;=契約状況コード表!N$8),"○",IF(AND(BI104=契約状況コード表!M$9,Y104&gt;=契約状況コード表!N$9),"○",IF(AND(BI104=契約状況コード表!M$10,Y104&gt;=契約状況コード表!N$10),"○",IF(AND(BI104=契約状況コード表!M$11,Y104&gt;=契約状況コード表!N$11),"○",IF(AND(BI104=契約状況コード表!M$12,Y104&gt;=契約状況コード表!N$12),"○",IF(AND(BI104=契約状況コード表!M$13,Y104&gt;=契約状況コード表!N$13),"○","×")))))))))</f>
        <v>×</v>
      </c>
      <c r="BF104" s="98" t="str">
        <f t="shared" si="23"/>
        <v>×</v>
      </c>
      <c r="BG104" s="98" t="str">
        <f t="shared" si="24"/>
        <v>×</v>
      </c>
      <c r="BH104" s="99" t="str">
        <f t="shared" si="25"/>
        <v/>
      </c>
      <c r="BI104" s="146">
        <f t="shared" si="26"/>
        <v>0</v>
      </c>
      <c r="BJ104" s="29" t="str">
        <f>IF(AG104=契約状況コード表!G$5,"",IF(AND(K104&lt;&gt;"",ISTEXT(U104)),"分担契約/単価契約",IF(ISTEXT(U104),"単価契約",IF(K104&lt;&gt;"","分担契約",""))))</f>
        <v/>
      </c>
      <c r="BK104" s="147"/>
      <c r="BL104" s="102" t="str">
        <f>IF(COUNTIF(T104,"**"),"",IF(AND(T104&gt;=契約状況コード表!P$5,OR(H104=契約状況コード表!M$5,H104=契約状況コード表!M$6)),1,IF(AND(T104&gt;=契約状況コード表!P$13,H104&lt;&gt;契約状況コード表!M$5,H104&lt;&gt;契約状況コード表!M$6),1,"")))</f>
        <v/>
      </c>
      <c r="BM104" s="132" t="str">
        <f t="shared" si="27"/>
        <v>○</v>
      </c>
      <c r="BN104" s="102" t="b">
        <f t="shared" si="28"/>
        <v>1</v>
      </c>
      <c r="BO104" s="102" t="b">
        <f t="shared" si="29"/>
        <v>1</v>
      </c>
    </row>
    <row r="105" spans="7:67" ht="60.6" customHeight="1">
      <c r="G105" s="64"/>
      <c r="H105" s="65"/>
      <c r="I105" s="65"/>
      <c r="J105" s="65"/>
      <c r="K105" s="64"/>
      <c r="L105" s="29"/>
      <c r="M105" s="66"/>
      <c r="N105" s="65"/>
      <c r="O105" s="67"/>
      <c r="P105" s="72"/>
      <c r="Q105" s="73"/>
      <c r="R105" s="65"/>
      <c r="S105" s="64"/>
      <c r="T105" s="74"/>
      <c r="U105" s="131"/>
      <c r="V105" s="76"/>
      <c r="W105" s="148" t="str">
        <f>IF(OR(T105="他官署で調達手続きを実施のため",AG105=契約状況コード表!G$5),"－",IF(V105&lt;&gt;"",ROUNDDOWN(V105/T105,3),(IFERROR(ROUNDDOWN(U105/T105,3),"－"))))</f>
        <v>－</v>
      </c>
      <c r="X105" s="74"/>
      <c r="Y105" s="74"/>
      <c r="Z105" s="71"/>
      <c r="AA105" s="69"/>
      <c r="AB105" s="70"/>
      <c r="AC105" s="71"/>
      <c r="AD105" s="71"/>
      <c r="AE105" s="71"/>
      <c r="AF105" s="71"/>
      <c r="AG105" s="69"/>
      <c r="AH105" s="65"/>
      <c r="AI105" s="65"/>
      <c r="AJ105" s="65"/>
      <c r="AK105" s="29"/>
      <c r="AL105" s="29"/>
      <c r="AM105" s="170"/>
      <c r="AN105" s="170"/>
      <c r="AO105" s="170"/>
      <c r="AP105" s="170"/>
      <c r="AQ105" s="29"/>
      <c r="AR105" s="64"/>
      <c r="AS105" s="29"/>
      <c r="AT105" s="29"/>
      <c r="AU105" s="29"/>
      <c r="AV105" s="29"/>
      <c r="AW105" s="29"/>
      <c r="AX105" s="29"/>
      <c r="AY105" s="29"/>
      <c r="AZ105" s="29"/>
      <c r="BA105" s="90"/>
      <c r="BB105" s="97"/>
      <c r="BC105" s="98" t="str">
        <f>IF(AND(OR(K105=契約状況コード表!D$5,K105=契約状況コード表!D$6),OR(AG105=契約状況コード表!G$5,AG105=契約状況コード表!G$6)),"年間支払金額(全官署)",IF(OR(AG105=契約状況コード表!G$5,AG105=契約状況コード表!G$6),"年間支払金額",IF(AND(OR(COUNTIF(AI105,"*すべて*"),COUNTIF(AI105,"*全て*")),S105="●",OR(K105=契約状況コード表!D$5,K105=契約状況コード表!D$6)),"年間支払金額(全官署、契約相手方ごと)",IF(AND(OR(COUNTIF(AI105,"*すべて*"),COUNTIF(AI105,"*全て*")),S105="●"),"年間支払金額(契約相手方ごと)",IF(AND(OR(K105=契約状況コード表!D$5,K105=契約状況コード表!D$6),AG105=契約状況コード表!G$7),"契約総額(全官署)",IF(AND(K105=契約状況コード表!D$7,AG105=契約状況コード表!G$7),"契約総額(自官署のみ)",IF(K105=契約状況コード表!D$7,"年間支払金額(自官署のみ)",IF(AG105=契約状況コード表!G$7,"契約総額",IF(AND(COUNTIF(BJ105,"&lt;&gt;*単価*"),OR(K105=契約状況コード表!D$5,K105=契約状況コード表!D$6)),"全官署予定価格",IF(AND(COUNTIF(BJ105,"*単価*"),OR(K105=契約状況コード表!D$5,K105=契約状況コード表!D$6)),"全官署支払金額",IF(AND(COUNTIF(BJ105,"&lt;&gt;*単価*"),COUNTIF(BJ105,"*変更契約*")),"変更後予定価格",IF(COUNTIF(BJ105,"*単価*"),"年間支払金額","予定価格"))))))))))))</f>
        <v>予定価格</v>
      </c>
      <c r="BD105" s="98" t="str">
        <f>IF(AND(BI105=契約状況コード表!M$5,T105&gt;契約状況コード表!N$5),"○",IF(AND(BI105=契約状況コード表!M$6,T105&gt;=契約状況コード表!N$6),"○",IF(AND(BI105=契約状況コード表!M$7,T105&gt;=契約状況コード表!N$7),"○",IF(AND(BI105=契約状況コード表!M$8,T105&gt;=契約状況コード表!N$8),"○",IF(AND(BI105=契約状況コード表!M$9,T105&gt;=契約状況コード表!N$9),"○",IF(AND(BI105=契約状況コード表!M$10,T105&gt;=契約状況コード表!N$10),"○",IF(AND(BI105=契約状況コード表!M$11,T105&gt;=契約状況コード表!N$11),"○",IF(AND(BI105=契約状況コード表!M$12,T105&gt;=契約状況コード表!N$12),"○",IF(AND(BI105=契約状況コード表!M$13,T105&gt;=契約状況コード表!N$13),"○",IF(T105="他官署で調達手続き入札を実施のため","○","×"))))))))))</f>
        <v>×</v>
      </c>
      <c r="BE105" s="98" t="str">
        <f>IF(AND(BI105=契約状況コード表!M$5,Y105&gt;契約状況コード表!N$5),"○",IF(AND(BI105=契約状況コード表!M$6,Y105&gt;=契約状況コード表!N$6),"○",IF(AND(BI105=契約状況コード表!M$7,Y105&gt;=契約状況コード表!N$7),"○",IF(AND(BI105=契約状況コード表!M$8,Y105&gt;=契約状況コード表!N$8),"○",IF(AND(BI105=契約状況コード表!M$9,Y105&gt;=契約状況コード表!N$9),"○",IF(AND(BI105=契約状況コード表!M$10,Y105&gt;=契約状況コード表!N$10),"○",IF(AND(BI105=契約状況コード表!M$11,Y105&gt;=契約状況コード表!N$11),"○",IF(AND(BI105=契約状況コード表!M$12,Y105&gt;=契約状況コード表!N$12),"○",IF(AND(BI105=契約状況コード表!M$13,Y105&gt;=契約状況コード表!N$13),"○","×")))))))))</f>
        <v>×</v>
      </c>
      <c r="BF105" s="98" t="str">
        <f t="shared" si="23"/>
        <v>×</v>
      </c>
      <c r="BG105" s="98" t="str">
        <f t="shared" si="24"/>
        <v>×</v>
      </c>
      <c r="BH105" s="99" t="str">
        <f t="shared" si="25"/>
        <v/>
      </c>
      <c r="BI105" s="146">
        <f t="shared" si="26"/>
        <v>0</v>
      </c>
      <c r="BJ105" s="29" t="str">
        <f>IF(AG105=契約状況コード表!G$5,"",IF(AND(K105&lt;&gt;"",ISTEXT(U105)),"分担契約/単価契約",IF(ISTEXT(U105),"単価契約",IF(K105&lt;&gt;"","分担契約",""))))</f>
        <v/>
      </c>
      <c r="BK105" s="147"/>
      <c r="BL105" s="102" t="str">
        <f>IF(COUNTIF(T105,"**"),"",IF(AND(T105&gt;=契約状況コード表!P$5,OR(H105=契約状況コード表!M$5,H105=契約状況コード表!M$6)),1,IF(AND(T105&gt;=契約状況コード表!P$13,H105&lt;&gt;契約状況コード表!M$5,H105&lt;&gt;契約状況コード表!M$6),1,"")))</f>
        <v/>
      </c>
      <c r="BM105" s="132" t="str">
        <f t="shared" si="27"/>
        <v>○</v>
      </c>
      <c r="BN105" s="102" t="b">
        <f t="shared" si="28"/>
        <v>1</v>
      </c>
      <c r="BO105" s="102" t="b">
        <f t="shared" si="29"/>
        <v>1</v>
      </c>
    </row>
    <row r="106" spans="7:67" ht="60.6" customHeight="1">
      <c r="G106" s="64"/>
      <c r="H106" s="65"/>
      <c r="I106" s="65"/>
      <c r="J106" s="65"/>
      <c r="K106" s="64"/>
      <c r="L106" s="29"/>
      <c r="M106" s="66"/>
      <c r="N106" s="65"/>
      <c r="O106" s="67"/>
      <c r="P106" s="72"/>
      <c r="Q106" s="73"/>
      <c r="R106" s="65"/>
      <c r="S106" s="64"/>
      <c r="T106" s="68"/>
      <c r="U106" s="75"/>
      <c r="V106" s="76"/>
      <c r="W106" s="148" t="str">
        <f>IF(OR(T106="他官署で調達手続きを実施のため",AG106=契約状況コード表!G$5),"－",IF(V106&lt;&gt;"",ROUNDDOWN(V106/T106,3),(IFERROR(ROUNDDOWN(U106/T106,3),"－"))))</f>
        <v>－</v>
      </c>
      <c r="X106" s="68"/>
      <c r="Y106" s="68"/>
      <c r="Z106" s="71"/>
      <c r="AA106" s="69"/>
      <c r="AB106" s="70"/>
      <c r="AC106" s="71"/>
      <c r="AD106" s="71"/>
      <c r="AE106" s="71"/>
      <c r="AF106" s="71"/>
      <c r="AG106" s="69"/>
      <c r="AH106" s="65"/>
      <c r="AI106" s="65"/>
      <c r="AJ106" s="65"/>
      <c r="AK106" s="29"/>
      <c r="AL106" s="29"/>
      <c r="AM106" s="170"/>
      <c r="AN106" s="170"/>
      <c r="AO106" s="170"/>
      <c r="AP106" s="170"/>
      <c r="AQ106" s="29"/>
      <c r="AR106" s="64"/>
      <c r="AS106" s="29"/>
      <c r="AT106" s="29"/>
      <c r="AU106" s="29"/>
      <c r="AV106" s="29"/>
      <c r="AW106" s="29"/>
      <c r="AX106" s="29"/>
      <c r="AY106" s="29"/>
      <c r="AZ106" s="29"/>
      <c r="BA106" s="90"/>
      <c r="BB106" s="97"/>
      <c r="BC106" s="98" t="str">
        <f>IF(AND(OR(K106=契約状況コード表!D$5,K106=契約状況コード表!D$6),OR(AG106=契約状況コード表!G$5,AG106=契約状況コード表!G$6)),"年間支払金額(全官署)",IF(OR(AG106=契約状況コード表!G$5,AG106=契約状況コード表!G$6),"年間支払金額",IF(AND(OR(COUNTIF(AI106,"*すべて*"),COUNTIF(AI106,"*全て*")),S106="●",OR(K106=契約状況コード表!D$5,K106=契約状況コード表!D$6)),"年間支払金額(全官署、契約相手方ごと)",IF(AND(OR(COUNTIF(AI106,"*すべて*"),COUNTIF(AI106,"*全て*")),S106="●"),"年間支払金額(契約相手方ごと)",IF(AND(OR(K106=契約状況コード表!D$5,K106=契約状況コード表!D$6),AG106=契約状況コード表!G$7),"契約総額(全官署)",IF(AND(K106=契約状況コード表!D$7,AG106=契約状況コード表!G$7),"契約総額(自官署のみ)",IF(K106=契約状況コード表!D$7,"年間支払金額(自官署のみ)",IF(AG106=契約状況コード表!G$7,"契約総額",IF(AND(COUNTIF(BJ106,"&lt;&gt;*単価*"),OR(K106=契約状況コード表!D$5,K106=契約状況コード表!D$6)),"全官署予定価格",IF(AND(COUNTIF(BJ106,"*単価*"),OR(K106=契約状況コード表!D$5,K106=契約状況コード表!D$6)),"全官署支払金額",IF(AND(COUNTIF(BJ106,"&lt;&gt;*単価*"),COUNTIF(BJ106,"*変更契約*")),"変更後予定価格",IF(COUNTIF(BJ106,"*単価*"),"年間支払金額","予定価格"))))))))))))</f>
        <v>予定価格</v>
      </c>
      <c r="BD106" s="98" t="str">
        <f>IF(AND(BI106=契約状況コード表!M$5,T106&gt;契約状況コード表!N$5),"○",IF(AND(BI106=契約状況コード表!M$6,T106&gt;=契約状況コード表!N$6),"○",IF(AND(BI106=契約状況コード表!M$7,T106&gt;=契約状況コード表!N$7),"○",IF(AND(BI106=契約状況コード表!M$8,T106&gt;=契約状況コード表!N$8),"○",IF(AND(BI106=契約状況コード表!M$9,T106&gt;=契約状況コード表!N$9),"○",IF(AND(BI106=契約状況コード表!M$10,T106&gt;=契約状況コード表!N$10),"○",IF(AND(BI106=契約状況コード表!M$11,T106&gt;=契約状況コード表!N$11),"○",IF(AND(BI106=契約状況コード表!M$12,T106&gt;=契約状況コード表!N$12),"○",IF(AND(BI106=契約状況コード表!M$13,T106&gt;=契約状況コード表!N$13),"○",IF(T106="他官署で調達手続き入札を実施のため","○","×"))))))))))</f>
        <v>×</v>
      </c>
      <c r="BE106" s="98" t="str">
        <f>IF(AND(BI106=契約状況コード表!M$5,Y106&gt;契約状況コード表!N$5),"○",IF(AND(BI106=契約状況コード表!M$6,Y106&gt;=契約状況コード表!N$6),"○",IF(AND(BI106=契約状況コード表!M$7,Y106&gt;=契約状況コード表!N$7),"○",IF(AND(BI106=契約状況コード表!M$8,Y106&gt;=契約状況コード表!N$8),"○",IF(AND(BI106=契約状況コード表!M$9,Y106&gt;=契約状況コード表!N$9),"○",IF(AND(BI106=契約状況コード表!M$10,Y106&gt;=契約状況コード表!N$10),"○",IF(AND(BI106=契約状況コード表!M$11,Y106&gt;=契約状況コード表!N$11),"○",IF(AND(BI106=契約状況コード表!M$12,Y106&gt;=契約状況コード表!N$12),"○",IF(AND(BI106=契約状況コード表!M$13,Y106&gt;=契約状況コード表!N$13),"○","×")))))))))</f>
        <v>×</v>
      </c>
      <c r="BF106" s="98" t="str">
        <f t="shared" si="23"/>
        <v>×</v>
      </c>
      <c r="BG106" s="98" t="str">
        <f t="shared" si="24"/>
        <v>×</v>
      </c>
      <c r="BH106" s="99" t="str">
        <f t="shared" si="25"/>
        <v/>
      </c>
      <c r="BI106" s="146">
        <f t="shared" si="26"/>
        <v>0</v>
      </c>
      <c r="BJ106" s="29" t="str">
        <f>IF(AG106=契約状況コード表!G$5,"",IF(AND(K106&lt;&gt;"",ISTEXT(U106)),"分担契約/単価契約",IF(ISTEXT(U106),"単価契約",IF(K106&lt;&gt;"","分担契約",""))))</f>
        <v/>
      </c>
      <c r="BK106" s="147"/>
      <c r="BL106" s="102" t="str">
        <f>IF(COUNTIF(T106,"**"),"",IF(AND(T106&gt;=契約状況コード表!P$5,OR(H106=契約状況コード表!M$5,H106=契約状況コード表!M$6)),1,IF(AND(T106&gt;=契約状況コード表!P$13,H106&lt;&gt;契約状況コード表!M$5,H106&lt;&gt;契約状況コード表!M$6),1,"")))</f>
        <v/>
      </c>
      <c r="BM106" s="132" t="str">
        <f t="shared" si="27"/>
        <v>○</v>
      </c>
      <c r="BN106" s="102" t="b">
        <f t="shared" si="28"/>
        <v>1</v>
      </c>
      <c r="BO106" s="102" t="b">
        <f t="shared" si="29"/>
        <v>1</v>
      </c>
    </row>
    <row r="107" spans="7:67" ht="60.6" customHeight="1">
      <c r="G107" s="64"/>
      <c r="H107" s="65"/>
      <c r="I107" s="65"/>
      <c r="J107" s="65"/>
      <c r="K107" s="64"/>
      <c r="L107" s="29"/>
      <c r="M107" s="66"/>
      <c r="N107" s="65"/>
      <c r="O107" s="67"/>
      <c r="P107" s="72"/>
      <c r="Q107" s="73"/>
      <c r="R107" s="65"/>
      <c r="S107" s="64"/>
      <c r="T107" s="68"/>
      <c r="U107" s="75"/>
      <c r="V107" s="76"/>
      <c r="W107" s="148" t="str">
        <f>IF(OR(T107="他官署で調達手続きを実施のため",AG107=契約状況コード表!G$5),"－",IF(V107&lt;&gt;"",ROUNDDOWN(V107/T107,3),(IFERROR(ROUNDDOWN(U107/T107,3),"－"))))</f>
        <v>－</v>
      </c>
      <c r="X107" s="68"/>
      <c r="Y107" s="68"/>
      <c r="Z107" s="71"/>
      <c r="AA107" s="69"/>
      <c r="AB107" s="70"/>
      <c r="AC107" s="71"/>
      <c r="AD107" s="71"/>
      <c r="AE107" s="71"/>
      <c r="AF107" s="71"/>
      <c r="AG107" s="69"/>
      <c r="AH107" s="65"/>
      <c r="AI107" s="65"/>
      <c r="AJ107" s="65"/>
      <c r="AK107" s="29"/>
      <c r="AL107" s="29"/>
      <c r="AM107" s="170"/>
      <c r="AN107" s="170"/>
      <c r="AO107" s="170"/>
      <c r="AP107" s="170"/>
      <c r="AQ107" s="29"/>
      <c r="AR107" s="64"/>
      <c r="AS107" s="29"/>
      <c r="AT107" s="29"/>
      <c r="AU107" s="29"/>
      <c r="AV107" s="29"/>
      <c r="AW107" s="29"/>
      <c r="AX107" s="29"/>
      <c r="AY107" s="29"/>
      <c r="AZ107" s="29"/>
      <c r="BA107" s="90"/>
      <c r="BB107" s="97"/>
      <c r="BC107" s="98" t="str">
        <f>IF(AND(OR(K107=契約状況コード表!D$5,K107=契約状況コード表!D$6),OR(AG107=契約状況コード表!G$5,AG107=契約状況コード表!G$6)),"年間支払金額(全官署)",IF(OR(AG107=契約状況コード表!G$5,AG107=契約状況コード表!G$6),"年間支払金額",IF(AND(OR(COUNTIF(AI107,"*すべて*"),COUNTIF(AI107,"*全て*")),S107="●",OR(K107=契約状況コード表!D$5,K107=契約状況コード表!D$6)),"年間支払金額(全官署、契約相手方ごと)",IF(AND(OR(COUNTIF(AI107,"*すべて*"),COUNTIF(AI107,"*全て*")),S107="●"),"年間支払金額(契約相手方ごと)",IF(AND(OR(K107=契約状況コード表!D$5,K107=契約状況コード表!D$6),AG107=契約状況コード表!G$7),"契約総額(全官署)",IF(AND(K107=契約状況コード表!D$7,AG107=契約状況コード表!G$7),"契約総額(自官署のみ)",IF(K107=契約状況コード表!D$7,"年間支払金額(自官署のみ)",IF(AG107=契約状況コード表!G$7,"契約総額",IF(AND(COUNTIF(BJ107,"&lt;&gt;*単価*"),OR(K107=契約状況コード表!D$5,K107=契約状況コード表!D$6)),"全官署予定価格",IF(AND(COUNTIF(BJ107,"*単価*"),OR(K107=契約状況コード表!D$5,K107=契約状況コード表!D$6)),"全官署支払金額",IF(AND(COUNTIF(BJ107,"&lt;&gt;*単価*"),COUNTIF(BJ107,"*変更契約*")),"変更後予定価格",IF(COUNTIF(BJ107,"*単価*"),"年間支払金額","予定価格"))))))))))))</f>
        <v>予定価格</v>
      </c>
      <c r="BD107" s="98" t="str">
        <f>IF(AND(BI107=契約状況コード表!M$5,T107&gt;契約状況コード表!N$5),"○",IF(AND(BI107=契約状況コード表!M$6,T107&gt;=契約状況コード表!N$6),"○",IF(AND(BI107=契約状況コード表!M$7,T107&gt;=契約状況コード表!N$7),"○",IF(AND(BI107=契約状況コード表!M$8,T107&gt;=契約状況コード表!N$8),"○",IF(AND(BI107=契約状況コード表!M$9,T107&gt;=契約状況コード表!N$9),"○",IF(AND(BI107=契約状況コード表!M$10,T107&gt;=契約状況コード表!N$10),"○",IF(AND(BI107=契約状況コード表!M$11,T107&gt;=契約状況コード表!N$11),"○",IF(AND(BI107=契約状況コード表!M$12,T107&gt;=契約状況コード表!N$12),"○",IF(AND(BI107=契約状況コード表!M$13,T107&gt;=契約状況コード表!N$13),"○",IF(T107="他官署で調達手続き入札を実施のため","○","×"))))))))))</f>
        <v>×</v>
      </c>
      <c r="BE107" s="98" t="str">
        <f>IF(AND(BI107=契約状況コード表!M$5,Y107&gt;契約状況コード表!N$5),"○",IF(AND(BI107=契約状況コード表!M$6,Y107&gt;=契約状況コード表!N$6),"○",IF(AND(BI107=契約状況コード表!M$7,Y107&gt;=契約状況コード表!N$7),"○",IF(AND(BI107=契約状況コード表!M$8,Y107&gt;=契約状況コード表!N$8),"○",IF(AND(BI107=契約状況コード表!M$9,Y107&gt;=契約状況コード表!N$9),"○",IF(AND(BI107=契約状況コード表!M$10,Y107&gt;=契約状況コード表!N$10),"○",IF(AND(BI107=契約状況コード表!M$11,Y107&gt;=契約状況コード表!N$11),"○",IF(AND(BI107=契約状況コード表!M$12,Y107&gt;=契約状況コード表!N$12),"○",IF(AND(BI107=契約状況コード表!M$13,Y107&gt;=契約状況コード表!N$13),"○","×")))))))))</f>
        <v>×</v>
      </c>
      <c r="BF107" s="98" t="str">
        <f t="shared" si="23"/>
        <v>×</v>
      </c>
      <c r="BG107" s="98" t="str">
        <f t="shared" si="24"/>
        <v>×</v>
      </c>
      <c r="BH107" s="99" t="str">
        <f t="shared" si="25"/>
        <v/>
      </c>
      <c r="BI107" s="146">
        <f t="shared" si="26"/>
        <v>0</v>
      </c>
      <c r="BJ107" s="29" t="str">
        <f>IF(AG107=契約状況コード表!G$5,"",IF(AND(K107&lt;&gt;"",ISTEXT(U107)),"分担契約/単価契約",IF(ISTEXT(U107),"単価契約",IF(K107&lt;&gt;"","分担契約",""))))</f>
        <v/>
      </c>
      <c r="BK107" s="147"/>
      <c r="BL107" s="102" t="str">
        <f>IF(COUNTIF(T107,"**"),"",IF(AND(T107&gt;=契約状況コード表!P$5,OR(H107=契約状況コード表!M$5,H107=契約状況コード表!M$6)),1,IF(AND(T107&gt;=契約状況コード表!P$13,H107&lt;&gt;契約状況コード表!M$5,H107&lt;&gt;契約状況コード表!M$6),1,"")))</f>
        <v/>
      </c>
      <c r="BM107" s="132" t="str">
        <f t="shared" si="27"/>
        <v>○</v>
      </c>
      <c r="BN107" s="102" t="b">
        <f t="shared" si="28"/>
        <v>1</v>
      </c>
      <c r="BO107" s="102" t="b">
        <f t="shared" si="29"/>
        <v>1</v>
      </c>
    </row>
    <row r="108" spans="7:67" ht="60.6" customHeight="1">
      <c r="G108" s="64"/>
      <c r="H108" s="65"/>
      <c r="I108" s="65"/>
      <c r="J108" s="65"/>
      <c r="K108" s="64"/>
      <c r="L108" s="29"/>
      <c r="M108" s="66"/>
      <c r="N108" s="65"/>
      <c r="O108" s="67"/>
      <c r="P108" s="72"/>
      <c r="Q108" s="73"/>
      <c r="R108" s="65"/>
      <c r="S108" s="64"/>
      <c r="T108" s="68"/>
      <c r="U108" s="75"/>
      <c r="V108" s="76"/>
      <c r="W108" s="148" t="str">
        <f>IF(OR(T108="他官署で調達手続きを実施のため",AG108=契約状況コード表!G$5),"－",IF(V108&lt;&gt;"",ROUNDDOWN(V108/T108,3),(IFERROR(ROUNDDOWN(U108/T108,3),"－"))))</f>
        <v>－</v>
      </c>
      <c r="X108" s="68"/>
      <c r="Y108" s="68"/>
      <c r="Z108" s="71"/>
      <c r="AA108" s="69"/>
      <c r="AB108" s="70"/>
      <c r="AC108" s="71"/>
      <c r="AD108" s="71"/>
      <c r="AE108" s="71"/>
      <c r="AF108" s="71"/>
      <c r="AG108" s="69"/>
      <c r="AH108" s="65"/>
      <c r="AI108" s="65"/>
      <c r="AJ108" s="65"/>
      <c r="AK108" s="29"/>
      <c r="AL108" s="29"/>
      <c r="AM108" s="170"/>
      <c r="AN108" s="170"/>
      <c r="AO108" s="170"/>
      <c r="AP108" s="170"/>
      <c r="AQ108" s="29"/>
      <c r="AR108" s="64"/>
      <c r="AS108" s="29"/>
      <c r="AT108" s="29"/>
      <c r="AU108" s="29"/>
      <c r="AV108" s="29"/>
      <c r="AW108" s="29"/>
      <c r="AX108" s="29"/>
      <c r="AY108" s="29"/>
      <c r="AZ108" s="29"/>
      <c r="BA108" s="90"/>
      <c r="BB108" s="97"/>
      <c r="BC108" s="98" t="str">
        <f>IF(AND(OR(K108=契約状況コード表!D$5,K108=契約状況コード表!D$6),OR(AG108=契約状況コード表!G$5,AG108=契約状況コード表!G$6)),"年間支払金額(全官署)",IF(OR(AG108=契約状況コード表!G$5,AG108=契約状況コード表!G$6),"年間支払金額",IF(AND(OR(COUNTIF(AI108,"*すべて*"),COUNTIF(AI108,"*全て*")),S108="●",OR(K108=契約状況コード表!D$5,K108=契約状況コード表!D$6)),"年間支払金額(全官署、契約相手方ごと)",IF(AND(OR(COUNTIF(AI108,"*すべて*"),COUNTIF(AI108,"*全て*")),S108="●"),"年間支払金額(契約相手方ごと)",IF(AND(OR(K108=契約状況コード表!D$5,K108=契約状況コード表!D$6),AG108=契約状況コード表!G$7),"契約総額(全官署)",IF(AND(K108=契約状況コード表!D$7,AG108=契約状況コード表!G$7),"契約総額(自官署のみ)",IF(K108=契約状況コード表!D$7,"年間支払金額(自官署のみ)",IF(AG108=契約状況コード表!G$7,"契約総額",IF(AND(COUNTIF(BJ108,"&lt;&gt;*単価*"),OR(K108=契約状況コード表!D$5,K108=契約状況コード表!D$6)),"全官署予定価格",IF(AND(COUNTIF(BJ108,"*単価*"),OR(K108=契約状況コード表!D$5,K108=契約状況コード表!D$6)),"全官署支払金額",IF(AND(COUNTIF(BJ108,"&lt;&gt;*単価*"),COUNTIF(BJ108,"*変更契約*")),"変更後予定価格",IF(COUNTIF(BJ108,"*単価*"),"年間支払金額","予定価格"))))))))))))</f>
        <v>予定価格</v>
      </c>
      <c r="BD108" s="98" t="str">
        <f>IF(AND(BI108=契約状況コード表!M$5,T108&gt;契約状況コード表!N$5),"○",IF(AND(BI108=契約状況コード表!M$6,T108&gt;=契約状況コード表!N$6),"○",IF(AND(BI108=契約状況コード表!M$7,T108&gt;=契約状況コード表!N$7),"○",IF(AND(BI108=契約状況コード表!M$8,T108&gt;=契約状況コード表!N$8),"○",IF(AND(BI108=契約状況コード表!M$9,T108&gt;=契約状況コード表!N$9),"○",IF(AND(BI108=契約状況コード表!M$10,T108&gt;=契約状況コード表!N$10),"○",IF(AND(BI108=契約状況コード表!M$11,T108&gt;=契約状況コード表!N$11),"○",IF(AND(BI108=契約状況コード表!M$12,T108&gt;=契約状況コード表!N$12),"○",IF(AND(BI108=契約状況コード表!M$13,T108&gt;=契約状況コード表!N$13),"○",IF(T108="他官署で調達手続き入札を実施のため","○","×"))))))))))</f>
        <v>×</v>
      </c>
      <c r="BE108" s="98" t="str">
        <f>IF(AND(BI108=契約状況コード表!M$5,Y108&gt;契約状況コード表!N$5),"○",IF(AND(BI108=契約状況コード表!M$6,Y108&gt;=契約状況コード表!N$6),"○",IF(AND(BI108=契約状況コード表!M$7,Y108&gt;=契約状況コード表!N$7),"○",IF(AND(BI108=契約状況コード表!M$8,Y108&gt;=契約状況コード表!N$8),"○",IF(AND(BI108=契約状況コード表!M$9,Y108&gt;=契約状況コード表!N$9),"○",IF(AND(BI108=契約状況コード表!M$10,Y108&gt;=契約状況コード表!N$10),"○",IF(AND(BI108=契約状況コード表!M$11,Y108&gt;=契約状況コード表!N$11),"○",IF(AND(BI108=契約状況コード表!M$12,Y108&gt;=契約状況コード表!N$12),"○",IF(AND(BI108=契約状況コード表!M$13,Y108&gt;=契約状況コード表!N$13),"○","×")))))))))</f>
        <v>×</v>
      </c>
      <c r="BF108" s="98" t="str">
        <f t="shared" si="23"/>
        <v>×</v>
      </c>
      <c r="BG108" s="98" t="str">
        <f t="shared" si="24"/>
        <v>×</v>
      </c>
      <c r="BH108" s="99" t="str">
        <f t="shared" si="25"/>
        <v/>
      </c>
      <c r="BI108" s="146">
        <f t="shared" si="26"/>
        <v>0</v>
      </c>
      <c r="BJ108" s="29" t="str">
        <f>IF(AG108=契約状況コード表!G$5,"",IF(AND(K108&lt;&gt;"",ISTEXT(U108)),"分担契約/単価契約",IF(ISTEXT(U108),"単価契約",IF(K108&lt;&gt;"","分担契約",""))))</f>
        <v/>
      </c>
      <c r="BK108" s="147"/>
      <c r="BL108" s="102" t="str">
        <f>IF(COUNTIF(T108,"**"),"",IF(AND(T108&gt;=契約状況コード表!P$5,OR(H108=契約状況コード表!M$5,H108=契約状況コード表!M$6)),1,IF(AND(T108&gt;=契約状況コード表!P$13,H108&lt;&gt;契約状況コード表!M$5,H108&lt;&gt;契約状況コード表!M$6),1,"")))</f>
        <v/>
      </c>
      <c r="BM108" s="132" t="str">
        <f t="shared" si="27"/>
        <v>○</v>
      </c>
      <c r="BN108" s="102" t="b">
        <f t="shared" si="28"/>
        <v>1</v>
      </c>
      <c r="BO108" s="102" t="b">
        <f t="shared" si="29"/>
        <v>1</v>
      </c>
    </row>
    <row r="109" spans="7:67" ht="60.6" customHeight="1">
      <c r="G109" s="64"/>
      <c r="H109" s="65"/>
      <c r="I109" s="65"/>
      <c r="J109" s="65"/>
      <c r="K109" s="64"/>
      <c r="L109" s="29"/>
      <c r="M109" s="66"/>
      <c r="N109" s="65"/>
      <c r="O109" s="67"/>
      <c r="P109" s="72"/>
      <c r="Q109" s="73"/>
      <c r="R109" s="65"/>
      <c r="S109" s="64"/>
      <c r="T109" s="68"/>
      <c r="U109" s="75"/>
      <c r="V109" s="76"/>
      <c r="W109" s="148" t="str">
        <f>IF(OR(T109="他官署で調達手続きを実施のため",AG109=契約状況コード表!G$5),"－",IF(V109&lt;&gt;"",ROUNDDOWN(V109/T109,3),(IFERROR(ROUNDDOWN(U109/T109,3),"－"))))</f>
        <v>－</v>
      </c>
      <c r="X109" s="68"/>
      <c r="Y109" s="68"/>
      <c r="Z109" s="71"/>
      <c r="AA109" s="69"/>
      <c r="AB109" s="70"/>
      <c r="AC109" s="71"/>
      <c r="AD109" s="71"/>
      <c r="AE109" s="71"/>
      <c r="AF109" s="71"/>
      <c r="AG109" s="69"/>
      <c r="AH109" s="65"/>
      <c r="AI109" s="65"/>
      <c r="AJ109" s="65"/>
      <c r="AK109" s="29"/>
      <c r="AL109" s="29"/>
      <c r="AM109" s="170"/>
      <c r="AN109" s="170"/>
      <c r="AO109" s="170"/>
      <c r="AP109" s="170"/>
      <c r="AQ109" s="29"/>
      <c r="AR109" s="64"/>
      <c r="AS109" s="29"/>
      <c r="AT109" s="29"/>
      <c r="AU109" s="29"/>
      <c r="AV109" s="29"/>
      <c r="AW109" s="29"/>
      <c r="AX109" s="29"/>
      <c r="AY109" s="29"/>
      <c r="AZ109" s="29"/>
      <c r="BA109" s="92"/>
      <c r="BB109" s="97"/>
      <c r="BC109" s="98" t="str">
        <f>IF(AND(OR(K109=契約状況コード表!D$5,K109=契約状況コード表!D$6),OR(AG109=契約状況コード表!G$5,AG109=契約状況コード表!G$6)),"年間支払金額(全官署)",IF(OR(AG109=契約状況コード表!G$5,AG109=契約状況コード表!G$6),"年間支払金額",IF(AND(OR(COUNTIF(AI109,"*すべて*"),COUNTIF(AI109,"*全て*")),S109="●",OR(K109=契約状況コード表!D$5,K109=契約状況コード表!D$6)),"年間支払金額(全官署、契約相手方ごと)",IF(AND(OR(COUNTIF(AI109,"*すべて*"),COUNTIF(AI109,"*全て*")),S109="●"),"年間支払金額(契約相手方ごと)",IF(AND(OR(K109=契約状況コード表!D$5,K109=契約状況コード表!D$6),AG109=契約状況コード表!G$7),"契約総額(全官署)",IF(AND(K109=契約状況コード表!D$7,AG109=契約状況コード表!G$7),"契約総額(自官署のみ)",IF(K109=契約状況コード表!D$7,"年間支払金額(自官署のみ)",IF(AG109=契約状況コード表!G$7,"契約総額",IF(AND(COUNTIF(BJ109,"&lt;&gt;*単価*"),OR(K109=契約状況コード表!D$5,K109=契約状況コード表!D$6)),"全官署予定価格",IF(AND(COUNTIF(BJ109,"*単価*"),OR(K109=契約状況コード表!D$5,K109=契約状況コード表!D$6)),"全官署支払金額",IF(AND(COUNTIF(BJ109,"&lt;&gt;*単価*"),COUNTIF(BJ109,"*変更契約*")),"変更後予定価格",IF(COUNTIF(BJ109,"*単価*"),"年間支払金額","予定価格"))))))))))))</f>
        <v>予定価格</v>
      </c>
      <c r="BD109" s="98" t="str">
        <f>IF(AND(BI109=契約状況コード表!M$5,T109&gt;契約状況コード表!N$5),"○",IF(AND(BI109=契約状況コード表!M$6,T109&gt;=契約状況コード表!N$6),"○",IF(AND(BI109=契約状況コード表!M$7,T109&gt;=契約状況コード表!N$7),"○",IF(AND(BI109=契約状況コード表!M$8,T109&gt;=契約状況コード表!N$8),"○",IF(AND(BI109=契約状況コード表!M$9,T109&gt;=契約状況コード表!N$9),"○",IF(AND(BI109=契約状況コード表!M$10,T109&gt;=契約状況コード表!N$10),"○",IF(AND(BI109=契約状況コード表!M$11,T109&gt;=契約状況コード表!N$11),"○",IF(AND(BI109=契約状況コード表!M$12,T109&gt;=契約状況コード表!N$12),"○",IF(AND(BI109=契約状況コード表!M$13,T109&gt;=契約状況コード表!N$13),"○",IF(T109="他官署で調達手続き入札を実施のため","○","×"))))))))))</f>
        <v>×</v>
      </c>
      <c r="BE109" s="98" t="str">
        <f>IF(AND(BI109=契約状況コード表!M$5,Y109&gt;契約状況コード表!N$5),"○",IF(AND(BI109=契約状況コード表!M$6,Y109&gt;=契約状況コード表!N$6),"○",IF(AND(BI109=契約状況コード表!M$7,Y109&gt;=契約状況コード表!N$7),"○",IF(AND(BI109=契約状況コード表!M$8,Y109&gt;=契約状況コード表!N$8),"○",IF(AND(BI109=契約状況コード表!M$9,Y109&gt;=契約状況コード表!N$9),"○",IF(AND(BI109=契約状況コード表!M$10,Y109&gt;=契約状況コード表!N$10),"○",IF(AND(BI109=契約状況コード表!M$11,Y109&gt;=契約状況コード表!N$11),"○",IF(AND(BI109=契約状況コード表!M$12,Y109&gt;=契約状況コード表!N$12),"○",IF(AND(BI109=契約状況コード表!M$13,Y109&gt;=契約状況コード表!N$13),"○","×")))))))))</f>
        <v>×</v>
      </c>
      <c r="BF109" s="98" t="str">
        <f t="shared" si="23"/>
        <v>×</v>
      </c>
      <c r="BG109" s="98" t="str">
        <f t="shared" si="24"/>
        <v>×</v>
      </c>
      <c r="BH109" s="99" t="str">
        <f t="shared" si="25"/>
        <v/>
      </c>
      <c r="BI109" s="146">
        <f t="shared" si="26"/>
        <v>0</v>
      </c>
      <c r="BJ109" s="29" t="str">
        <f>IF(AG109=契約状況コード表!G$5,"",IF(AND(K109&lt;&gt;"",ISTEXT(U109)),"分担契約/単価契約",IF(ISTEXT(U109),"単価契約",IF(K109&lt;&gt;"","分担契約",""))))</f>
        <v/>
      </c>
      <c r="BK109" s="147"/>
      <c r="BL109" s="102" t="str">
        <f>IF(COUNTIF(T109,"**"),"",IF(AND(T109&gt;=契約状況コード表!P$5,OR(H109=契約状況コード表!M$5,H109=契約状況コード表!M$6)),1,IF(AND(T109&gt;=契約状況コード表!P$13,H109&lt;&gt;契約状況コード表!M$5,H109&lt;&gt;契約状況コード表!M$6),1,"")))</f>
        <v/>
      </c>
      <c r="BM109" s="132" t="str">
        <f t="shared" si="27"/>
        <v>○</v>
      </c>
      <c r="BN109" s="102" t="b">
        <f t="shared" si="28"/>
        <v>1</v>
      </c>
      <c r="BO109" s="102" t="b">
        <f t="shared" si="29"/>
        <v>1</v>
      </c>
    </row>
    <row r="110" spans="7:67" ht="60.6" customHeight="1">
      <c r="G110" s="64"/>
      <c r="H110" s="65"/>
      <c r="I110" s="65"/>
      <c r="J110" s="65"/>
      <c r="K110" s="64"/>
      <c r="L110" s="29"/>
      <c r="M110" s="66"/>
      <c r="N110" s="65"/>
      <c r="O110" s="67"/>
      <c r="P110" s="72"/>
      <c r="Q110" s="73"/>
      <c r="R110" s="65"/>
      <c r="S110" s="64"/>
      <c r="T110" s="68"/>
      <c r="U110" s="75"/>
      <c r="V110" s="76"/>
      <c r="W110" s="148" t="str">
        <f>IF(OR(T110="他官署で調達手続きを実施のため",AG110=契約状況コード表!G$5),"－",IF(V110&lt;&gt;"",ROUNDDOWN(V110/T110,3),(IFERROR(ROUNDDOWN(U110/T110,3),"－"))))</f>
        <v>－</v>
      </c>
      <c r="X110" s="68"/>
      <c r="Y110" s="68"/>
      <c r="Z110" s="71"/>
      <c r="AA110" s="69"/>
      <c r="AB110" s="70"/>
      <c r="AC110" s="71"/>
      <c r="AD110" s="71"/>
      <c r="AE110" s="71"/>
      <c r="AF110" s="71"/>
      <c r="AG110" s="69"/>
      <c r="AH110" s="65"/>
      <c r="AI110" s="65"/>
      <c r="AJ110" s="65"/>
      <c r="AK110" s="29"/>
      <c r="AL110" s="29"/>
      <c r="AM110" s="170"/>
      <c r="AN110" s="170"/>
      <c r="AO110" s="170"/>
      <c r="AP110" s="170"/>
      <c r="AQ110" s="29"/>
      <c r="AR110" s="64"/>
      <c r="AS110" s="29"/>
      <c r="AT110" s="29"/>
      <c r="AU110" s="29"/>
      <c r="AV110" s="29"/>
      <c r="AW110" s="29"/>
      <c r="AX110" s="29"/>
      <c r="AY110" s="29"/>
      <c r="AZ110" s="29"/>
      <c r="BA110" s="90"/>
      <c r="BB110" s="97"/>
      <c r="BC110" s="98" t="str">
        <f>IF(AND(OR(K110=契約状況コード表!D$5,K110=契約状況コード表!D$6),OR(AG110=契約状況コード表!G$5,AG110=契約状況コード表!G$6)),"年間支払金額(全官署)",IF(OR(AG110=契約状況コード表!G$5,AG110=契約状況コード表!G$6),"年間支払金額",IF(AND(OR(COUNTIF(AI110,"*すべて*"),COUNTIF(AI110,"*全て*")),S110="●",OR(K110=契約状況コード表!D$5,K110=契約状況コード表!D$6)),"年間支払金額(全官署、契約相手方ごと)",IF(AND(OR(COUNTIF(AI110,"*すべて*"),COUNTIF(AI110,"*全て*")),S110="●"),"年間支払金額(契約相手方ごと)",IF(AND(OR(K110=契約状況コード表!D$5,K110=契約状況コード表!D$6),AG110=契約状況コード表!G$7),"契約総額(全官署)",IF(AND(K110=契約状況コード表!D$7,AG110=契約状況コード表!G$7),"契約総額(自官署のみ)",IF(K110=契約状況コード表!D$7,"年間支払金額(自官署のみ)",IF(AG110=契約状況コード表!G$7,"契約総額",IF(AND(COUNTIF(BJ110,"&lt;&gt;*単価*"),OR(K110=契約状況コード表!D$5,K110=契約状況コード表!D$6)),"全官署予定価格",IF(AND(COUNTIF(BJ110,"*単価*"),OR(K110=契約状況コード表!D$5,K110=契約状況コード表!D$6)),"全官署支払金額",IF(AND(COUNTIF(BJ110,"&lt;&gt;*単価*"),COUNTIF(BJ110,"*変更契約*")),"変更後予定価格",IF(COUNTIF(BJ110,"*単価*"),"年間支払金額","予定価格"))))))))))))</f>
        <v>予定価格</v>
      </c>
      <c r="BD110" s="98" t="str">
        <f>IF(AND(BI110=契約状況コード表!M$5,T110&gt;契約状況コード表!N$5),"○",IF(AND(BI110=契約状況コード表!M$6,T110&gt;=契約状況コード表!N$6),"○",IF(AND(BI110=契約状況コード表!M$7,T110&gt;=契約状況コード表!N$7),"○",IF(AND(BI110=契約状況コード表!M$8,T110&gt;=契約状況コード表!N$8),"○",IF(AND(BI110=契約状況コード表!M$9,T110&gt;=契約状況コード表!N$9),"○",IF(AND(BI110=契約状況コード表!M$10,T110&gt;=契約状況コード表!N$10),"○",IF(AND(BI110=契約状況コード表!M$11,T110&gt;=契約状況コード表!N$11),"○",IF(AND(BI110=契約状況コード表!M$12,T110&gt;=契約状況コード表!N$12),"○",IF(AND(BI110=契約状況コード表!M$13,T110&gt;=契約状況コード表!N$13),"○",IF(T110="他官署で調達手続き入札を実施のため","○","×"))))))))))</f>
        <v>×</v>
      </c>
      <c r="BE110" s="98" t="str">
        <f>IF(AND(BI110=契約状況コード表!M$5,Y110&gt;契約状況コード表!N$5),"○",IF(AND(BI110=契約状況コード表!M$6,Y110&gt;=契約状況コード表!N$6),"○",IF(AND(BI110=契約状況コード表!M$7,Y110&gt;=契約状況コード表!N$7),"○",IF(AND(BI110=契約状況コード表!M$8,Y110&gt;=契約状況コード表!N$8),"○",IF(AND(BI110=契約状況コード表!M$9,Y110&gt;=契約状況コード表!N$9),"○",IF(AND(BI110=契約状況コード表!M$10,Y110&gt;=契約状況コード表!N$10),"○",IF(AND(BI110=契約状況コード表!M$11,Y110&gt;=契約状況コード表!N$11),"○",IF(AND(BI110=契約状況コード表!M$12,Y110&gt;=契約状況コード表!N$12),"○",IF(AND(BI110=契約状況コード表!M$13,Y110&gt;=契約状況コード表!N$13),"○","×")))))))))</f>
        <v>×</v>
      </c>
      <c r="BF110" s="98" t="str">
        <f t="shared" si="23"/>
        <v>×</v>
      </c>
      <c r="BG110" s="98" t="str">
        <f t="shared" si="24"/>
        <v>×</v>
      </c>
      <c r="BH110" s="99" t="str">
        <f t="shared" si="25"/>
        <v/>
      </c>
      <c r="BI110" s="146">
        <f t="shared" si="26"/>
        <v>0</v>
      </c>
      <c r="BJ110" s="29" t="str">
        <f>IF(AG110=契約状況コード表!G$5,"",IF(AND(K110&lt;&gt;"",ISTEXT(U110)),"分担契約/単価契約",IF(ISTEXT(U110),"単価契約",IF(K110&lt;&gt;"","分担契約",""))))</f>
        <v/>
      </c>
      <c r="BK110" s="147"/>
      <c r="BL110" s="102" t="str">
        <f>IF(COUNTIF(T110,"**"),"",IF(AND(T110&gt;=契約状況コード表!P$5,OR(H110=契約状況コード表!M$5,H110=契約状況コード表!M$6)),1,IF(AND(T110&gt;=契約状況コード表!P$13,H110&lt;&gt;契約状況コード表!M$5,H110&lt;&gt;契約状況コード表!M$6),1,"")))</f>
        <v/>
      </c>
      <c r="BM110" s="132" t="str">
        <f t="shared" si="27"/>
        <v>○</v>
      </c>
      <c r="BN110" s="102" t="b">
        <f t="shared" si="28"/>
        <v>1</v>
      </c>
      <c r="BO110" s="102" t="b">
        <f t="shared" si="29"/>
        <v>1</v>
      </c>
    </row>
    <row r="111" spans="7:67" ht="60.6" customHeight="1">
      <c r="G111" s="64"/>
      <c r="H111" s="65"/>
      <c r="I111" s="65"/>
      <c r="J111" s="65"/>
      <c r="K111" s="64"/>
      <c r="L111" s="29"/>
      <c r="M111" s="66"/>
      <c r="N111" s="65"/>
      <c r="O111" s="67"/>
      <c r="P111" s="72"/>
      <c r="Q111" s="73"/>
      <c r="R111" s="65"/>
      <c r="S111" s="64"/>
      <c r="T111" s="68"/>
      <c r="U111" s="75"/>
      <c r="V111" s="76"/>
      <c r="W111" s="148" t="str">
        <f>IF(OR(T111="他官署で調達手続きを実施のため",AG111=契約状況コード表!G$5),"－",IF(V111&lt;&gt;"",ROUNDDOWN(V111/T111,3),(IFERROR(ROUNDDOWN(U111/T111,3),"－"))))</f>
        <v>－</v>
      </c>
      <c r="X111" s="68"/>
      <c r="Y111" s="68"/>
      <c r="Z111" s="71"/>
      <c r="AA111" s="69"/>
      <c r="AB111" s="70"/>
      <c r="AC111" s="71"/>
      <c r="AD111" s="71"/>
      <c r="AE111" s="71"/>
      <c r="AF111" s="71"/>
      <c r="AG111" s="69"/>
      <c r="AH111" s="65"/>
      <c r="AI111" s="65"/>
      <c r="AJ111" s="65"/>
      <c r="AK111" s="29"/>
      <c r="AL111" s="29"/>
      <c r="AM111" s="170"/>
      <c r="AN111" s="170"/>
      <c r="AO111" s="170"/>
      <c r="AP111" s="170"/>
      <c r="AQ111" s="29"/>
      <c r="AR111" s="64"/>
      <c r="AS111" s="29"/>
      <c r="AT111" s="29"/>
      <c r="AU111" s="29"/>
      <c r="AV111" s="29"/>
      <c r="AW111" s="29"/>
      <c r="AX111" s="29"/>
      <c r="AY111" s="29"/>
      <c r="AZ111" s="29"/>
      <c r="BA111" s="90"/>
      <c r="BB111" s="97"/>
      <c r="BC111" s="98" t="str">
        <f>IF(AND(OR(K111=契約状況コード表!D$5,K111=契約状況コード表!D$6),OR(AG111=契約状況コード表!G$5,AG111=契約状況コード表!G$6)),"年間支払金額(全官署)",IF(OR(AG111=契約状況コード表!G$5,AG111=契約状況コード表!G$6),"年間支払金額",IF(AND(OR(COUNTIF(AI111,"*すべて*"),COUNTIF(AI111,"*全て*")),S111="●",OR(K111=契約状況コード表!D$5,K111=契約状況コード表!D$6)),"年間支払金額(全官署、契約相手方ごと)",IF(AND(OR(COUNTIF(AI111,"*すべて*"),COUNTIF(AI111,"*全て*")),S111="●"),"年間支払金額(契約相手方ごと)",IF(AND(OR(K111=契約状況コード表!D$5,K111=契約状況コード表!D$6),AG111=契約状況コード表!G$7),"契約総額(全官署)",IF(AND(K111=契約状況コード表!D$7,AG111=契約状況コード表!G$7),"契約総額(自官署のみ)",IF(K111=契約状況コード表!D$7,"年間支払金額(自官署のみ)",IF(AG111=契約状況コード表!G$7,"契約総額",IF(AND(COUNTIF(BJ111,"&lt;&gt;*単価*"),OR(K111=契約状況コード表!D$5,K111=契約状況コード表!D$6)),"全官署予定価格",IF(AND(COUNTIF(BJ111,"*単価*"),OR(K111=契約状況コード表!D$5,K111=契約状況コード表!D$6)),"全官署支払金額",IF(AND(COUNTIF(BJ111,"&lt;&gt;*単価*"),COUNTIF(BJ111,"*変更契約*")),"変更後予定価格",IF(COUNTIF(BJ111,"*単価*"),"年間支払金額","予定価格"))))))))))))</f>
        <v>予定価格</v>
      </c>
      <c r="BD111" s="98" t="str">
        <f>IF(AND(BI111=契約状況コード表!M$5,T111&gt;契約状況コード表!N$5),"○",IF(AND(BI111=契約状況コード表!M$6,T111&gt;=契約状況コード表!N$6),"○",IF(AND(BI111=契約状況コード表!M$7,T111&gt;=契約状況コード表!N$7),"○",IF(AND(BI111=契約状況コード表!M$8,T111&gt;=契約状況コード表!N$8),"○",IF(AND(BI111=契約状況コード表!M$9,T111&gt;=契約状況コード表!N$9),"○",IF(AND(BI111=契約状況コード表!M$10,T111&gt;=契約状況コード表!N$10),"○",IF(AND(BI111=契約状況コード表!M$11,T111&gt;=契約状況コード表!N$11),"○",IF(AND(BI111=契約状況コード表!M$12,T111&gt;=契約状況コード表!N$12),"○",IF(AND(BI111=契約状況コード表!M$13,T111&gt;=契約状況コード表!N$13),"○",IF(T111="他官署で調達手続き入札を実施のため","○","×"))))))))))</f>
        <v>×</v>
      </c>
      <c r="BE111" s="98" t="str">
        <f>IF(AND(BI111=契約状況コード表!M$5,Y111&gt;契約状況コード表!N$5),"○",IF(AND(BI111=契約状況コード表!M$6,Y111&gt;=契約状況コード表!N$6),"○",IF(AND(BI111=契約状況コード表!M$7,Y111&gt;=契約状況コード表!N$7),"○",IF(AND(BI111=契約状況コード表!M$8,Y111&gt;=契約状況コード表!N$8),"○",IF(AND(BI111=契約状況コード表!M$9,Y111&gt;=契約状況コード表!N$9),"○",IF(AND(BI111=契約状況コード表!M$10,Y111&gt;=契約状況コード表!N$10),"○",IF(AND(BI111=契約状況コード表!M$11,Y111&gt;=契約状況コード表!N$11),"○",IF(AND(BI111=契約状況コード表!M$12,Y111&gt;=契約状況コード表!N$12),"○",IF(AND(BI111=契約状況コード表!M$13,Y111&gt;=契約状況コード表!N$13),"○","×")))))))))</f>
        <v>×</v>
      </c>
      <c r="BF111" s="98" t="str">
        <f t="shared" si="23"/>
        <v>×</v>
      </c>
      <c r="BG111" s="98" t="str">
        <f t="shared" si="24"/>
        <v>×</v>
      </c>
      <c r="BH111" s="99" t="str">
        <f t="shared" si="25"/>
        <v/>
      </c>
      <c r="BI111" s="146">
        <f t="shared" si="26"/>
        <v>0</v>
      </c>
      <c r="BJ111" s="29" t="str">
        <f>IF(AG111=契約状況コード表!G$5,"",IF(AND(K111&lt;&gt;"",ISTEXT(U111)),"分担契約/単価契約",IF(ISTEXT(U111),"単価契約",IF(K111&lt;&gt;"","分担契約",""))))</f>
        <v/>
      </c>
      <c r="BK111" s="147"/>
      <c r="BL111" s="102" t="str">
        <f>IF(COUNTIF(T111,"**"),"",IF(AND(T111&gt;=契約状況コード表!P$5,OR(H111=契約状況コード表!M$5,H111=契約状況コード表!M$6)),1,IF(AND(T111&gt;=契約状況コード表!P$13,H111&lt;&gt;契約状況コード表!M$5,H111&lt;&gt;契約状況コード表!M$6),1,"")))</f>
        <v/>
      </c>
      <c r="BM111" s="132" t="str">
        <f t="shared" si="27"/>
        <v>○</v>
      </c>
      <c r="BN111" s="102" t="b">
        <f t="shared" si="28"/>
        <v>1</v>
      </c>
      <c r="BO111" s="102" t="b">
        <f t="shared" si="29"/>
        <v>1</v>
      </c>
    </row>
    <row r="112" spans="7:67" ht="60.6" customHeight="1">
      <c r="G112" s="64"/>
      <c r="H112" s="65"/>
      <c r="I112" s="65"/>
      <c r="J112" s="65"/>
      <c r="K112" s="64"/>
      <c r="L112" s="29"/>
      <c r="M112" s="66"/>
      <c r="N112" s="65"/>
      <c r="O112" s="67"/>
      <c r="P112" s="72"/>
      <c r="Q112" s="73"/>
      <c r="R112" s="65"/>
      <c r="S112" s="64"/>
      <c r="T112" s="74"/>
      <c r="U112" s="131"/>
      <c r="V112" s="76"/>
      <c r="W112" s="148" t="str">
        <f>IF(OR(T112="他官署で調達手続きを実施のため",AG112=契約状況コード表!G$5),"－",IF(V112&lt;&gt;"",ROUNDDOWN(V112/T112,3),(IFERROR(ROUNDDOWN(U112/T112,3),"－"))))</f>
        <v>－</v>
      </c>
      <c r="X112" s="74"/>
      <c r="Y112" s="74"/>
      <c r="Z112" s="71"/>
      <c r="AA112" s="69"/>
      <c r="AB112" s="70"/>
      <c r="AC112" s="71"/>
      <c r="AD112" s="71"/>
      <c r="AE112" s="71"/>
      <c r="AF112" s="71"/>
      <c r="AG112" s="69"/>
      <c r="AH112" s="65"/>
      <c r="AI112" s="65"/>
      <c r="AJ112" s="65"/>
      <c r="AK112" s="29"/>
      <c r="AL112" s="29"/>
      <c r="AM112" s="170"/>
      <c r="AN112" s="170"/>
      <c r="AO112" s="170"/>
      <c r="AP112" s="170"/>
      <c r="AQ112" s="29"/>
      <c r="AR112" s="64"/>
      <c r="AS112" s="29"/>
      <c r="AT112" s="29"/>
      <c r="AU112" s="29"/>
      <c r="AV112" s="29"/>
      <c r="AW112" s="29"/>
      <c r="AX112" s="29"/>
      <c r="AY112" s="29"/>
      <c r="AZ112" s="29"/>
      <c r="BA112" s="90"/>
      <c r="BB112" s="97"/>
      <c r="BC112" s="98" t="str">
        <f>IF(AND(OR(K112=契約状況コード表!D$5,K112=契約状況コード表!D$6),OR(AG112=契約状況コード表!G$5,AG112=契約状況コード表!G$6)),"年間支払金額(全官署)",IF(OR(AG112=契約状況コード表!G$5,AG112=契約状況コード表!G$6),"年間支払金額",IF(AND(OR(COUNTIF(AI112,"*すべて*"),COUNTIF(AI112,"*全て*")),S112="●",OR(K112=契約状況コード表!D$5,K112=契約状況コード表!D$6)),"年間支払金額(全官署、契約相手方ごと)",IF(AND(OR(COUNTIF(AI112,"*すべて*"),COUNTIF(AI112,"*全て*")),S112="●"),"年間支払金額(契約相手方ごと)",IF(AND(OR(K112=契約状況コード表!D$5,K112=契約状況コード表!D$6),AG112=契約状況コード表!G$7),"契約総額(全官署)",IF(AND(K112=契約状況コード表!D$7,AG112=契約状況コード表!G$7),"契約総額(自官署のみ)",IF(K112=契約状況コード表!D$7,"年間支払金額(自官署のみ)",IF(AG112=契約状況コード表!G$7,"契約総額",IF(AND(COUNTIF(BJ112,"&lt;&gt;*単価*"),OR(K112=契約状況コード表!D$5,K112=契約状況コード表!D$6)),"全官署予定価格",IF(AND(COUNTIF(BJ112,"*単価*"),OR(K112=契約状況コード表!D$5,K112=契約状況コード表!D$6)),"全官署支払金額",IF(AND(COUNTIF(BJ112,"&lt;&gt;*単価*"),COUNTIF(BJ112,"*変更契約*")),"変更後予定価格",IF(COUNTIF(BJ112,"*単価*"),"年間支払金額","予定価格"))))))))))))</f>
        <v>予定価格</v>
      </c>
      <c r="BD112" s="98" t="str">
        <f>IF(AND(BI112=契約状況コード表!M$5,T112&gt;契約状況コード表!N$5),"○",IF(AND(BI112=契約状況コード表!M$6,T112&gt;=契約状況コード表!N$6),"○",IF(AND(BI112=契約状況コード表!M$7,T112&gt;=契約状況コード表!N$7),"○",IF(AND(BI112=契約状況コード表!M$8,T112&gt;=契約状況コード表!N$8),"○",IF(AND(BI112=契約状況コード表!M$9,T112&gt;=契約状況コード表!N$9),"○",IF(AND(BI112=契約状況コード表!M$10,T112&gt;=契約状況コード表!N$10),"○",IF(AND(BI112=契約状況コード表!M$11,T112&gt;=契約状況コード表!N$11),"○",IF(AND(BI112=契約状況コード表!M$12,T112&gt;=契約状況コード表!N$12),"○",IF(AND(BI112=契約状況コード表!M$13,T112&gt;=契約状況コード表!N$13),"○",IF(T112="他官署で調達手続き入札を実施のため","○","×"))))))))))</f>
        <v>×</v>
      </c>
      <c r="BE112" s="98" t="str">
        <f>IF(AND(BI112=契約状況コード表!M$5,Y112&gt;契約状況コード表!N$5),"○",IF(AND(BI112=契約状況コード表!M$6,Y112&gt;=契約状況コード表!N$6),"○",IF(AND(BI112=契約状況コード表!M$7,Y112&gt;=契約状況コード表!N$7),"○",IF(AND(BI112=契約状況コード表!M$8,Y112&gt;=契約状況コード表!N$8),"○",IF(AND(BI112=契約状況コード表!M$9,Y112&gt;=契約状況コード表!N$9),"○",IF(AND(BI112=契約状況コード表!M$10,Y112&gt;=契約状況コード表!N$10),"○",IF(AND(BI112=契約状況コード表!M$11,Y112&gt;=契約状況コード表!N$11),"○",IF(AND(BI112=契約状況コード表!M$12,Y112&gt;=契約状況コード表!N$12),"○",IF(AND(BI112=契約状況コード表!M$13,Y112&gt;=契約状況コード表!N$13),"○","×")))))))))</f>
        <v>×</v>
      </c>
      <c r="BF112" s="98" t="str">
        <f t="shared" si="23"/>
        <v>×</v>
      </c>
      <c r="BG112" s="98" t="str">
        <f t="shared" si="24"/>
        <v>×</v>
      </c>
      <c r="BH112" s="99" t="str">
        <f t="shared" si="25"/>
        <v/>
      </c>
      <c r="BI112" s="146">
        <f t="shared" si="26"/>
        <v>0</v>
      </c>
      <c r="BJ112" s="29" t="str">
        <f>IF(AG112=契約状況コード表!G$5,"",IF(AND(K112&lt;&gt;"",ISTEXT(U112)),"分担契約/単価契約",IF(ISTEXT(U112),"単価契約",IF(K112&lt;&gt;"","分担契約",""))))</f>
        <v/>
      </c>
      <c r="BK112" s="147"/>
      <c r="BL112" s="102" t="str">
        <f>IF(COUNTIF(T112,"**"),"",IF(AND(T112&gt;=契約状況コード表!P$5,OR(H112=契約状況コード表!M$5,H112=契約状況コード表!M$6)),1,IF(AND(T112&gt;=契約状況コード表!P$13,H112&lt;&gt;契約状況コード表!M$5,H112&lt;&gt;契約状況コード表!M$6),1,"")))</f>
        <v/>
      </c>
      <c r="BM112" s="132" t="str">
        <f t="shared" si="27"/>
        <v>○</v>
      </c>
      <c r="BN112" s="102" t="b">
        <f t="shared" si="28"/>
        <v>1</v>
      </c>
      <c r="BO112" s="102" t="b">
        <f t="shared" si="29"/>
        <v>1</v>
      </c>
    </row>
    <row r="113" spans="7:67" ht="60.6" customHeight="1">
      <c r="G113" s="64"/>
      <c r="H113" s="65"/>
      <c r="I113" s="65"/>
      <c r="J113" s="65"/>
      <c r="K113" s="64"/>
      <c r="L113" s="29"/>
      <c r="M113" s="66"/>
      <c r="N113" s="65"/>
      <c r="O113" s="67"/>
      <c r="P113" s="72"/>
      <c r="Q113" s="73"/>
      <c r="R113" s="65"/>
      <c r="S113" s="64"/>
      <c r="T113" s="68"/>
      <c r="U113" s="75"/>
      <c r="V113" s="76"/>
      <c r="W113" s="148" t="str">
        <f>IF(OR(T113="他官署で調達手続きを実施のため",AG113=契約状況コード表!G$5),"－",IF(V113&lt;&gt;"",ROUNDDOWN(V113/T113,3),(IFERROR(ROUNDDOWN(U113/T113,3),"－"))))</f>
        <v>－</v>
      </c>
      <c r="X113" s="68"/>
      <c r="Y113" s="68"/>
      <c r="Z113" s="71"/>
      <c r="AA113" s="69"/>
      <c r="AB113" s="70"/>
      <c r="AC113" s="71"/>
      <c r="AD113" s="71"/>
      <c r="AE113" s="71"/>
      <c r="AF113" s="71"/>
      <c r="AG113" s="69"/>
      <c r="AH113" s="65"/>
      <c r="AI113" s="65"/>
      <c r="AJ113" s="65"/>
      <c r="AK113" s="29"/>
      <c r="AL113" s="29"/>
      <c r="AM113" s="170"/>
      <c r="AN113" s="170"/>
      <c r="AO113" s="170"/>
      <c r="AP113" s="170"/>
      <c r="AQ113" s="29"/>
      <c r="AR113" s="64"/>
      <c r="AS113" s="29"/>
      <c r="AT113" s="29"/>
      <c r="AU113" s="29"/>
      <c r="AV113" s="29"/>
      <c r="AW113" s="29"/>
      <c r="AX113" s="29"/>
      <c r="AY113" s="29"/>
      <c r="AZ113" s="29"/>
      <c r="BA113" s="90"/>
      <c r="BB113" s="97"/>
      <c r="BC113" s="98" t="str">
        <f>IF(AND(OR(K113=契約状況コード表!D$5,K113=契約状況コード表!D$6),OR(AG113=契約状況コード表!G$5,AG113=契約状況コード表!G$6)),"年間支払金額(全官署)",IF(OR(AG113=契約状況コード表!G$5,AG113=契約状況コード表!G$6),"年間支払金額",IF(AND(OR(COUNTIF(AI113,"*すべて*"),COUNTIF(AI113,"*全て*")),S113="●",OR(K113=契約状況コード表!D$5,K113=契約状況コード表!D$6)),"年間支払金額(全官署、契約相手方ごと)",IF(AND(OR(COUNTIF(AI113,"*すべて*"),COUNTIF(AI113,"*全て*")),S113="●"),"年間支払金額(契約相手方ごと)",IF(AND(OR(K113=契約状況コード表!D$5,K113=契約状況コード表!D$6),AG113=契約状況コード表!G$7),"契約総額(全官署)",IF(AND(K113=契約状況コード表!D$7,AG113=契約状況コード表!G$7),"契約総額(自官署のみ)",IF(K113=契約状況コード表!D$7,"年間支払金額(自官署のみ)",IF(AG113=契約状況コード表!G$7,"契約総額",IF(AND(COUNTIF(BJ113,"&lt;&gt;*単価*"),OR(K113=契約状況コード表!D$5,K113=契約状況コード表!D$6)),"全官署予定価格",IF(AND(COUNTIF(BJ113,"*単価*"),OR(K113=契約状況コード表!D$5,K113=契約状況コード表!D$6)),"全官署支払金額",IF(AND(COUNTIF(BJ113,"&lt;&gt;*単価*"),COUNTIF(BJ113,"*変更契約*")),"変更後予定価格",IF(COUNTIF(BJ113,"*単価*"),"年間支払金額","予定価格"))))))))))))</f>
        <v>予定価格</v>
      </c>
      <c r="BD113" s="98" t="str">
        <f>IF(AND(BI113=契約状況コード表!M$5,T113&gt;契約状況コード表!N$5),"○",IF(AND(BI113=契約状況コード表!M$6,T113&gt;=契約状況コード表!N$6),"○",IF(AND(BI113=契約状況コード表!M$7,T113&gt;=契約状況コード表!N$7),"○",IF(AND(BI113=契約状況コード表!M$8,T113&gt;=契約状況コード表!N$8),"○",IF(AND(BI113=契約状況コード表!M$9,T113&gt;=契約状況コード表!N$9),"○",IF(AND(BI113=契約状況コード表!M$10,T113&gt;=契約状況コード表!N$10),"○",IF(AND(BI113=契約状況コード表!M$11,T113&gt;=契約状況コード表!N$11),"○",IF(AND(BI113=契約状況コード表!M$12,T113&gt;=契約状況コード表!N$12),"○",IF(AND(BI113=契約状況コード表!M$13,T113&gt;=契約状況コード表!N$13),"○",IF(T113="他官署で調達手続き入札を実施のため","○","×"))))))))))</f>
        <v>×</v>
      </c>
      <c r="BE113" s="98" t="str">
        <f>IF(AND(BI113=契約状況コード表!M$5,Y113&gt;契約状況コード表!N$5),"○",IF(AND(BI113=契約状況コード表!M$6,Y113&gt;=契約状況コード表!N$6),"○",IF(AND(BI113=契約状況コード表!M$7,Y113&gt;=契約状況コード表!N$7),"○",IF(AND(BI113=契約状況コード表!M$8,Y113&gt;=契約状況コード表!N$8),"○",IF(AND(BI113=契約状況コード表!M$9,Y113&gt;=契約状況コード表!N$9),"○",IF(AND(BI113=契約状況コード表!M$10,Y113&gt;=契約状況コード表!N$10),"○",IF(AND(BI113=契約状況コード表!M$11,Y113&gt;=契約状況コード表!N$11),"○",IF(AND(BI113=契約状況コード表!M$12,Y113&gt;=契約状況コード表!N$12),"○",IF(AND(BI113=契約状況コード表!M$13,Y113&gt;=契約状況コード表!N$13),"○","×")))))))))</f>
        <v>×</v>
      </c>
      <c r="BF113" s="98" t="str">
        <f t="shared" si="23"/>
        <v>×</v>
      </c>
      <c r="BG113" s="98" t="str">
        <f t="shared" si="24"/>
        <v>×</v>
      </c>
      <c r="BH113" s="99" t="str">
        <f t="shared" si="25"/>
        <v/>
      </c>
      <c r="BI113" s="146">
        <f t="shared" si="26"/>
        <v>0</v>
      </c>
      <c r="BJ113" s="29" t="str">
        <f>IF(AG113=契約状況コード表!G$5,"",IF(AND(K113&lt;&gt;"",ISTEXT(U113)),"分担契約/単価契約",IF(ISTEXT(U113),"単価契約",IF(K113&lt;&gt;"","分担契約",""))))</f>
        <v/>
      </c>
      <c r="BK113" s="147"/>
      <c r="BL113" s="102" t="str">
        <f>IF(COUNTIF(T113,"**"),"",IF(AND(T113&gt;=契約状況コード表!P$5,OR(H113=契約状況コード表!M$5,H113=契約状況コード表!M$6)),1,IF(AND(T113&gt;=契約状況コード表!P$13,H113&lt;&gt;契約状況コード表!M$5,H113&lt;&gt;契約状況コード表!M$6),1,"")))</f>
        <v/>
      </c>
      <c r="BM113" s="132" t="str">
        <f t="shared" si="27"/>
        <v>○</v>
      </c>
      <c r="BN113" s="102" t="b">
        <f t="shared" si="28"/>
        <v>1</v>
      </c>
      <c r="BO113" s="102" t="b">
        <f t="shared" si="29"/>
        <v>1</v>
      </c>
    </row>
    <row r="114" spans="7:67" ht="60.6" customHeight="1">
      <c r="G114" s="64"/>
      <c r="H114" s="65"/>
      <c r="I114" s="65"/>
      <c r="J114" s="65"/>
      <c r="K114" s="64"/>
      <c r="L114" s="29"/>
      <c r="M114" s="66"/>
      <c r="N114" s="65"/>
      <c r="O114" s="67"/>
      <c r="P114" s="72"/>
      <c r="Q114" s="73"/>
      <c r="R114" s="65"/>
      <c r="S114" s="64"/>
      <c r="T114" s="68"/>
      <c r="U114" s="75"/>
      <c r="V114" s="76"/>
      <c r="W114" s="148" t="str">
        <f>IF(OR(T114="他官署で調達手続きを実施のため",AG114=契約状況コード表!G$5),"－",IF(V114&lt;&gt;"",ROUNDDOWN(V114/T114,3),(IFERROR(ROUNDDOWN(U114/T114,3),"－"))))</f>
        <v>－</v>
      </c>
      <c r="X114" s="68"/>
      <c r="Y114" s="68"/>
      <c r="Z114" s="71"/>
      <c r="AA114" s="69"/>
      <c r="AB114" s="70"/>
      <c r="AC114" s="71"/>
      <c r="AD114" s="71"/>
      <c r="AE114" s="71"/>
      <c r="AF114" s="71"/>
      <c r="AG114" s="69"/>
      <c r="AH114" s="65"/>
      <c r="AI114" s="65"/>
      <c r="AJ114" s="65"/>
      <c r="AK114" s="29"/>
      <c r="AL114" s="29"/>
      <c r="AM114" s="170"/>
      <c r="AN114" s="170"/>
      <c r="AO114" s="170"/>
      <c r="AP114" s="170"/>
      <c r="AQ114" s="29"/>
      <c r="AR114" s="64"/>
      <c r="AS114" s="29"/>
      <c r="AT114" s="29"/>
      <c r="AU114" s="29"/>
      <c r="AV114" s="29"/>
      <c r="AW114" s="29"/>
      <c r="AX114" s="29"/>
      <c r="AY114" s="29"/>
      <c r="AZ114" s="29"/>
      <c r="BA114" s="90"/>
      <c r="BB114" s="97"/>
      <c r="BC114" s="98" t="str">
        <f>IF(AND(OR(K114=契約状況コード表!D$5,K114=契約状況コード表!D$6),OR(AG114=契約状況コード表!G$5,AG114=契約状況コード表!G$6)),"年間支払金額(全官署)",IF(OR(AG114=契約状況コード表!G$5,AG114=契約状況コード表!G$6),"年間支払金額",IF(AND(OR(COUNTIF(AI114,"*すべて*"),COUNTIF(AI114,"*全て*")),S114="●",OR(K114=契約状況コード表!D$5,K114=契約状況コード表!D$6)),"年間支払金額(全官署、契約相手方ごと)",IF(AND(OR(COUNTIF(AI114,"*すべて*"),COUNTIF(AI114,"*全て*")),S114="●"),"年間支払金額(契約相手方ごと)",IF(AND(OR(K114=契約状況コード表!D$5,K114=契約状況コード表!D$6),AG114=契約状況コード表!G$7),"契約総額(全官署)",IF(AND(K114=契約状況コード表!D$7,AG114=契約状況コード表!G$7),"契約総額(自官署のみ)",IF(K114=契約状況コード表!D$7,"年間支払金額(自官署のみ)",IF(AG114=契約状況コード表!G$7,"契約総額",IF(AND(COUNTIF(BJ114,"&lt;&gt;*単価*"),OR(K114=契約状況コード表!D$5,K114=契約状況コード表!D$6)),"全官署予定価格",IF(AND(COUNTIF(BJ114,"*単価*"),OR(K114=契約状況コード表!D$5,K114=契約状況コード表!D$6)),"全官署支払金額",IF(AND(COUNTIF(BJ114,"&lt;&gt;*単価*"),COUNTIF(BJ114,"*変更契約*")),"変更後予定価格",IF(COUNTIF(BJ114,"*単価*"),"年間支払金額","予定価格"))))))))))))</f>
        <v>予定価格</v>
      </c>
      <c r="BD114" s="98" t="str">
        <f>IF(AND(BI114=契約状況コード表!M$5,T114&gt;契約状況コード表!N$5),"○",IF(AND(BI114=契約状況コード表!M$6,T114&gt;=契約状況コード表!N$6),"○",IF(AND(BI114=契約状況コード表!M$7,T114&gt;=契約状況コード表!N$7),"○",IF(AND(BI114=契約状況コード表!M$8,T114&gt;=契約状況コード表!N$8),"○",IF(AND(BI114=契約状況コード表!M$9,T114&gt;=契約状況コード表!N$9),"○",IF(AND(BI114=契約状況コード表!M$10,T114&gt;=契約状況コード表!N$10),"○",IF(AND(BI114=契約状況コード表!M$11,T114&gt;=契約状況コード表!N$11),"○",IF(AND(BI114=契約状況コード表!M$12,T114&gt;=契約状況コード表!N$12),"○",IF(AND(BI114=契約状況コード表!M$13,T114&gt;=契約状況コード表!N$13),"○",IF(T114="他官署で調達手続き入札を実施のため","○","×"))))))))))</f>
        <v>×</v>
      </c>
      <c r="BE114" s="98" t="str">
        <f>IF(AND(BI114=契約状況コード表!M$5,Y114&gt;契約状況コード表!N$5),"○",IF(AND(BI114=契約状況コード表!M$6,Y114&gt;=契約状況コード表!N$6),"○",IF(AND(BI114=契約状況コード表!M$7,Y114&gt;=契約状況コード表!N$7),"○",IF(AND(BI114=契約状況コード表!M$8,Y114&gt;=契約状況コード表!N$8),"○",IF(AND(BI114=契約状況コード表!M$9,Y114&gt;=契約状況コード表!N$9),"○",IF(AND(BI114=契約状況コード表!M$10,Y114&gt;=契約状況コード表!N$10),"○",IF(AND(BI114=契約状況コード表!M$11,Y114&gt;=契約状況コード表!N$11),"○",IF(AND(BI114=契約状況コード表!M$12,Y114&gt;=契約状況コード表!N$12),"○",IF(AND(BI114=契約状況コード表!M$13,Y114&gt;=契約状況コード表!N$13),"○","×")))))))))</f>
        <v>×</v>
      </c>
      <c r="BF114" s="98" t="str">
        <f t="shared" si="23"/>
        <v>×</v>
      </c>
      <c r="BG114" s="98" t="str">
        <f t="shared" si="24"/>
        <v>×</v>
      </c>
      <c r="BH114" s="99" t="str">
        <f t="shared" si="25"/>
        <v/>
      </c>
      <c r="BI114" s="146">
        <f t="shared" si="26"/>
        <v>0</v>
      </c>
      <c r="BJ114" s="29" t="str">
        <f>IF(AG114=契約状況コード表!G$5,"",IF(AND(K114&lt;&gt;"",ISTEXT(U114)),"分担契約/単価契約",IF(ISTEXT(U114),"単価契約",IF(K114&lt;&gt;"","分担契約",""))))</f>
        <v/>
      </c>
      <c r="BK114" s="147"/>
      <c r="BL114" s="102" t="str">
        <f>IF(COUNTIF(T114,"**"),"",IF(AND(T114&gt;=契約状況コード表!P$5,OR(H114=契約状況コード表!M$5,H114=契約状況コード表!M$6)),1,IF(AND(T114&gt;=契約状況コード表!P$13,H114&lt;&gt;契約状況コード表!M$5,H114&lt;&gt;契約状況コード表!M$6),1,"")))</f>
        <v/>
      </c>
      <c r="BM114" s="132" t="str">
        <f t="shared" si="27"/>
        <v>○</v>
      </c>
      <c r="BN114" s="102" t="b">
        <f t="shared" si="28"/>
        <v>1</v>
      </c>
      <c r="BO114" s="102" t="b">
        <f t="shared" si="29"/>
        <v>1</v>
      </c>
    </row>
    <row r="115" spans="7:67" ht="60.6" customHeight="1">
      <c r="G115" s="64"/>
      <c r="H115" s="65"/>
      <c r="I115" s="65"/>
      <c r="J115" s="65"/>
      <c r="K115" s="64"/>
      <c r="L115" s="29"/>
      <c r="M115" s="66"/>
      <c r="N115" s="65"/>
      <c r="O115" s="67"/>
      <c r="P115" s="72"/>
      <c r="Q115" s="73"/>
      <c r="R115" s="65"/>
      <c r="S115" s="64"/>
      <c r="T115" s="68"/>
      <c r="U115" s="75"/>
      <c r="V115" s="76"/>
      <c r="W115" s="148" t="str">
        <f>IF(OR(T115="他官署で調達手続きを実施のため",AG115=契約状況コード表!G$5),"－",IF(V115&lt;&gt;"",ROUNDDOWN(V115/T115,3),(IFERROR(ROUNDDOWN(U115/T115,3),"－"))))</f>
        <v>－</v>
      </c>
      <c r="X115" s="68"/>
      <c r="Y115" s="68"/>
      <c r="Z115" s="71"/>
      <c r="AA115" s="69"/>
      <c r="AB115" s="70"/>
      <c r="AC115" s="71"/>
      <c r="AD115" s="71"/>
      <c r="AE115" s="71"/>
      <c r="AF115" s="71"/>
      <c r="AG115" s="69"/>
      <c r="AH115" s="65"/>
      <c r="AI115" s="65"/>
      <c r="AJ115" s="65"/>
      <c r="AK115" s="29"/>
      <c r="AL115" s="29"/>
      <c r="AM115" s="170"/>
      <c r="AN115" s="170"/>
      <c r="AO115" s="170"/>
      <c r="AP115" s="170"/>
      <c r="AQ115" s="29"/>
      <c r="AR115" s="64"/>
      <c r="AS115" s="29"/>
      <c r="AT115" s="29"/>
      <c r="AU115" s="29"/>
      <c r="AV115" s="29"/>
      <c r="AW115" s="29"/>
      <c r="AX115" s="29"/>
      <c r="AY115" s="29"/>
      <c r="AZ115" s="29"/>
      <c r="BA115" s="90"/>
      <c r="BB115" s="97"/>
      <c r="BC115" s="98" t="str">
        <f>IF(AND(OR(K115=契約状況コード表!D$5,K115=契約状況コード表!D$6),OR(AG115=契約状況コード表!G$5,AG115=契約状況コード表!G$6)),"年間支払金額(全官署)",IF(OR(AG115=契約状況コード表!G$5,AG115=契約状況コード表!G$6),"年間支払金額",IF(AND(OR(COUNTIF(AI115,"*すべて*"),COUNTIF(AI115,"*全て*")),S115="●",OR(K115=契約状況コード表!D$5,K115=契約状況コード表!D$6)),"年間支払金額(全官署、契約相手方ごと)",IF(AND(OR(COUNTIF(AI115,"*すべて*"),COUNTIF(AI115,"*全て*")),S115="●"),"年間支払金額(契約相手方ごと)",IF(AND(OR(K115=契約状況コード表!D$5,K115=契約状況コード表!D$6),AG115=契約状況コード表!G$7),"契約総額(全官署)",IF(AND(K115=契約状況コード表!D$7,AG115=契約状況コード表!G$7),"契約総額(自官署のみ)",IF(K115=契約状況コード表!D$7,"年間支払金額(自官署のみ)",IF(AG115=契約状況コード表!G$7,"契約総額",IF(AND(COUNTIF(BJ115,"&lt;&gt;*単価*"),OR(K115=契約状況コード表!D$5,K115=契約状況コード表!D$6)),"全官署予定価格",IF(AND(COUNTIF(BJ115,"*単価*"),OR(K115=契約状況コード表!D$5,K115=契約状況コード表!D$6)),"全官署支払金額",IF(AND(COUNTIF(BJ115,"&lt;&gt;*単価*"),COUNTIF(BJ115,"*変更契約*")),"変更後予定価格",IF(COUNTIF(BJ115,"*単価*"),"年間支払金額","予定価格"))))))))))))</f>
        <v>予定価格</v>
      </c>
      <c r="BD115" s="98" t="str">
        <f>IF(AND(BI115=契約状況コード表!M$5,T115&gt;契約状況コード表!N$5),"○",IF(AND(BI115=契約状況コード表!M$6,T115&gt;=契約状況コード表!N$6),"○",IF(AND(BI115=契約状況コード表!M$7,T115&gt;=契約状況コード表!N$7),"○",IF(AND(BI115=契約状況コード表!M$8,T115&gt;=契約状況コード表!N$8),"○",IF(AND(BI115=契約状況コード表!M$9,T115&gt;=契約状況コード表!N$9),"○",IF(AND(BI115=契約状況コード表!M$10,T115&gt;=契約状況コード表!N$10),"○",IF(AND(BI115=契約状況コード表!M$11,T115&gt;=契約状況コード表!N$11),"○",IF(AND(BI115=契約状況コード表!M$12,T115&gt;=契約状況コード表!N$12),"○",IF(AND(BI115=契約状況コード表!M$13,T115&gt;=契約状況コード表!N$13),"○",IF(T115="他官署で調達手続き入札を実施のため","○","×"))))))))))</f>
        <v>×</v>
      </c>
      <c r="BE115" s="98" t="str">
        <f>IF(AND(BI115=契約状況コード表!M$5,Y115&gt;契約状況コード表!N$5),"○",IF(AND(BI115=契約状況コード表!M$6,Y115&gt;=契約状況コード表!N$6),"○",IF(AND(BI115=契約状況コード表!M$7,Y115&gt;=契約状況コード表!N$7),"○",IF(AND(BI115=契約状況コード表!M$8,Y115&gt;=契約状況コード表!N$8),"○",IF(AND(BI115=契約状況コード表!M$9,Y115&gt;=契約状況コード表!N$9),"○",IF(AND(BI115=契約状況コード表!M$10,Y115&gt;=契約状況コード表!N$10),"○",IF(AND(BI115=契約状況コード表!M$11,Y115&gt;=契約状況コード表!N$11),"○",IF(AND(BI115=契約状況コード表!M$12,Y115&gt;=契約状況コード表!N$12),"○",IF(AND(BI115=契約状況コード表!M$13,Y115&gt;=契約状況コード表!N$13),"○","×")))))))))</f>
        <v>×</v>
      </c>
      <c r="BF115" s="98" t="str">
        <f t="shared" si="23"/>
        <v>×</v>
      </c>
      <c r="BG115" s="98" t="str">
        <f t="shared" si="24"/>
        <v>×</v>
      </c>
      <c r="BH115" s="99" t="str">
        <f t="shared" si="25"/>
        <v/>
      </c>
      <c r="BI115" s="146">
        <f t="shared" si="26"/>
        <v>0</v>
      </c>
      <c r="BJ115" s="29" t="str">
        <f>IF(AG115=契約状況コード表!G$5,"",IF(AND(K115&lt;&gt;"",ISTEXT(U115)),"分担契約/単価契約",IF(ISTEXT(U115),"単価契約",IF(K115&lt;&gt;"","分担契約",""))))</f>
        <v/>
      </c>
      <c r="BK115" s="147"/>
      <c r="BL115" s="102" t="str">
        <f>IF(COUNTIF(T115,"**"),"",IF(AND(T115&gt;=契約状況コード表!P$5,OR(H115=契約状況コード表!M$5,H115=契約状況コード表!M$6)),1,IF(AND(T115&gt;=契約状況コード表!P$13,H115&lt;&gt;契約状況コード表!M$5,H115&lt;&gt;契約状況コード表!M$6),1,"")))</f>
        <v/>
      </c>
      <c r="BM115" s="132" t="str">
        <f t="shared" si="27"/>
        <v>○</v>
      </c>
      <c r="BN115" s="102" t="b">
        <f t="shared" si="28"/>
        <v>1</v>
      </c>
      <c r="BO115" s="102" t="b">
        <f t="shared" si="29"/>
        <v>1</v>
      </c>
    </row>
    <row r="116" spans="7:67" ht="60.6" customHeight="1">
      <c r="G116" s="64"/>
      <c r="H116" s="65"/>
      <c r="I116" s="65"/>
      <c r="J116" s="65"/>
      <c r="K116" s="64"/>
      <c r="L116" s="29"/>
      <c r="M116" s="66"/>
      <c r="N116" s="65"/>
      <c r="O116" s="67"/>
      <c r="P116" s="72"/>
      <c r="Q116" s="73"/>
      <c r="R116" s="65"/>
      <c r="S116" s="64"/>
      <c r="T116" s="68"/>
      <c r="U116" s="75"/>
      <c r="V116" s="76"/>
      <c r="W116" s="148" t="str">
        <f>IF(OR(T116="他官署で調達手続きを実施のため",AG116=契約状況コード表!G$5),"－",IF(V116&lt;&gt;"",ROUNDDOWN(V116/T116,3),(IFERROR(ROUNDDOWN(U116/T116,3),"－"))))</f>
        <v>－</v>
      </c>
      <c r="X116" s="68"/>
      <c r="Y116" s="68"/>
      <c r="Z116" s="71"/>
      <c r="AA116" s="69"/>
      <c r="AB116" s="70"/>
      <c r="AC116" s="71"/>
      <c r="AD116" s="71"/>
      <c r="AE116" s="71"/>
      <c r="AF116" s="71"/>
      <c r="AG116" s="69"/>
      <c r="AH116" s="65"/>
      <c r="AI116" s="65"/>
      <c r="AJ116" s="65"/>
      <c r="AK116" s="29"/>
      <c r="AL116" s="29"/>
      <c r="AM116" s="170"/>
      <c r="AN116" s="170"/>
      <c r="AO116" s="170"/>
      <c r="AP116" s="170"/>
      <c r="AQ116" s="29"/>
      <c r="AR116" s="64"/>
      <c r="AS116" s="29"/>
      <c r="AT116" s="29"/>
      <c r="AU116" s="29"/>
      <c r="AV116" s="29"/>
      <c r="AW116" s="29"/>
      <c r="AX116" s="29"/>
      <c r="AY116" s="29"/>
      <c r="AZ116" s="29"/>
      <c r="BA116" s="92"/>
      <c r="BB116" s="97"/>
      <c r="BC116" s="98" t="str">
        <f>IF(AND(OR(K116=契約状況コード表!D$5,K116=契約状況コード表!D$6),OR(AG116=契約状況コード表!G$5,AG116=契約状況コード表!G$6)),"年間支払金額(全官署)",IF(OR(AG116=契約状況コード表!G$5,AG116=契約状況コード表!G$6),"年間支払金額",IF(AND(OR(COUNTIF(AI116,"*すべて*"),COUNTIF(AI116,"*全て*")),S116="●",OR(K116=契約状況コード表!D$5,K116=契約状況コード表!D$6)),"年間支払金額(全官署、契約相手方ごと)",IF(AND(OR(COUNTIF(AI116,"*すべて*"),COUNTIF(AI116,"*全て*")),S116="●"),"年間支払金額(契約相手方ごと)",IF(AND(OR(K116=契約状況コード表!D$5,K116=契約状況コード表!D$6),AG116=契約状況コード表!G$7),"契約総額(全官署)",IF(AND(K116=契約状況コード表!D$7,AG116=契約状況コード表!G$7),"契約総額(自官署のみ)",IF(K116=契約状況コード表!D$7,"年間支払金額(自官署のみ)",IF(AG116=契約状況コード表!G$7,"契約総額",IF(AND(COUNTIF(BJ116,"&lt;&gt;*単価*"),OR(K116=契約状況コード表!D$5,K116=契約状況コード表!D$6)),"全官署予定価格",IF(AND(COUNTIF(BJ116,"*単価*"),OR(K116=契約状況コード表!D$5,K116=契約状況コード表!D$6)),"全官署支払金額",IF(AND(COUNTIF(BJ116,"&lt;&gt;*単価*"),COUNTIF(BJ116,"*変更契約*")),"変更後予定価格",IF(COUNTIF(BJ116,"*単価*"),"年間支払金額","予定価格"))))))))))))</f>
        <v>予定価格</v>
      </c>
      <c r="BD116" s="98" t="str">
        <f>IF(AND(BI116=契約状況コード表!M$5,T116&gt;契約状況コード表!N$5),"○",IF(AND(BI116=契約状況コード表!M$6,T116&gt;=契約状況コード表!N$6),"○",IF(AND(BI116=契約状況コード表!M$7,T116&gt;=契約状況コード表!N$7),"○",IF(AND(BI116=契約状況コード表!M$8,T116&gt;=契約状況コード表!N$8),"○",IF(AND(BI116=契約状況コード表!M$9,T116&gt;=契約状況コード表!N$9),"○",IF(AND(BI116=契約状況コード表!M$10,T116&gt;=契約状況コード表!N$10),"○",IF(AND(BI116=契約状況コード表!M$11,T116&gt;=契約状況コード表!N$11),"○",IF(AND(BI116=契約状況コード表!M$12,T116&gt;=契約状況コード表!N$12),"○",IF(AND(BI116=契約状況コード表!M$13,T116&gt;=契約状況コード表!N$13),"○",IF(T116="他官署で調達手続き入札を実施のため","○","×"))))))))))</f>
        <v>×</v>
      </c>
      <c r="BE116" s="98" t="str">
        <f>IF(AND(BI116=契約状況コード表!M$5,Y116&gt;契約状況コード表!N$5),"○",IF(AND(BI116=契約状況コード表!M$6,Y116&gt;=契約状況コード表!N$6),"○",IF(AND(BI116=契約状況コード表!M$7,Y116&gt;=契約状況コード表!N$7),"○",IF(AND(BI116=契約状況コード表!M$8,Y116&gt;=契約状況コード表!N$8),"○",IF(AND(BI116=契約状況コード表!M$9,Y116&gt;=契約状況コード表!N$9),"○",IF(AND(BI116=契約状況コード表!M$10,Y116&gt;=契約状況コード表!N$10),"○",IF(AND(BI116=契約状況コード表!M$11,Y116&gt;=契約状況コード表!N$11),"○",IF(AND(BI116=契約状況コード表!M$12,Y116&gt;=契約状況コード表!N$12),"○",IF(AND(BI116=契約状況コード表!M$13,Y116&gt;=契約状況コード表!N$13),"○","×")))))))))</f>
        <v>×</v>
      </c>
      <c r="BF116" s="98" t="str">
        <f t="shared" si="23"/>
        <v>×</v>
      </c>
      <c r="BG116" s="98" t="str">
        <f t="shared" si="24"/>
        <v>×</v>
      </c>
      <c r="BH116" s="99" t="str">
        <f t="shared" si="25"/>
        <v/>
      </c>
      <c r="BI116" s="146">
        <f t="shared" si="26"/>
        <v>0</v>
      </c>
      <c r="BJ116" s="29" t="str">
        <f>IF(AG116=契約状況コード表!G$5,"",IF(AND(K116&lt;&gt;"",ISTEXT(U116)),"分担契約/単価契約",IF(ISTEXT(U116),"単価契約",IF(K116&lt;&gt;"","分担契約",""))))</f>
        <v/>
      </c>
      <c r="BK116" s="147"/>
      <c r="BL116" s="102" t="str">
        <f>IF(COUNTIF(T116,"**"),"",IF(AND(T116&gt;=契約状況コード表!P$5,OR(H116=契約状況コード表!M$5,H116=契約状況コード表!M$6)),1,IF(AND(T116&gt;=契約状況コード表!P$13,H116&lt;&gt;契約状況コード表!M$5,H116&lt;&gt;契約状況コード表!M$6),1,"")))</f>
        <v/>
      </c>
      <c r="BM116" s="132" t="str">
        <f t="shared" si="27"/>
        <v>○</v>
      </c>
      <c r="BN116" s="102" t="b">
        <f t="shared" si="28"/>
        <v>1</v>
      </c>
      <c r="BO116" s="102" t="b">
        <f t="shared" si="29"/>
        <v>1</v>
      </c>
    </row>
    <row r="117" spans="7:67" ht="60.6" customHeight="1">
      <c r="G117" s="64"/>
      <c r="H117" s="65"/>
      <c r="I117" s="65"/>
      <c r="J117" s="65"/>
      <c r="K117" s="64"/>
      <c r="L117" s="29"/>
      <c r="M117" s="66"/>
      <c r="N117" s="65"/>
      <c r="O117" s="67"/>
      <c r="P117" s="72"/>
      <c r="Q117" s="73"/>
      <c r="R117" s="65"/>
      <c r="S117" s="64"/>
      <c r="T117" s="68"/>
      <c r="U117" s="75"/>
      <c r="V117" s="76"/>
      <c r="W117" s="148" t="str">
        <f>IF(OR(T117="他官署で調達手続きを実施のため",AG117=契約状況コード表!G$5),"－",IF(V117&lt;&gt;"",ROUNDDOWN(V117/T117,3),(IFERROR(ROUNDDOWN(U117/T117,3),"－"))))</f>
        <v>－</v>
      </c>
      <c r="X117" s="68"/>
      <c r="Y117" s="68"/>
      <c r="Z117" s="71"/>
      <c r="AA117" s="69"/>
      <c r="AB117" s="70"/>
      <c r="AC117" s="71"/>
      <c r="AD117" s="71"/>
      <c r="AE117" s="71"/>
      <c r="AF117" s="71"/>
      <c r="AG117" s="69"/>
      <c r="AH117" s="65"/>
      <c r="AI117" s="65"/>
      <c r="AJ117" s="65"/>
      <c r="AK117" s="29"/>
      <c r="AL117" s="29"/>
      <c r="AM117" s="170"/>
      <c r="AN117" s="170"/>
      <c r="AO117" s="170"/>
      <c r="AP117" s="170"/>
      <c r="AQ117" s="29"/>
      <c r="AR117" s="64"/>
      <c r="AS117" s="29"/>
      <c r="AT117" s="29"/>
      <c r="AU117" s="29"/>
      <c r="AV117" s="29"/>
      <c r="AW117" s="29"/>
      <c r="AX117" s="29"/>
      <c r="AY117" s="29"/>
      <c r="AZ117" s="29"/>
      <c r="BA117" s="90"/>
      <c r="BB117" s="97"/>
      <c r="BC117" s="98" t="str">
        <f>IF(AND(OR(K117=契約状況コード表!D$5,K117=契約状況コード表!D$6),OR(AG117=契約状況コード表!G$5,AG117=契約状況コード表!G$6)),"年間支払金額(全官署)",IF(OR(AG117=契約状況コード表!G$5,AG117=契約状況コード表!G$6),"年間支払金額",IF(AND(OR(COUNTIF(AI117,"*すべて*"),COUNTIF(AI117,"*全て*")),S117="●",OR(K117=契約状況コード表!D$5,K117=契約状況コード表!D$6)),"年間支払金額(全官署、契約相手方ごと)",IF(AND(OR(COUNTIF(AI117,"*すべて*"),COUNTIF(AI117,"*全て*")),S117="●"),"年間支払金額(契約相手方ごと)",IF(AND(OR(K117=契約状況コード表!D$5,K117=契約状況コード表!D$6),AG117=契約状況コード表!G$7),"契約総額(全官署)",IF(AND(K117=契約状況コード表!D$7,AG117=契約状況コード表!G$7),"契約総額(自官署のみ)",IF(K117=契約状況コード表!D$7,"年間支払金額(自官署のみ)",IF(AG117=契約状況コード表!G$7,"契約総額",IF(AND(COUNTIF(BJ117,"&lt;&gt;*単価*"),OR(K117=契約状況コード表!D$5,K117=契約状況コード表!D$6)),"全官署予定価格",IF(AND(COUNTIF(BJ117,"*単価*"),OR(K117=契約状況コード表!D$5,K117=契約状況コード表!D$6)),"全官署支払金額",IF(AND(COUNTIF(BJ117,"&lt;&gt;*単価*"),COUNTIF(BJ117,"*変更契約*")),"変更後予定価格",IF(COUNTIF(BJ117,"*単価*"),"年間支払金額","予定価格"))))))))))))</f>
        <v>予定価格</v>
      </c>
      <c r="BD117" s="98" t="str">
        <f>IF(AND(BI117=契約状況コード表!M$5,T117&gt;契約状況コード表!N$5),"○",IF(AND(BI117=契約状況コード表!M$6,T117&gt;=契約状況コード表!N$6),"○",IF(AND(BI117=契約状況コード表!M$7,T117&gt;=契約状況コード表!N$7),"○",IF(AND(BI117=契約状況コード表!M$8,T117&gt;=契約状況コード表!N$8),"○",IF(AND(BI117=契約状況コード表!M$9,T117&gt;=契約状況コード表!N$9),"○",IF(AND(BI117=契約状況コード表!M$10,T117&gt;=契約状況コード表!N$10),"○",IF(AND(BI117=契約状況コード表!M$11,T117&gt;=契約状況コード表!N$11),"○",IF(AND(BI117=契約状況コード表!M$12,T117&gt;=契約状況コード表!N$12),"○",IF(AND(BI117=契約状況コード表!M$13,T117&gt;=契約状況コード表!N$13),"○",IF(T117="他官署で調達手続き入札を実施のため","○","×"))))))))))</f>
        <v>×</v>
      </c>
      <c r="BE117" s="98" t="str">
        <f>IF(AND(BI117=契約状況コード表!M$5,Y117&gt;契約状況コード表!N$5),"○",IF(AND(BI117=契約状況コード表!M$6,Y117&gt;=契約状況コード表!N$6),"○",IF(AND(BI117=契約状況コード表!M$7,Y117&gt;=契約状況コード表!N$7),"○",IF(AND(BI117=契約状況コード表!M$8,Y117&gt;=契約状況コード表!N$8),"○",IF(AND(BI117=契約状況コード表!M$9,Y117&gt;=契約状況コード表!N$9),"○",IF(AND(BI117=契約状況コード表!M$10,Y117&gt;=契約状況コード表!N$10),"○",IF(AND(BI117=契約状況コード表!M$11,Y117&gt;=契約状況コード表!N$11),"○",IF(AND(BI117=契約状況コード表!M$12,Y117&gt;=契約状況コード表!N$12),"○",IF(AND(BI117=契約状況コード表!M$13,Y117&gt;=契約状況コード表!N$13),"○","×")))))))))</f>
        <v>×</v>
      </c>
      <c r="BF117" s="98" t="str">
        <f t="shared" si="23"/>
        <v>×</v>
      </c>
      <c r="BG117" s="98" t="str">
        <f t="shared" si="24"/>
        <v>×</v>
      </c>
      <c r="BH117" s="99" t="str">
        <f t="shared" si="25"/>
        <v/>
      </c>
      <c r="BI117" s="146">
        <f t="shared" si="26"/>
        <v>0</v>
      </c>
      <c r="BJ117" s="29" t="str">
        <f>IF(AG117=契約状況コード表!G$5,"",IF(AND(K117&lt;&gt;"",ISTEXT(U117)),"分担契約/単価契約",IF(ISTEXT(U117),"単価契約",IF(K117&lt;&gt;"","分担契約",""))))</f>
        <v/>
      </c>
      <c r="BK117" s="147"/>
      <c r="BL117" s="102" t="str">
        <f>IF(COUNTIF(T117,"**"),"",IF(AND(T117&gt;=契約状況コード表!P$5,OR(H117=契約状況コード表!M$5,H117=契約状況コード表!M$6)),1,IF(AND(T117&gt;=契約状況コード表!P$13,H117&lt;&gt;契約状況コード表!M$5,H117&lt;&gt;契約状況コード表!M$6),1,"")))</f>
        <v/>
      </c>
      <c r="BM117" s="132" t="str">
        <f t="shared" si="27"/>
        <v>○</v>
      </c>
      <c r="BN117" s="102" t="b">
        <f t="shared" si="28"/>
        <v>1</v>
      </c>
      <c r="BO117" s="102" t="b">
        <f t="shared" si="29"/>
        <v>1</v>
      </c>
    </row>
    <row r="118" spans="7:67" ht="60.6" customHeight="1">
      <c r="G118" s="64"/>
      <c r="H118" s="65"/>
      <c r="I118" s="65"/>
      <c r="J118" s="65"/>
      <c r="K118" s="64"/>
      <c r="L118" s="29"/>
      <c r="M118" s="66"/>
      <c r="N118" s="65"/>
      <c r="O118" s="67"/>
      <c r="P118" s="72"/>
      <c r="Q118" s="73"/>
      <c r="R118" s="65"/>
      <c r="S118" s="64"/>
      <c r="T118" s="68"/>
      <c r="U118" s="75"/>
      <c r="V118" s="76"/>
      <c r="W118" s="148" t="str">
        <f>IF(OR(T118="他官署で調達手続きを実施のため",AG118=契約状況コード表!G$5),"－",IF(V118&lt;&gt;"",ROUNDDOWN(V118/T118,3),(IFERROR(ROUNDDOWN(U118/T118,3),"－"))))</f>
        <v>－</v>
      </c>
      <c r="X118" s="68"/>
      <c r="Y118" s="68"/>
      <c r="Z118" s="71"/>
      <c r="AA118" s="69"/>
      <c r="AB118" s="70"/>
      <c r="AC118" s="71"/>
      <c r="AD118" s="71"/>
      <c r="AE118" s="71"/>
      <c r="AF118" s="71"/>
      <c r="AG118" s="69"/>
      <c r="AH118" s="65"/>
      <c r="AI118" s="65"/>
      <c r="AJ118" s="65"/>
      <c r="AK118" s="29"/>
      <c r="AL118" s="29"/>
      <c r="AM118" s="170"/>
      <c r="AN118" s="170"/>
      <c r="AO118" s="170"/>
      <c r="AP118" s="170"/>
      <c r="AQ118" s="29"/>
      <c r="AR118" s="64"/>
      <c r="AS118" s="29"/>
      <c r="AT118" s="29"/>
      <c r="AU118" s="29"/>
      <c r="AV118" s="29"/>
      <c r="AW118" s="29"/>
      <c r="AX118" s="29"/>
      <c r="AY118" s="29"/>
      <c r="AZ118" s="29"/>
      <c r="BA118" s="90"/>
      <c r="BB118" s="97"/>
      <c r="BC118" s="98" t="str">
        <f>IF(AND(OR(K118=契約状況コード表!D$5,K118=契約状況コード表!D$6),OR(AG118=契約状況コード表!G$5,AG118=契約状況コード表!G$6)),"年間支払金額(全官署)",IF(OR(AG118=契約状況コード表!G$5,AG118=契約状況コード表!G$6),"年間支払金額",IF(AND(OR(COUNTIF(AI118,"*すべて*"),COUNTIF(AI118,"*全て*")),S118="●",OR(K118=契約状況コード表!D$5,K118=契約状況コード表!D$6)),"年間支払金額(全官署、契約相手方ごと)",IF(AND(OR(COUNTIF(AI118,"*すべて*"),COUNTIF(AI118,"*全て*")),S118="●"),"年間支払金額(契約相手方ごと)",IF(AND(OR(K118=契約状況コード表!D$5,K118=契約状況コード表!D$6),AG118=契約状況コード表!G$7),"契約総額(全官署)",IF(AND(K118=契約状況コード表!D$7,AG118=契約状況コード表!G$7),"契約総額(自官署のみ)",IF(K118=契約状況コード表!D$7,"年間支払金額(自官署のみ)",IF(AG118=契約状況コード表!G$7,"契約総額",IF(AND(COUNTIF(BJ118,"&lt;&gt;*単価*"),OR(K118=契約状況コード表!D$5,K118=契約状況コード表!D$6)),"全官署予定価格",IF(AND(COUNTIF(BJ118,"*単価*"),OR(K118=契約状況コード表!D$5,K118=契約状況コード表!D$6)),"全官署支払金額",IF(AND(COUNTIF(BJ118,"&lt;&gt;*単価*"),COUNTIF(BJ118,"*変更契約*")),"変更後予定価格",IF(COUNTIF(BJ118,"*単価*"),"年間支払金額","予定価格"))))))))))))</f>
        <v>予定価格</v>
      </c>
      <c r="BD118" s="98" t="str">
        <f>IF(AND(BI118=契約状況コード表!M$5,T118&gt;契約状況コード表!N$5),"○",IF(AND(BI118=契約状況コード表!M$6,T118&gt;=契約状況コード表!N$6),"○",IF(AND(BI118=契約状況コード表!M$7,T118&gt;=契約状況コード表!N$7),"○",IF(AND(BI118=契約状況コード表!M$8,T118&gt;=契約状況コード表!N$8),"○",IF(AND(BI118=契約状況コード表!M$9,T118&gt;=契約状況コード表!N$9),"○",IF(AND(BI118=契約状況コード表!M$10,T118&gt;=契約状況コード表!N$10),"○",IF(AND(BI118=契約状況コード表!M$11,T118&gt;=契約状況コード表!N$11),"○",IF(AND(BI118=契約状況コード表!M$12,T118&gt;=契約状況コード表!N$12),"○",IF(AND(BI118=契約状況コード表!M$13,T118&gt;=契約状況コード表!N$13),"○",IF(T118="他官署で調達手続き入札を実施のため","○","×"))))))))))</f>
        <v>×</v>
      </c>
      <c r="BE118" s="98" t="str">
        <f>IF(AND(BI118=契約状況コード表!M$5,Y118&gt;契約状況コード表!N$5),"○",IF(AND(BI118=契約状況コード表!M$6,Y118&gt;=契約状況コード表!N$6),"○",IF(AND(BI118=契約状況コード表!M$7,Y118&gt;=契約状況コード表!N$7),"○",IF(AND(BI118=契約状況コード表!M$8,Y118&gt;=契約状況コード表!N$8),"○",IF(AND(BI118=契約状況コード表!M$9,Y118&gt;=契約状況コード表!N$9),"○",IF(AND(BI118=契約状況コード表!M$10,Y118&gt;=契約状況コード表!N$10),"○",IF(AND(BI118=契約状況コード表!M$11,Y118&gt;=契約状況コード表!N$11),"○",IF(AND(BI118=契約状況コード表!M$12,Y118&gt;=契約状況コード表!N$12),"○",IF(AND(BI118=契約状況コード表!M$13,Y118&gt;=契約状況コード表!N$13),"○","×")))))))))</f>
        <v>×</v>
      </c>
      <c r="BF118" s="98" t="str">
        <f t="shared" si="23"/>
        <v>×</v>
      </c>
      <c r="BG118" s="98" t="str">
        <f t="shared" si="24"/>
        <v>×</v>
      </c>
      <c r="BH118" s="99" t="str">
        <f t="shared" si="25"/>
        <v/>
      </c>
      <c r="BI118" s="146">
        <f t="shared" si="26"/>
        <v>0</v>
      </c>
      <c r="BJ118" s="29" t="str">
        <f>IF(AG118=契約状況コード表!G$5,"",IF(AND(K118&lt;&gt;"",ISTEXT(U118)),"分担契約/単価契約",IF(ISTEXT(U118),"単価契約",IF(K118&lt;&gt;"","分担契約",""))))</f>
        <v/>
      </c>
      <c r="BK118" s="147"/>
      <c r="BL118" s="102" t="str">
        <f>IF(COUNTIF(T118,"**"),"",IF(AND(T118&gt;=契約状況コード表!P$5,OR(H118=契約状況コード表!M$5,H118=契約状況コード表!M$6)),1,IF(AND(T118&gt;=契約状況コード表!P$13,H118&lt;&gt;契約状況コード表!M$5,H118&lt;&gt;契約状況コード表!M$6),1,"")))</f>
        <v/>
      </c>
      <c r="BM118" s="132" t="str">
        <f t="shared" si="27"/>
        <v>○</v>
      </c>
      <c r="BN118" s="102" t="b">
        <f t="shared" si="28"/>
        <v>1</v>
      </c>
      <c r="BO118" s="102" t="b">
        <f t="shared" si="29"/>
        <v>1</v>
      </c>
    </row>
    <row r="119" spans="7:67" ht="60.6" customHeight="1">
      <c r="G119" s="64"/>
      <c r="H119" s="65"/>
      <c r="I119" s="65"/>
      <c r="J119" s="65"/>
      <c r="K119" s="64"/>
      <c r="L119" s="29"/>
      <c r="M119" s="66"/>
      <c r="N119" s="65"/>
      <c r="O119" s="67"/>
      <c r="P119" s="72"/>
      <c r="Q119" s="73"/>
      <c r="R119" s="65"/>
      <c r="S119" s="64"/>
      <c r="T119" s="74"/>
      <c r="U119" s="131"/>
      <c r="V119" s="76"/>
      <c r="W119" s="148" t="str">
        <f>IF(OR(T119="他官署で調達手続きを実施のため",AG119=契約状況コード表!G$5),"－",IF(V119&lt;&gt;"",ROUNDDOWN(V119/T119,3),(IFERROR(ROUNDDOWN(U119/T119,3),"－"))))</f>
        <v>－</v>
      </c>
      <c r="X119" s="74"/>
      <c r="Y119" s="74"/>
      <c r="Z119" s="71"/>
      <c r="AA119" s="69"/>
      <c r="AB119" s="70"/>
      <c r="AC119" s="71"/>
      <c r="AD119" s="71"/>
      <c r="AE119" s="71"/>
      <c r="AF119" s="71"/>
      <c r="AG119" s="69"/>
      <c r="AH119" s="65"/>
      <c r="AI119" s="65"/>
      <c r="AJ119" s="65"/>
      <c r="AK119" s="29"/>
      <c r="AL119" s="29"/>
      <c r="AM119" s="170"/>
      <c r="AN119" s="170"/>
      <c r="AO119" s="170"/>
      <c r="AP119" s="170"/>
      <c r="AQ119" s="29"/>
      <c r="AR119" s="64"/>
      <c r="AS119" s="29"/>
      <c r="AT119" s="29"/>
      <c r="AU119" s="29"/>
      <c r="AV119" s="29"/>
      <c r="AW119" s="29"/>
      <c r="AX119" s="29"/>
      <c r="AY119" s="29"/>
      <c r="AZ119" s="29"/>
      <c r="BA119" s="90"/>
      <c r="BB119" s="97"/>
      <c r="BC119" s="98" t="str">
        <f>IF(AND(OR(K119=契約状況コード表!D$5,K119=契約状況コード表!D$6),OR(AG119=契約状況コード表!G$5,AG119=契約状況コード表!G$6)),"年間支払金額(全官署)",IF(OR(AG119=契約状況コード表!G$5,AG119=契約状況コード表!G$6),"年間支払金額",IF(AND(OR(COUNTIF(AI119,"*すべて*"),COUNTIF(AI119,"*全て*")),S119="●",OR(K119=契約状況コード表!D$5,K119=契約状況コード表!D$6)),"年間支払金額(全官署、契約相手方ごと)",IF(AND(OR(COUNTIF(AI119,"*すべて*"),COUNTIF(AI119,"*全て*")),S119="●"),"年間支払金額(契約相手方ごと)",IF(AND(OR(K119=契約状況コード表!D$5,K119=契約状況コード表!D$6),AG119=契約状況コード表!G$7),"契約総額(全官署)",IF(AND(K119=契約状況コード表!D$7,AG119=契約状況コード表!G$7),"契約総額(自官署のみ)",IF(K119=契約状況コード表!D$7,"年間支払金額(自官署のみ)",IF(AG119=契約状況コード表!G$7,"契約総額",IF(AND(COUNTIF(BJ119,"&lt;&gt;*単価*"),OR(K119=契約状況コード表!D$5,K119=契約状況コード表!D$6)),"全官署予定価格",IF(AND(COUNTIF(BJ119,"*単価*"),OR(K119=契約状況コード表!D$5,K119=契約状況コード表!D$6)),"全官署支払金額",IF(AND(COUNTIF(BJ119,"&lt;&gt;*単価*"),COUNTIF(BJ119,"*変更契約*")),"変更後予定価格",IF(COUNTIF(BJ119,"*単価*"),"年間支払金額","予定価格"))))))))))))</f>
        <v>予定価格</v>
      </c>
      <c r="BD119" s="98" t="str">
        <f>IF(AND(BI119=契約状況コード表!M$5,T119&gt;契約状況コード表!N$5),"○",IF(AND(BI119=契約状況コード表!M$6,T119&gt;=契約状況コード表!N$6),"○",IF(AND(BI119=契約状況コード表!M$7,T119&gt;=契約状況コード表!N$7),"○",IF(AND(BI119=契約状況コード表!M$8,T119&gt;=契約状況コード表!N$8),"○",IF(AND(BI119=契約状況コード表!M$9,T119&gt;=契約状況コード表!N$9),"○",IF(AND(BI119=契約状況コード表!M$10,T119&gt;=契約状況コード表!N$10),"○",IF(AND(BI119=契約状況コード表!M$11,T119&gt;=契約状況コード表!N$11),"○",IF(AND(BI119=契約状況コード表!M$12,T119&gt;=契約状況コード表!N$12),"○",IF(AND(BI119=契約状況コード表!M$13,T119&gt;=契約状況コード表!N$13),"○",IF(T119="他官署で調達手続き入札を実施のため","○","×"))))))))))</f>
        <v>×</v>
      </c>
      <c r="BE119" s="98" t="str">
        <f>IF(AND(BI119=契約状況コード表!M$5,Y119&gt;契約状況コード表!N$5),"○",IF(AND(BI119=契約状況コード表!M$6,Y119&gt;=契約状況コード表!N$6),"○",IF(AND(BI119=契約状況コード表!M$7,Y119&gt;=契約状況コード表!N$7),"○",IF(AND(BI119=契約状況コード表!M$8,Y119&gt;=契約状況コード表!N$8),"○",IF(AND(BI119=契約状況コード表!M$9,Y119&gt;=契約状況コード表!N$9),"○",IF(AND(BI119=契約状況コード表!M$10,Y119&gt;=契約状況コード表!N$10),"○",IF(AND(BI119=契約状況コード表!M$11,Y119&gt;=契約状況コード表!N$11),"○",IF(AND(BI119=契約状況コード表!M$12,Y119&gt;=契約状況コード表!N$12),"○",IF(AND(BI119=契約状況コード表!M$13,Y119&gt;=契約状況コード表!N$13),"○","×")))))))))</f>
        <v>×</v>
      </c>
      <c r="BF119" s="98" t="str">
        <f t="shared" si="23"/>
        <v>×</v>
      </c>
      <c r="BG119" s="98" t="str">
        <f t="shared" si="24"/>
        <v>×</v>
      </c>
      <c r="BH119" s="99" t="str">
        <f t="shared" si="25"/>
        <v/>
      </c>
      <c r="BI119" s="146">
        <f t="shared" si="26"/>
        <v>0</v>
      </c>
      <c r="BJ119" s="29" t="str">
        <f>IF(AG119=契約状況コード表!G$5,"",IF(AND(K119&lt;&gt;"",ISTEXT(U119)),"分担契約/単価契約",IF(ISTEXT(U119),"単価契約",IF(K119&lt;&gt;"","分担契約",""))))</f>
        <v/>
      </c>
      <c r="BK119" s="147"/>
      <c r="BL119" s="102" t="str">
        <f>IF(COUNTIF(T119,"**"),"",IF(AND(T119&gt;=契約状況コード表!P$5,OR(H119=契約状況コード表!M$5,H119=契約状況コード表!M$6)),1,IF(AND(T119&gt;=契約状況コード表!P$13,H119&lt;&gt;契約状況コード表!M$5,H119&lt;&gt;契約状況コード表!M$6),1,"")))</f>
        <v/>
      </c>
      <c r="BM119" s="132" t="str">
        <f t="shared" si="27"/>
        <v>○</v>
      </c>
      <c r="BN119" s="102" t="b">
        <f t="shared" si="28"/>
        <v>1</v>
      </c>
      <c r="BO119" s="102" t="b">
        <f t="shared" si="29"/>
        <v>1</v>
      </c>
    </row>
    <row r="120" spans="7:67" ht="60.6" customHeight="1">
      <c r="G120" s="64"/>
      <c r="H120" s="65"/>
      <c r="I120" s="65"/>
      <c r="J120" s="65"/>
      <c r="K120" s="64"/>
      <c r="L120" s="29"/>
      <c r="M120" s="66"/>
      <c r="N120" s="65"/>
      <c r="O120" s="67"/>
      <c r="P120" s="72"/>
      <c r="Q120" s="73"/>
      <c r="R120" s="65"/>
      <c r="S120" s="64"/>
      <c r="T120" s="68"/>
      <c r="U120" s="75"/>
      <c r="V120" s="76"/>
      <c r="W120" s="148" t="str">
        <f>IF(OR(T120="他官署で調達手続きを実施のため",AG120=契約状況コード表!G$5),"－",IF(V120&lt;&gt;"",ROUNDDOWN(V120/T120,3),(IFERROR(ROUNDDOWN(U120/T120,3),"－"))))</f>
        <v>－</v>
      </c>
      <c r="X120" s="68"/>
      <c r="Y120" s="68"/>
      <c r="Z120" s="71"/>
      <c r="AA120" s="69"/>
      <c r="AB120" s="70"/>
      <c r="AC120" s="71"/>
      <c r="AD120" s="71"/>
      <c r="AE120" s="71"/>
      <c r="AF120" s="71"/>
      <c r="AG120" s="69"/>
      <c r="AH120" s="65"/>
      <c r="AI120" s="65"/>
      <c r="AJ120" s="65"/>
      <c r="AK120" s="29"/>
      <c r="AL120" s="29"/>
      <c r="AM120" s="170"/>
      <c r="AN120" s="170"/>
      <c r="AO120" s="170"/>
      <c r="AP120" s="170"/>
      <c r="AQ120" s="29"/>
      <c r="AR120" s="64"/>
      <c r="AS120" s="29"/>
      <c r="AT120" s="29"/>
      <c r="AU120" s="29"/>
      <c r="AV120" s="29"/>
      <c r="AW120" s="29"/>
      <c r="AX120" s="29"/>
      <c r="AY120" s="29"/>
      <c r="AZ120" s="29"/>
      <c r="BA120" s="90"/>
      <c r="BB120" s="97"/>
      <c r="BC120" s="98" t="str">
        <f>IF(AND(OR(K120=契約状況コード表!D$5,K120=契約状況コード表!D$6),OR(AG120=契約状況コード表!G$5,AG120=契約状況コード表!G$6)),"年間支払金額(全官署)",IF(OR(AG120=契約状況コード表!G$5,AG120=契約状況コード表!G$6),"年間支払金額",IF(AND(OR(COUNTIF(AI120,"*すべて*"),COUNTIF(AI120,"*全て*")),S120="●",OR(K120=契約状況コード表!D$5,K120=契約状況コード表!D$6)),"年間支払金額(全官署、契約相手方ごと)",IF(AND(OR(COUNTIF(AI120,"*すべて*"),COUNTIF(AI120,"*全て*")),S120="●"),"年間支払金額(契約相手方ごと)",IF(AND(OR(K120=契約状況コード表!D$5,K120=契約状況コード表!D$6),AG120=契約状況コード表!G$7),"契約総額(全官署)",IF(AND(K120=契約状況コード表!D$7,AG120=契約状況コード表!G$7),"契約総額(自官署のみ)",IF(K120=契約状況コード表!D$7,"年間支払金額(自官署のみ)",IF(AG120=契約状況コード表!G$7,"契約総額",IF(AND(COUNTIF(BJ120,"&lt;&gt;*単価*"),OR(K120=契約状況コード表!D$5,K120=契約状況コード表!D$6)),"全官署予定価格",IF(AND(COUNTIF(BJ120,"*単価*"),OR(K120=契約状況コード表!D$5,K120=契約状況コード表!D$6)),"全官署支払金額",IF(AND(COUNTIF(BJ120,"&lt;&gt;*単価*"),COUNTIF(BJ120,"*変更契約*")),"変更後予定価格",IF(COUNTIF(BJ120,"*単価*"),"年間支払金額","予定価格"))))))))))))</f>
        <v>予定価格</v>
      </c>
      <c r="BD120" s="98" t="str">
        <f>IF(AND(BI120=契約状況コード表!M$5,T120&gt;契約状況コード表!N$5),"○",IF(AND(BI120=契約状況コード表!M$6,T120&gt;=契約状況コード表!N$6),"○",IF(AND(BI120=契約状況コード表!M$7,T120&gt;=契約状況コード表!N$7),"○",IF(AND(BI120=契約状況コード表!M$8,T120&gt;=契約状況コード表!N$8),"○",IF(AND(BI120=契約状況コード表!M$9,T120&gt;=契約状況コード表!N$9),"○",IF(AND(BI120=契約状況コード表!M$10,T120&gt;=契約状況コード表!N$10),"○",IF(AND(BI120=契約状況コード表!M$11,T120&gt;=契約状況コード表!N$11),"○",IF(AND(BI120=契約状況コード表!M$12,T120&gt;=契約状況コード表!N$12),"○",IF(AND(BI120=契約状況コード表!M$13,T120&gt;=契約状況コード表!N$13),"○",IF(T120="他官署で調達手続き入札を実施のため","○","×"))))))))))</f>
        <v>×</v>
      </c>
      <c r="BE120" s="98" t="str">
        <f>IF(AND(BI120=契約状況コード表!M$5,Y120&gt;契約状況コード表!N$5),"○",IF(AND(BI120=契約状況コード表!M$6,Y120&gt;=契約状況コード表!N$6),"○",IF(AND(BI120=契約状況コード表!M$7,Y120&gt;=契約状況コード表!N$7),"○",IF(AND(BI120=契約状況コード表!M$8,Y120&gt;=契約状況コード表!N$8),"○",IF(AND(BI120=契約状況コード表!M$9,Y120&gt;=契約状況コード表!N$9),"○",IF(AND(BI120=契約状況コード表!M$10,Y120&gt;=契約状況コード表!N$10),"○",IF(AND(BI120=契約状況コード表!M$11,Y120&gt;=契約状況コード表!N$11),"○",IF(AND(BI120=契約状況コード表!M$12,Y120&gt;=契約状況コード表!N$12),"○",IF(AND(BI120=契約状況コード表!M$13,Y120&gt;=契約状況コード表!N$13),"○","×")))))))))</f>
        <v>×</v>
      </c>
      <c r="BF120" s="98" t="str">
        <f t="shared" si="23"/>
        <v>×</v>
      </c>
      <c r="BG120" s="98" t="str">
        <f t="shared" si="24"/>
        <v>×</v>
      </c>
      <c r="BH120" s="99" t="str">
        <f t="shared" si="25"/>
        <v/>
      </c>
      <c r="BI120" s="146">
        <f t="shared" si="26"/>
        <v>0</v>
      </c>
      <c r="BJ120" s="29" t="str">
        <f>IF(AG120=契約状況コード表!G$5,"",IF(AND(K120&lt;&gt;"",ISTEXT(U120)),"分担契約/単価契約",IF(ISTEXT(U120),"単価契約",IF(K120&lt;&gt;"","分担契約",""))))</f>
        <v/>
      </c>
      <c r="BK120" s="147"/>
      <c r="BL120" s="102" t="str">
        <f>IF(COUNTIF(T120,"**"),"",IF(AND(T120&gt;=契約状況コード表!P$5,OR(H120=契約状況コード表!M$5,H120=契約状況コード表!M$6)),1,IF(AND(T120&gt;=契約状況コード表!P$13,H120&lt;&gt;契約状況コード表!M$5,H120&lt;&gt;契約状況コード表!M$6),1,"")))</f>
        <v/>
      </c>
      <c r="BM120" s="132" t="str">
        <f t="shared" si="27"/>
        <v>○</v>
      </c>
      <c r="BN120" s="102" t="b">
        <f t="shared" si="28"/>
        <v>1</v>
      </c>
      <c r="BO120" s="102" t="b">
        <f t="shared" si="29"/>
        <v>1</v>
      </c>
    </row>
    <row r="121" spans="7:67" ht="60.6" customHeight="1">
      <c r="G121" s="64"/>
      <c r="H121" s="65"/>
      <c r="I121" s="65"/>
      <c r="J121" s="65"/>
      <c r="K121" s="64"/>
      <c r="L121" s="29"/>
      <c r="M121" s="66"/>
      <c r="N121" s="65"/>
      <c r="O121" s="67"/>
      <c r="P121" s="72"/>
      <c r="Q121" s="73"/>
      <c r="R121" s="65"/>
      <c r="S121" s="64"/>
      <c r="T121" s="68"/>
      <c r="U121" s="75"/>
      <c r="V121" s="76"/>
      <c r="W121" s="148" t="str">
        <f>IF(OR(T121="他官署で調達手続きを実施のため",AG121=契約状況コード表!G$5),"－",IF(V121&lt;&gt;"",ROUNDDOWN(V121/T121,3),(IFERROR(ROUNDDOWN(U121/T121,3),"－"))))</f>
        <v>－</v>
      </c>
      <c r="X121" s="68"/>
      <c r="Y121" s="68"/>
      <c r="Z121" s="71"/>
      <c r="AA121" s="69"/>
      <c r="AB121" s="70"/>
      <c r="AC121" s="71"/>
      <c r="AD121" s="71"/>
      <c r="AE121" s="71"/>
      <c r="AF121" s="71"/>
      <c r="AG121" s="69"/>
      <c r="AH121" s="65"/>
      <c r="AI121" s="65"/>
      <c r="AJ121" s="65"/>
      <c r="AK121" s="29"/>
      <c r="AL121" s="29"/>
      <c r="AM121" s="170"/>
      <c r="AN121" s="170"/>
      <c r="AO121" s="170"/>
      <c r="AP121" s="170"/>
      <c r="AQ121" s="29"/>
      <c r="AR121" s="64"/>
      <c r="AS121" s="29"/>
      <c r="AT121" s="29"/>
      <c r="AU121" s="29"/>
      <c r="AV121" s="29"/>
      <c r="AW121" s="29"/>
      <c r="AX121" s="29"/>
      <c r="AY121" s="29"/>
      <c r="AZ121" s="29"/>
      <c r="BA121" s="90"/>
      <c r="BB121" s="97"/>
      <c r="BC121" s="98" t="str">
        <f>IF(AND(OR(K121=契約状況コード表!D$5,K121=契約状況コード表!D$6),OR(AG121=契約状況コード表!G$5,AG121=契約状況コード表!G$6)),"年間支払金額(全官署)",IF(OR(AG121=契約状況コード表!G$5,AG121=契約状況コード表!G$6),"年間支払金額",IF(AND(OR(COUNTIF(AI121,"*すべて*"),COUNTIF(AI121,"*全て*")),S121="●",OR(K121=契約状況コード表!D$5,K121=契約状況コード表!D$6)),"年間支払金額(全官署、契約相手方ごと)",IF(AND(OR(COUNTIF(AI121,"*すべて*"),COUNTIF(AI121,"*全て*")),S121="●"),"年間支払金額(契約相手方ごと)",IF(AND(OR(K121=契約状況コード表!D$5,K121=契約状況コード表!D$6),AG121=契約状況コード表!G$7),"契約総額(全官署)",IF(AND(K121=契約状況コード表!D$7,AG121=契約状況コード表!G$7),"契約総額(自官署のみ)",IF(K121=契約状況コード表!D$7,"年間支払金額(自官署のみ)",IF(AG121=契約状況コード表!G$7,"契約総額",IF(AND(COUNTIF(BJ121,"&lt;&gt;*単価*"),OR(K121=契約状況コード表!D$5,K121=契約状況コード表!D$6)),"全官署予定価格",IF(AND(COUNTIF(BJ121,"*単価*"),OR(K121=契約状況コード表!D$5,K121=契約状況コード表!D$6)),"全官署支払金額",IF(AND(COUNTIF(BJ121,"&lt;&gt;*単価*"),COUNTIF(BJ121,"*変更契約*")),"変更後予定価格",IF(COUNTIF(BJ121,"*単価*"),"年間支払金額","予定価格"))))))))))))</f>
        <v>予定価格</v>
      </c>
      <c r="BD121" s="98" t="str">
        <f>IF(AND(BI121=契約状況コード表!M$5,T121&gt;契約状況コード表!N$5),"○",IF(AND(BI121=契約状況コード表!M$6,T121&gt;=契約状況コード表!N$6),"○",IF(AND(BI121=契約状況コード表!M$7,T121&gt;=契約状況コード表!N$7),"○",IF(AND(BI121=契約状況コード表!M$8,T121&gt;=契約状況コード表!N$8),"○",IF(AND(BI121=契約状況コード表!M$9,T121&gt;=契約状況コード表!N$9),"○",IF(AND(BI121=契約状況コード表!M$10,T121&gt;=契約状況コード表!N$10),"○",IF(AND(BI121=契約状況コード表!M$11,T121&gt;=契約状況コード表!N$11),"○",IF(AND(BI121=契約状況コード表!M$12,T121&gt;=契約状況コード表!N$12),"○",IF(AND(BI121=契約状況コード表!M$13,T121&gt;=契約状況コード表!N$13),"○",IF(T121="他官署で調達手続き入札を実施のため","○","×"))))))))))</f>
        <v>×</v>
      </c>
      <c r="BE121" s="98" t="str">
        <f>IF(AND(BI121=契約状況コード表!M$5,Y121&gt;契約状況コード表!N$5),"○",IF(AND(BI121=契約状況コード表!M$6,Y121&gt;=契約状況コード表!N$6),"○",IF(AND(BI121=契約状況コード表!M$7,Y121&gt;=契約状況コード表!N$7),"○",IF(AND(BI121=契約状況コード表!M$8,Y121&gt;=契約状況コード表!N$8),"○",IF(AND(BI121=契約状況コード表!M$9,Y121&gt;=契約状況コード表!N$9),"○",IF(AND(BI121=契約状況コード表!M$10,Y121&gt;=契約状況コード表!N$10),"○",IF(AND(BI121=契約状況コード表!M$11,Y121&gt;=契約状況コード表!N$11),"○",IF(AND(BI121=契約状況コード表!M$12,Y121&gt;=契約状況コード表!N$12),"○",IF(AND(BI121=契約状況コード表!M$13,Y121&gt;=契約状況コード表!N$13),"○","×")))))))))</f>
        <v>×</v>
      </c>
      <c r="BF121" s="98" t="str">
        <f t="shared" si="23"/>
        <v>×</v>
      </c>
      <c r="BG121" s="98" t="str">
        <f t="shared" si="24"/>
        <v>×</v>
      </c>
      <c r="BH121" s="99" t="str">
        <f t="shared" si="25"/>
        <v/>
      </c>
      <c r="BI121" s="146">
        <f t="shared" si="26"/>
        <v>0</v>
      </c>
      <c r="BJ121" s="29" t="str">
        <f>IF(AG121=契約状況コード表!G$5,"",IF(AND(K121&lt;&gt;"",ISTEXT(U121)),"分担契約/単価契約",IF(ISTEXT(U121),"単価契約",IF(K121&lt;&gt;"","分担契約",""))))</f>
        <v/>
      </c>
      <c r="BK121" s="147"/>
      <c r="BL121" s="102" t="str">
        <f>IF(COUNTIF(T121,"**"),"",IF(AND(T121&gt;=契約状況コード表!P$5,OR(H121=契約状況コード表!M$5,H121=契約状況コード表!M$6)),1,IF(AND(T121&gt;=契約状況コード表!P$13,H121&lt;&gt;契約状況コード表!M$5,H121&lt;&gt;契約状況コード表!M$6),1,"")))</f>
        <v/>
      </c>
      <c r="BM121" s="132" t="str">
        <f t="shared" si="27"/>
        <v>○</v>
      </c>
      <c r="BN121" s="102" t="b">
        <f t="shared" si="28"/>
        <v>1</v>
      </c>
      <c r="BO121" s="102" t="b">
        <f t="shared" si="29"/>
        <v>1</v>
      </c>
    </row>
    <row r="122" spans="7:67" ht="60.6" customHeight="1">
      <c r="G122" s="64"/>
      <c r="H122" s="65"/>
      <c r="I122" s="65"/>
      <c r="J122" s="65"/>
      <c r="K122" s="64"/>
      <c r="L122" s="29"/>
      <c r="M122" s="66"/>
      <c r="N122" s="65"/>
      <c r="O122" s="67"/>
      <c r="P122" s="72"/>
      <c r="Q122" s="73"/>
      <c r="R122" s="65"/>
      <c r="S122" s="64"/>
      <c r="T122" s="68"/>
      <c r="U122" s="75"/>
      <c r="V122" s="76"/>
      <c r="W122" s="148" t="str">
        <f>IF(OR(T122="他官署で調達手続きを実施のため",AG122=契約状況コード表!G$5),"－",IF(V122&lt;&gt;"",ROUNDDOWN(V122/T122,3),(IFERROR(ROUNDDOWN(U122/T122,3),"－"))))</f>
        <v>－</v>
      </c>
      <c r="X122" s="68"/>
      <c r="Y122" s="68"/>
      <c r="Z122" s="71"/>
      <c r="AA122" s="69"/>
      <c r="AB122" s="70"/>
      <c r="AC122" s="71"/>
      <c r="AD122" s="71"/>
      <c r="AE122" s="71"/>
      <c r="AF122" s="71"/>
      <c r="AG122" s="69"/>
      <c r="AH122" s="65"/>
      <c r="AI122" s="65"/>
      <c r="AJ122" s="65"/>
      <c r="AK122" s="29"/>
      <c r="AL122" s="29"/>
      <c r="AM122" s="170"/>
      <c r="AN122" s="170"/>
      <c r="AO122" s="170"/>
      <c r="AP122" s="170"/>
      <c r="AQ122" s="29"/>
      <c r="AR122" s="64"/>
      <c r="AS122" s="29"/>
      <c r="AT122" s="29"/>
      <c r="AU122" s="29"/>
      <c r="AV122" s="29"/>
      <c r="AW122" s="29"/>
      <c r="AX122" s="29"/>
      <c r="AY122" s="29"/>
      <c r="AZ122" s="29"/>
      <c r="BA122" s="90"/>
      <c r="BB122" s="97"/>
      <c r="BC122" s="98" t="str">
        <f>IF(AND(OR(K122=契約状況コード表!D$5,K122=契約状況コード表!D$6),OR(AG122=契約状況コード表!G$5,AG122=契約状況コード表!G$6)),"年間支払金額(全官署)",IF(OR(AG122=契約状況コード表!G$5,AG122=契約状況コード表!G$6),"年間支払金額",IF(AND(OR(COUNTIF(AI122,"*すべて*"),COUNTIF(AI122,"*全て*")),S122="●",OR(K122=契約状況コード表!D$5,K122=契約状況コード表!D$6)),"年間支払金額(全官署、契約相手方ごと)",IF(AND(OR(COUNTIF(AI122,"*すべて*"),COUNTIF(AI122,"*全て*")),S122="●"),"年間支払金額(契約相手方ごと)",IF(AND(OR(K122=契約状況コード表!D$5,K122=契約状況コード表!D$6),AG122=契約状況コード表!G$7),"契約総額(全官署)",IF(AND(K122=契約状況コード表!D$7,AG122=契約状況コード表!G$7),"契約総額(自官署のみ)",IF(K122=契約状況コード表!D$7,"年間支払金額(自官署のみ)",IF(AG122=契約状況コード表!G$7,"契約総額",IF(AND(COUNTIF(BJ122,"&lt;&gt;*単価*"),OR(K122=契約状況コード表!D$5,K122=契約状況コード表!D$6)),"全官署予定価格",IF(AND(COUNTIF(BJ122,"*単価*"),OR(K122=契約状況コード表!D$5,K122=契約状況コード表!D$6)),"全官署支払金額",IF(AND(COUNTIF(BJ122,"&lt;&gt;*単価*"),COUNTIF(BJ122,"*変更契約*")),"変更後予定価格",IF(COUNTIF(BJ122,"*単価*"),"年間支払金額","予定価格"))))))))))))</f>
        <v>予定価格</v>
      </c>
      <c r="BD122" s="98" t="str">
        <f>IF(AND(BI122=契約状況コード表!M$5,T122&gt;契約状況コード表!N$5),"○",IF(AND(BI122=契約状況コード表!M$6,T122&gt;=契約状況コード表!N$6),"○",IF(AND(BI122=契約状況コード表!M$7,T122&gt;=契約状況コード表!N$7),"○",IF(AND(BI122=契約状況コード表!M$8,T122&gt;=契約状況コード表!N$8),"○",IF(AND(BI122=契約状況コード表!M$9,T122&gt;=契約状況コード表!N$9),"○",IF(AND(BI122=契約状況コード表!M$10,T122&gt;=契約状況コード表!N$10),"○",IF(AND(BI122=契約状況コード表!M$11,T122&gt;=契約状況コード表!N$11),"○",IF(AND(BI122=契約状況コード表!M$12,T122&gt;=契約状況コード表!N$12),"○",IF(AND(BI122=契約状況コード表!M$13,T122&gt;=契約状況コード表!N$13),"○",IF(T122="他官署で調達手続き入札を実施のため","○","×"))))))))))</f>
        <v>×</v>
      </c>
      <c r="BE122" s="98" t="str">
        <f>IF(AND(BI122=契約状況コード表!M$5,Y122&gt;契約状況コード表!N$5),"○",IF(AND(BI122=契約状況コード表!M$6,Y122&gt;=契約状況コード表!N$6),"○",IF(AND(BI122=契約状況コード表!M$7,Y122&gt;=契約状況コード表!N$7),"○",IF(AND(BI122=契約状況コード表!M$8,Y122&gt;=契約状況コード表!N$8),"○",IF(AND(BI122=契約状況コード表!M$9,Y122&gt;=契約状況コード表!N$9),"○",IF(AND(BI122=契約状況コード表!M$10,Y122&gt;=契約状況コード表!N$10),"○",IF(AND(BI122=契約状況コード表!M$11,Y122&gt;=契約状況コード表!N$11),"○",IF(AND(BI122=契約状況コード表!M$12,Y122&gt;=契約状況コード表!N$12),"○",IF(AND(BI122=契約状況コード表!M$13,Y122&gt;=契約状況コード表!N$13),"○","×")))))))))</f>
        <v>×</v>
      </c>
      <c r="BF122" s="98" t="str">
        <f t="shared" si="23"/>
        <v>×</v>
      </c>
      <c r="BG122" s="98" t="str">
        <f t="shared" si="24"/>
        <v>×</v>
      </c>
      <c r="BH122" s="99" t="str">
        <f t="shared" si="25"/>
        <v/>
      </c>
      <c r="BI122" s="146">
        <f t="shared" si="26"/>
        <v>0</v>
      </c>
      <c r="BJ122" s="29" t="str">
        <f>IF(AG122=契約状況コード表!G$5,"",IF(AND(K122&lt;&gt;"",ISTEXT(U122)),"分担契約/単価契約",IF(ISTEXT(U122),"単価契約",IF(K122&lt;&gt;"","分担契約",""))))</f>
        <v/>
      </c>
      <c r="BK122" s="147"/>
      <c r="BL122" s="102" t="str">
        <f>IF(COUNTIF(T122,"**"),"",IF(AND(T122&gt;=契約状況コード表!P$5,OR(H122=契約状況コード表!M$5,H122=契約状況コード表!M$6)),1,IF(AND(T122&gt;=契約状況コード表!P$13,H122&lt;&gt;契約状況コード表!M$5,H122&lt;&gt;契約状況コード表!M$6),1,"")))</f>
        <v/>
      </c>
      <c r="BM122" s="132" t="str">
        <f t="shared" si="27"/>
        <v>○</v>
      </c>
      <c r="BN122" s="102" t="b">
        <f t="shared" si="28"/>
        <v>1</v>
      </c>
      <c r="BO122" s="102" t="b">
        <f t="shared" si="29"/>
        <v>1</v>
      </c>
    </row>
    <row r="123" spans="7:67" ht="60.6" customHeight="1">
      <c r="G123" s="64"/>
      <c r="H123" s="65"/>
      <c r="I123" s="65"/>
      <c r="J123" s="65"/>
      <c r="K123" s="64"/>
      <c r="L123" s="29"/>
      <c r="M123" s="66"/>
      <c r="N123" s="65"/>
      <c r="O123" s="67"/>
      <c r="P123" s="72"/>
      <c r="Q123" s="73"/>
      <c r="R123" s="65"/>
      <c r="S123" s="64"/>
      <c r="T123" s="68"/>
      <c r="U123" s="75"/>
      <c r="V123" s="76"/>
      <c r="W123" s="148" t="str">
        <f>IF(OR(T123="他官署で調達手続きを実施のため",AG123=契約状況コード表!G$5),"－",IF(V123&lt;&gt;"",ROUNDDOWN(V123/T123,3),(IFERROR(ROUNDDOWN(U123/T123,3),"－"))))</f>
        <v>－</v>
      </c>
      <c r="X123" s="68"/>
      <c r="Y123" s="68"/>
      <c r="Z123" s="71"/>
      <c r="AA123" s="69"/>
      <c r="AB123" s="70"/>
      <c r="AC123" s="71"/>
      <c r="AD123" s="71"/>
      <c r="AE123" s="71"/>
      <c r="AF123" s="71"/>
      <c r="AG123" s="69"/>
      <c r="AH123" s="65"/>
      <c r="AI123" s="65"/>
      <c r="AJ123" s="65"/>
      <c r="AK123" s="29"/>
      <c r="AL123" s="29"/>
      <c r="AM123" s="170"/>
      <c r="AN123" s="170"/>
      <c r="AO123" s="170"/>
      <c r="AP123" s="170"/>
      <c r="AQ123" s="29"/>
      <c r="AR123" s="64"/>
      <c r="AS123" s="29"/>
      <c r="AT123" s="29"/>
      <c r="AU123" s="29"/>
      <c r="AV123" s="29"/>
      <c r="AW123" s="29"/>
      <c r="AX123" s="29"/>
      <c r="AY123" s="29"/>
      <c r="AZ123" s="29"/>
      <c r="BA123" s="92"/>
      <c r="BB123" s="97"/>
      <c r="BC123" s="98" t="str">
        <f>IF(AND(OR(K123=契約状況コード表!D$5,K123=契約状況コード表!D$6),OR(AG123=契約状況コード表!G$5,AG123=契約状況コード表!G$6)),"年間支払金額(全官署)",IF(OR(AG123=契約状況コード表!G$5,AG123=契約状況コード表!G$6),"年間支払金額",IF(AND(OR(COUNTIF(AI123,"*すべて*"),COUNTIF(AI123,"*全て*")),S123="●",OR(K123=契約状況コード表!D$5,K123=契約状況コード表!D$6)),"年間支払金額(全官署、契約相手方ごと)",IF(AND(OR(COUNTIF(AI123,"*すべて*"),COUNTIF(AI123,"*全て*")),S123="●"),"年間支払金額(契約相手方ごと)",IF(AND(OR(K123=契約状況コード表!D$5,K123=契約状況コード表!D$6),AG123=契約状況コード表!G$7),"契約総額(全官署)",IF(AND(K123=契約状況コード表!D$7,AG123=契約状況コード表!G$7),"契約総額(自官署のみ)",IF(K123=契約状況コード表!D$7,"年間支払金額(自官署のみ)",IF(AG123=契約状況コード表!G$7,"契約総額",IF(AND(COUNTIF(BJ123,"&lt;&gt;*単価*"),OR(K123=契約状況コード表!D$5,K123=契約状況コード表!D$6)),"全官署予定価格",IF(AND(COUNTIF(BJ123,"*単価*"),OR(K123=契約状況コード表!D$5,K123=契約状況コード表!D$6)),"全官署支払金額",IF(AND(COUNTIF(BJ123,"&lt;&gt;*単価*"),COUNTIF(BJ123,"*変更契約*")),"変更後予定価格",IF(COUNTIF(BJ123,"*単価*"),"年間支払金額","予定価格"))))))))))))</f>
        <v>予定価格</v>
      </c>
      <c r="BD123" s="98" t="str">
        <f>IF(AND(BI123=契約状況コード表!M$5,T123&gt;契約状況コード表!N$5),"○",IF(AND(BI123=契約状況コード表!M$6,T123&gt;=契約状況コード表!N$6),"○",IF(AND(BI123=契約状況コード表!M$7,T123&gt;=契約状況コード表!N$7),"○",IF(AND(BI123=契約状況コード表!M$8,T123&gt;=契約状況コード表!N$8),"○",IF(AND(BI123=契約状況コード表!M$9,T123&gt;=契約状況コード表!N$9),"○",IF(AND(BI123=契約状況コード表!M$10,T123&gt;=契約状況コード表!N$10),"○",IF(AND(BI123=契約状況コード表!M$11,T123&gt;=契約状況コード表!N$11),"○",IF(AND(BI123=契約状況コード表!M$12,T123&gt;=契約状況コード表!N$12),"○",IF(AND(BI123=契約状況コード表!M$13,T123&gt;=契約状況コード表!N$13),"○",IF(T123="他官署で調達手続き入札を実施のため","○","×"))))))))))</f>
        <v>×</v>
      </c>
      <c r="BE123" s="98" t="str">
        <f>IF(AND(BI123=契約状況コード表!M$5,Y123&gt;契約状況コード表!N$5),"○",IF(AND(BI123=契約状況コード表!M$6,Y123&gt;=契約状況コード表!N$6),"○",IF(AND(BI123=契約状況コード表!M$7,Y123&gt;=契約状況コード表!N$7),"○",IF(AND(BI123=契約状況コード表!M$8,Y123&gt;=契約状況コード表!N$8),"○",IF(AND(BI123=契約状況コード表!M$9,Y123&gt;=契約状況コード表!N$9),"○",IF(AND(BI123=契約状況コード表!M$10,Y123&gt;=契約状況コード表!N$10),"○",IF(AND(BI123=契約状況コード表!M$11,Y123&gt;=契約状況コード表!N$11),"○",IF(AND(BI123=契約状況コード表!M$12,Y123&gt;=契約状況コード表!N$12),"○",IF(AND(BI123=契約状況コード表!M$13,Y123&gt;=契約状況コード表!N$13),"○","×")))))))))</f>
        <v>×</v>
      </c>
      <c r="BF123" s="98" t="str">
        <f t="shared" si="23"/>
        <v>×</v>
      </c>
      <c r="BG123" s="98" t="str">
        <f t="shared" si="24"/>
        <v>×</v>
      </c>
      <c r="BH123" s="99" t="str">
        <f t="shared" si="25"/>
        <v/>
      </c>
      <c r="BI123" s="146">
        <f t="shared" si="26"/>
        <v>0</v>
      </c>
      <c r="BJ123" s="29" t="str">
        <f>IF(AG123=契約状況コード表!G$5,"",IF(AND(K123&lt;&gt;"",ISTEXT(U123)),"分担契約/単価契約",IF(ISTEXT(U123),"単価契約",IF(K123&lt;&gt;"","分担契約",""))))</f>
        <v/>
      </c>
      <c r="BK123" s="147"/>
      <c r="BL123" s="102" t="str">
        <f>IF(COUNTIF(T123,"**"),"",IF(AND(T123&gt;=契約状況コード表!P$5,OR(H123=契約状況コード表!M$5,H123=契約状況コード表!M$6)),1,IF(AND(T123&gt;=契約状況コード表!P$13,H123&lt;&gt;契約状況コード表!M$5,H123&lt;&gt;契約状況コード表!M$6),1,"")))</f>
        <v/>
      </c>
      <c r="BM123" s="132" t="str">
        <f t="shared" si="27"/>
        <v>○</v>
      </c>
      <c r="BN123" s="102" t="b">
        <f t="shared" si="28"/>
        <v>1</v>
      </c>
      <c r="BO123" s="102" t="b">
        <f t="shared" si="29"/>
        <v>1</v>
      </c>
    </row>
    <row r="124" spans="7:67" ht="60.6" customHeight="1">
      <c r="G124" s="64"/>
      <c r="H124" s="65"/>
      <c r="I124" s="65"/>
      <c r="J124" s="65"/>
      <c r="K124" s="64"/>
      <c r="L124" s="29"/>
      <c r="M124" s="66"/>
      <c r="N124" s="65"/>
      <c r="O124" s="67"/>
      <c r="P124" s="72"/>
      <c r="Q124" s="73"/>
      <c r="R124" s="65"/>
      <c r="S124" s="64"/>
      <c r="T124" s="68"/>
      <c r="U124" s="75"/>
      <c r="V124" s="76"/>
      <c r="W124" s="148" t="str">
        <f>IF(OR(T124="他官署で調達手続きを実施のため",AG124=契約状況コード表!G$5),"－",IF(V124&lt;&gt;"",ROUNDDOWN(V124/T124,3),(IFERROR(ROUNDDOWN(U124/T124,3),"－"))))</f>
        <v>－</v>
      </c>
      <c r="X124" s="68"/>
      <c r="Y124" s="68"/>
      <c r="Z124" s="71"/>
      <c r="AA124" s="69"/>
      <c r="AB124" s="70"/>
      <c r="AC124" s="71"/>
      <c r="AD124" s="71"/>
      <c r="AE124" s="71"/>
      <c r="AF124" s="71"/>
      <c r="AG124" s="69"/>
      <c r="AH124" s="65"/>
      <c r="AI124" s="65"/>
      <c r="AJ124" s="65"/>
      <c r="AK124" s="29"/>
      <c r="AL124" s="29"/>
      <c r="AM124" s="170"/>
      <c r="AN124" s="170"/>
      <c r="AO124" s="170"/>
      <c r="AP124" s="170"/>
      <c r="AQ124" s="29"/>
      <c r="AR124" s="64"/>
      <c r="AS124" s="29"/>
      <c r="AT124" s="29"/>
      <c r="AU124" s="29"/>
      <c r="AV124" s="29"/>
      <c r="AW124" s="29"/>
      <c r="AX124" s="29"/>
      <c r="AY124" s="29"/>
      <c r="AZ124" s="29"/>
      <c r="BA124" s="90"/>
      <c r="BB124" s="97"/>
      <c r="BC124" s="98" t="str">
        <f>IF(AND(OR(K124=契約状況コード表!D$5,K124=契約状況コード表!D$6),OR(AG124=契約状況コード表!G$5,AG124=契約状況コード表!G$6)),"年間支払金額(全官署)",IF(OR(AG124=契約状況コード表!G$5,AG124=契約状況コード表!G$6),"年間支払金額",IF(AND(OR(COUNTIF(AI124,"*すべて*"),COUNTIF(AI124,"*全て*")),S124="●",OR(K124=契約状況コード表!D$5,K124=契約状況コード表!D$6)),"年間支払金額(全官署、契約相手方ごと)",IF(AND(OR(COUNTIF(AI124,"*すべて*"),COUNTIF(AI124,"*全て*")),S124="●"),"年間支払金額(契約相手方ごと)",IF(AND(OR(K124=契約状況コード表!D$5,K124=契約状況コード表!D$6),AG124=契約状況コード表!G$7),"契約総額(全官署)",IF(AND(K124=契約状況コード表!D$7,AG124=契約状況コード表!G$7),"契約総額(自官署のみ)",IF(K124=契約状況コード表!D$7,"年間支払金額(自官署のみ)",IF(AG124=契約状況コード表!G$7,"契約総額",IF(AND(COUNTIF(BJ124,"&lt;&gt;*単価*"),OR(K124=契約状況コード表!D$5,K124=契約状況コード表!D$6)),"全官署予定価格",IF(AND(COUNTIF(BJ124,"*単価*"),OR(K124=契約状況コード表!D$5,K124=契約状況コード表!D$6)),"全官署支払金額",IF(AND(COUNTIF(BJ124,"&lt;&gt;*単価*"),COUNTIF(BJ124,"*変更契約*")),"変更後予定価格",IF(COUNTIF(BJ124,"*単価*"),"年間支払金額","予定価格"))))))))))))</f>
        <v>予定価格</v>
      </c>
      <c r="BD124" s="98" t="str">
        <f>IF(AND(BI124=契約状況コード表!M$5,T124&gt;契約状況コード表!N$5),"○",IF(AND(BI124=契約状況コード表!M$6,T124&gt;=契約状況コード表!N$6),"○",IF(AND(BI124=契約状況コード表!M$7,T124&gt;=契約状況コード表!N$7),"○",IF(AND(BI124=契約状況コード表!M$8,T124&gt;=契約状況コード表!N$8),"○",IF(AND(BI124=契約状況コード表!M$9,T124&gt;=契約状況コード表!N$9),"○",IF(AND(BI124=契約状況コード表!M$10,T124&gt;=契約状況コード表!N$10),"○",IF(AND(BI124=契約状況コード表!M$11,T124&gt;=契約状況コード表!N$11),"○",IF(AND(BI124=契約状況コード表!M$12,T124&gt;=契約状況コード表!N$12),"○",IF(AND(BI124=契約状況コード表!M$13,T124&gt;=契約状況コード表!N$13),"○",IF(T124="他官署で調達手続き入札を実施のため","○","×"))))))))))</f>
        <v>×</v>
      </c>
      <c r="BE124" s="98" t="str">
        <f>IF(AND(BI124=契約状況コード表!M$5,Y124&gt;契約状況コード表!N$5),"○",IF(AND(BI124=契約状況コード表!M$6,Y124&gt;=契約状況コード表!N$6),"○",IF(AND(BI124=契約状況コード表!M$7,Y124&gt;=契約状況コード表!N$7),"○",IF(AND(BI124=契約状況コード表!M$8,Y124&gt;=契約状況コード表!N$8),"○",IF(AND(BI124=契約状況コード表!M$9,Y124&gt;=契約状況コード表!N$9),"○",IF(AND(BI124=契約状況コード表!M$10,Y124&gt;=契約状況コード表!N$10),"○",IF(AND(BI124=契約状況コード表!M$11,Y124&gt;=契約状況コード表!N$11),"○",IF(AND(BI124=契約状況コード表!M$12,Y124&gt;=契約状況コード表!N$12),"○",IF(AND(BI124=契約状況コード表!M$13,Y124&gt;=契約状況コード表!N$13),"○","×")))))))))</f>
        <v>×</v>
      </c>
      <c r="BF124" s="98" t="str">
        <f t="shared" si="23"/>
        <v>×</v>
      </c>
      <c r="BG124" s="98" t="str">
        <f t="shared" si="24"/>
        <v>×</v>
      </c>
      <c r="BH124" s="99" t="str">
        <f t="shared" si="25"/>
        <v/>
      </c>
      <c r="BI124" s="146">
        <f t="shared" si="26"/>
        <v>0</v>
      </c>
      <c r="BJ124" s="29" t="str">
        <f>IF(AG124=契約状況コード表!G$5,"",IF(AND(K124&lt;&gt;"",ISTEXT(U124)),"分担契約/単価契約",IF(ISTEXT(U124),"単価契約",IF(K124&lt;&gt;"","分担契約",""))))</f>
        <v/>
      </c>
      <c r="BK124" s="147"/>
      <c r="BL124" s="102" t="str">
        <f>IF(COUNTIF(T124,"**"),"",IF(AND(T124&gt;=契約状況コード表!P$5,OR(H124=契約状況コード表!M$5,H124=契約状況コード表!M$6)),1,IF(AND(T124&gt;=契約状況コード表!P$13,H124&lt;&gt;契約状況コード表!M$5,H124&lt;&gt;契約状況コード表!M$6),1,"")))</f>
        <v/>
      </c>
      <c r="BM124" s="132" t="str">
        <f t="shared" si="27"/>
        <v>○</v>
      </c>
      <c r="BN124" s="102" t="b">
        <f t="shared" si="28"/>
        <v>1</v>
      </c>
      <c r="BO124" s="102" t="b">
        <f t="shared" si="29"/>
        <v>1</v>
      </c>
    </row>
    <row r="125" spans="7:67" ht="60.6" customHeight="1">
      <c r="G125" s="64"/>
      <c r="H125" s="65"/>
      <c r="I125" s="65"/>
      <c r="J125" s="65"/>
      <c r="K125" s="64"/>
      <c r="L125" s="29"/>
      <c r="M125" s="66"/>
      <c r="N125" s="65"/>
      <c r="O125" s="67"/>
      <c r="P125" s="72"/>
      <c r="Q125" s="73"/>
      <c r="R125" s="65"/>
      <c r="S125" s="64"/>
      <c r="T125" s="68"/>
      <c r="U125" s="75"/>
      <c r="V125" s="76"/>
      <c r="W125" s="148" t="str">
        <f>IF(OR(T125="他官署で調達手続きを実施のため",AG125=契約状況コード表!G$5),"－",IF(V125&lt;&gt;"",ROUNDDOWN(V125/T125,3),(IFERROR(ROUNDDOWN(U125/T125,3),"－"))))</f>
        <v>－</v>
      </c>
      <c r="X125" s="68"/>
      <c r="Y125" s="68"/>
      <c r="Z125" s="71"/>
      <c r="AA125" s="69"/>
      <c r="AB125" s="70"/>
      <c r="AC125" s="71"/>
      <c r="AD125" s="71"/>
      <c r="AE125" s="71"/>
      <c r="AF125" s="71"/>
      <c r="AG125" s="69"/>
      <c r="AH125" s="65"/>
      <c r="AI125" s="65"/>
      <c r="AJ125" s="65"/>
      <c r="AK125" s="29"/>
      <c r="AL125" s="29"/>
      <c r="AM125" s="170"/>
      <c r="AN125" s="170"/>
      <c r="AO125" s="170"/>
      <c r="AP125" s="170"/>
      <c r="AQ125" s="29"/>
      <c r="AR125" s="64"/>
      <c r="AS125" s="29"/>
      <c r="AT125" s="29"/>
      <c r="AU125" s="29"/>
      <c r="AV125" s="29"/>
      <c r="AW125" s="29"/>
      <c r="AX125" s="29"/>
      <c r="AY125" s="29"/>
      <c r="AZ125" s="29"/>
      <c r="BA125" s="90"/>
      <c r="BB125" s="97"/>
      <c r="BC125" s="98" t="str">
        <f>IF(AND(OR(K125=契約状況コード表!D$5,K125=契約状況コード表!D$6),OR(AG125=契約状況コード表!G$5,AG125=契約状況コード表!G$6)),"年間支払金額(全官署)",IF(OR(AG125=契約状況コード表!G$5,AG125=契約状況コード表!G$6),"年間支払金額",IF(AND(OR(COUNTIF(AI125,"*すべて*"),COUNTIF(AI125,"*全て*")),S125="●",OR(K125=契約状況コード表!D$5,K125=契約状況コード表!D$6)),"年間支払金額(全官署、契約相手方ごと)",IF(AND(OR(COUNTIF(AI125,"*すべて*"),COUNTIF(AI125,"*全て*")),S125="●"),"年間支払金額(契約相手方ごと)",IF(AND(OR(K125=契約状況コード表!D$5,K125=契約状況コード表!D$6),AG125=契約状況コード表!G$7),"契約総額(全官署)",IF(AND(K125=契約状況コード表!D$7,AG125=契約状況コード表!G$7),"契約総額(自官署のみ)",IF(K125=契約状況コード表!D$7,"年間支払金額(自官署のみ)",IF(AG125=契約状況コード表!G$7,"契約総額",IF(AND(COUNTIF(BJ125,"&lt;&gt;*単価*"),OR(K125=契約状況コード表!D$5,K125=契約状況コード表!D$6)),"全官署予定価格",IF(AND(COUNTIF(BJ125,"*単価*"),OR(K125=契約状況コード表!D$5,K125=契約状況コード表!D$6)),"全官署支払金額",IF(AND(COUNTIF(BJ125,"&lt;&gt;*単価*"),COUNTIF(BJ125,"*変更契約*")),"変更後予定価格",IF(COUNTIF(BJ125,"*単価*"),"年間支払金額","予定価格"))))))))))))</f>
        <v>予定価格</v>
      </c>
      <c r="BD125" s="98" t="str">
        <f>IF(AND(BI125=契約状況コード表!M$5,T125&gt;契約状況コード表!N$5),"○",IF(AND(BI125=契約状況コード表!M$6,T125&gt;=契約状況コード表!N$6),"○",IF(AND(BI125=契約状況コード表!M$7,T125&gt;=契約状況コード表!N$7),"○",IF(AND(BI125=契約状況コード表!M$8,T125&gt;=契約状況コード表!N$8),"○",IF(AND(BI125=契約状況コード表!M$9,T125&gt;=契約状況コード表!N$9),"○",IF(AND(BI125=契約状況コード表!M$10,T125&gt;=契約状況コード表!N$10),"○",IF(AND(BI125=契約状況コード表!M$11,T125&gt;=契約状況コード表!N$11),"○",IF(AND(BI125=契約状況コード表!M$12,T125&gt;=契約状況コード表!N$12),"○",IF(AND(BI125=契約状況コード表!M$13,T125&gt;=契約状況コード表!N$13),"○",IF(T125="他官署で調達手続き入札を実施のため","○","×"))))))))))</f>
        <v>×</v>
      </c>
      <c r="BE125" s="98" t="str">
        <f>IF(AND(BI125=契約状況コード表!M$5,Y125&gt;契約状況コード表!N$5),"○",IF(AND(BI125=契約状況コード表!M$6,Y125&gt;=契約状況コード表!N$6),"○",IF(AND(BI125=契約状況コード表!M$7,Y125&gt;=契約状況コード表!N$7),"○",IF(AND(BI125=契約状況コード表!M$8,Y125&gt;=契約状況コード表!N$8),"○",IF(AND(BI125=契約状況コード表!M$9,Y125&gt;=契約状況コード表!N$9),"○",IF(AND(BI125=契約状況コード表!M$10,Y125&gt;=契約状況コード表!N$10),"○",IF(AND(BI125=契約状況コード表!M$11,Y125&gt;=契約状況コード表!N$11),"○",IF(AND(BI125=契約状況コード表!M$12,Y125&gt;=契約状況コード表!N$12),"○",IF(AND(BI125=契約状況コード表!M$13,Y125&gt;=契約状況コード表!N$13),"○","×")))))))))</f>
        <v>×</v>
      </c>
      <c r="BF125" s="98" t="str">
        <f t="shared" si="23"/>
        <v>×</v>
      </c>
      <c r="BG125" s="98" t="str">
        <f t="shared" si="24"/>
        <v>×</v>
      </c>
      <c r="BH125" s="99" t="str">
        <f t="shared" si="25"/>
        <v/>
      </c>
      <c r="BI125" s="146">
        <f t="shared" si="26"/>
        <v>0</v>
      </c>
      <c r="BJ125" s="29" t="str">
        <f>IF(AG125=契約状況コード表!G$5,"",IF(AND(K125&lt;&gt;"",ISTEXT(U125)),"分担契約/単価契約",IF(ISTEXT(U125),"単価契約",IF(K125&lt;&gt;"","分担契約",""))))</f>
        <v/>
      </c>
      <c r="BK125" s="147"/>
      <c r="BL125" s="102" t="str">
        <f>IF(COUNTIF(T125,"**"),"",IF(AND(T125&gt;=契約状況コード表!P$5,OR(H125=契約状況コード表!M$5,H125=契約状況コード表!M$6)),1,IF(AND(T125&gt;=契約状況コード表!P$13,H125&lt;&gt;契約状況コード表!M$5,H125&lt;&gt;契約状況コード表!M$6),1,"")))</f>
        <v/>
      </c>
      <c r="BM125" s="132" t="str">
        <f t="shared" si="27"/>
        <v>○</v>
      </c>
      <c r="BN125" s="102" t="b">
        <f t="shared" si="28"/>
        <v>1</v>
      </c>
      <c r="BO125" s="102" t="b">
        <f t="shared" si="29"/>
        <v>1</v>
      </c>
    </row>
    <row r="126" spans="7:67" ht="60.6" customHeight="1">
      <c r="G126" s="64"/>
      <c r="H126" s="65"/>
      <c r="I126" s="65"/>
      <c r="J126" s="65"/>
      <c r="K126" s="64"/>
      <c r="L126" s="29"/>
      <c r="M126" s="66"/>
      <c r="N126" s="65"/>
      <c r="O126" s="67"/>
      <c r="P126" s="72"/>
      <c r="Q126" s="73"/>
      <c r="R126" s="65"/>
      <c r="S126" s="64"/>
      <c r="T126" s="74"/>
      <c r="U126" s="131"/>
      <c r="V126" s="76"/>
      <c r="W126" s="148" t="str">
        <f>IF(OR(T126="他官署で調達手続きを実施のため",AG126=契約状況コード表!G$5),"－",IF(V126&lt;&gt;"",ROUNDDOWN(V126/T126,3),(IFERROR(ROUNDDOWN(U126/T126,3),"－"))))</f>
        <v>－</v>
      </c>
      <c r="X126" s="74"/>
      <c r="Y126" s="74"/>
      <c r="Z126" s="71"/>
      <c r="AA126" s="69"/>
      <c r="AB126" s="70"/>
      <c r="AC126" s="71"/>
      <c r="AD126" s="71"/>
      <c r="AE126" s="71"/>
      <c r="AF126" s="71"/>
      <c r="AG126" s="69"/>
      <c r="AH126" s="65"/>
      <c r="AI126" s="65"/>
      <c r="AJ126" s="65"/>
      <c r="AK126" s="29"/>
      <c r="AL126" s="29"/>
      <c r="AM126" s="170"/>
      <c r="AN126" s="170"/>
      <c r="AO126" s="170"/>
      <c r="AP126" s="170"/>
      <c r="AQ126" s="29"/>
      <c r="AR126" s="64"/>
      <c r="AS126" s="29"/>
      <c r="AT126" s="29"/>
      <c r="AU126" s="29"/>
      <c r="AV126" s="29"/>
      <c r="AW126" s="29"/>
      <c r="AX126" s="29"/>
      <c r="AY126" s="29"/>
      <c r="AZ126" s="29"/>
      <c r="BA126" s="90"/>
      <c r="BB126" s="97"/>
      <c r="BC126" s="98" t="str">
        <f>IF(AND(OR(K126=契約状況コード表!D$5,K126=契約状況コード表!D$6),OR(AG126=契約状況コード表!G$5,AG126=契約状況コード表!G$6)),"年間支払金額(全官署)",IF(OR(AG126=契約状況コード表!G$5,AG126=契約状況コード表!G$6),"年間支払金額",IF(AND(OR(COUNTIF(AI126,"*すべて*"),COUNTIF(AI126,"*全て*")),S126="●",OR(K126=契約状況コード表!D$5,K126=契約状況コード表!D$6)),"年間支払金額(全官署、契約相手方ごと)",IF(AND(OR(COUNTIF(AI126,"*すべて*"),COUNTIF(AI126,"*全て*")),S126="●"),"年間支払金額(契約相手方ごと)",IF(AND(OR(K126=契約状況コード表!D$5,K126=契約状況コード表!D$6),AG126=契約状況コード表!G$7),"契約総額(全官署)",IF(AND(K126=契約状況コード表!D$7,AG126=契約状況コード表!G$7),"契約総額(自官署のみ)",IF(K126=契約状況コード表!D$7,"年間支払金額(自官署のみ)",IF(AG126=契約状況コード表!G$7,"契約総額",IF(AND(COUNTIF(BJ126,"&lt;&gt;*単価*"),OR(K126=契約状況コード表!D$5,K126=契約状況コード表!D$6)),"全官署予定価格",IF(AND(COUNTIF(BJ126,"*単価*"),OR(K126=契約状況コード表!D$5,K126=契約状況コード表!D$6)),"全官署支払金額",IF(AND(COUNTIF(BJ126,"&lt;&gt;*単価*"),COUNTIF(BJ126,"*変更契約*")),"変更後予定価格",IF(COUNTIF(BJ126,"*単価*"),"年間支払金額","予定価格"))))))))))))</f>
        <v>予定価格</v>
      </c>
      <c r="BD126" s="98" t="str">
        <f>IF(AND(BI126=契約状況コード表!M$5,T126&gt;契約状況コード表!N$5),"○",IF(AND(BI126=契約状況コード表!M$6,T126&gt;=契約状況コード表!N$6),"○",IF(AND(BI126=契約状況コード表!M$7,T126&gt;=契約状況コード表!N$7),"○",IF(AND(BI126=契約状況コード表!M$8,T126&gt;=契約状況コード表!N$8),"○",IF(AND(BI126=契約状況コード表!M$9,T126&gt;=契約状況コード表!N$9),"○",IF(AND(BI126=契約状況コード表!M$10,T126&gt;=契約状況コード表!N$10),"○",IF(AND(BI126=契約状況コード表!M$11,T126&gt;=契約状況コード表!N$11),"○",IF(AND(BI126=契約状況コード表!M$12,T126&gt;=契約状況コード表!N$12),"○",IF(AND(BI126=契約状況コード表!M$13,T126&gt;=契約状況コード表!N$13),"○",IF(T126="他官署で調達手続き入札を実施のため","○","×"))))))))))</f>
        <v>×</v>
      </c>
      <c r="BE126" s="98" t="str">
        <f>IF(AND(BI126=契約状況コード表!M$5,Y126&gt;契約状況コード表!N$5),"○",IF(AND(BI126=契約状況コード表!M$6,Y126&gt;=契約状況コード表!N$6),"○",IF(AND(BI126=契約状況コード表!M$7,Y126&gt;=契約状況コード表!N$7),"○",IF(AND(BI126=契約状況コード表!M$8,Y126&gt;=契約状況コード表!N$8),"○",IF(AND(BI126=契約状況コード表!M$9,Y126&gt;=契約状況コード表!N$9),"○",IF(AND(BI126=契約状況コード表!M$10,Y126&gt;=契約状況コード表!N$10),"○",IF(AND(BI126=契約状況コード表!M$11,Y126&gt;=契約状況コード表!N$11),"○",IF(AND(BI126=契約状況コード表!M$12,Y126&gt;=契約状況コード表!N$12),"○",IF(AND(BI126=契約状況コード表!M$13,Y126&gt;=契約状況コード表!N$13),"○","×")))))))))</f>
        <v>×</v>
      </c>
      <c r="BF126" s="98" t="str">
        <f t="shared" si="23"/>
        <v>×</v>
      </c>
      <c r="BG126" s="98" t="str">
        <f t="shared" si="24"/>
        <v>×</v>
      </c>
      <c r="BH126" s="99" t="str">
        <f t="shared" si="25"/>
        <v/>
      </c>
      <c r="BI126" s="146">
        <f t="shared" si="26"/>
        <v>0</v>
      </c>
      <c r="BJ126" s="29" t="str">
        <f>IF(AG126=契約状況コード表!G$5,"",IF(AND(K126&lt;&gt;"",ISTEXT(U126)),"分担契約/単価契約",IF(ISTEXT(U126),"単価契約",IF(K126&lt;&gt;"","分担契約",""))))</f>
        <v/>
      </c>
      <c r="BK126" s="147"/>
      <c r="BL126" s="102" t="str">
        <f>IF(COUNTIF(T126,"**"),"",IF(AND(T126&gt;=契約状況コード表!P$5,OR(H126=契約状況コード表!M$5,H126=契約状況コード表!M$6)),1,IF(AND(T126&gt;=契約状況コード表!P$13,H126&lt;&gt;契約状況コード表!M$5,H126&lt;&gt;契約状況コード表!M$6),1,"")))</f>
        <v/>
      </c>
      <c r="BM126" s="132" t="str">
        <f t="shared" si="27"/>
        <v>○</v>
      </c>
      <c r="BN126" s="102" t="b">
        <f t="shared" si="28"/>
        <v>1</v>
      </c>
      <c r="BO126" s="102" t="b">
        <f t="shared" si="29"/>
        <v>1</v>
      </c>
    </row>
    <row r="127" spans="7:67" ht="60.6" customHeight="1">
      <c r="G127" s="64"/>
      <c r="H127" s="65"/>
      <c r="I127" s="65"/>
      <c r="J127" s="65"/>
      <c r="K127" s="64"/>
      <c r="L127" s="29"/>
      <c r="M127" s="66"/>
      <c r="N127" s="65"/>
      <c r="O127" s="67"/>
      <c r="P127" s="72"/>
      <c r="Q127" s="73"/>
      <c r="R127" s="65"/>
      <c r="S127" s="64"/>
      <c r="T127" s="68"/>
      <c r="U127" s="75"/>
      <c r="V127" s="76"/>
      <c r="W127" s="148" t="str">
        <f>IF(OR(T127="他官署で調達手続きを実施のため",AG127=契約状況コード表!G$5),"－",IF(V127&lt;&gt;"",ROUNDDOWN(V127/T127,3),(IFERROR(ROUNDDOWN(U127/T127,3),"－"))))</f>
        <v>－</v>
      </c>
      <c r="X127" s="68"/>
      <c r="Y127" s="68"/>
      <c r="Z127" s="71"/>
      <c r="AA127" s="69"/>
      <c r="AB127" s="70"/>
      <c r="AC127" s="71"/>
      <c r="AD127" s="71"/>
      <c r="AE127" s="71"/>
      <c r="AF127" s="71"/>
      <c r="AG127" s="69"/>
      <c r="AH127" s="65"/>
      <c r="AI127" s="65"/>
      <c r="AJ127" s="65"/>
      <c r="AK127" s="29"/>
      <c r="AL127" s="29"/>
      <c r="AM127" s="170"/>
      <c r="AN127" s="170"/>
      <c r="AO127" s="170"/>
      <c r="AP127" s="170"/>
      <c r="AQ127" s="29"/>
      <c r="AR127" s="64"/>
      <c r="AS127" s="29"/>
      <c r="AT127" s="29"/>
      <c r="AU127" s="29"/>
      <c r="AV127" s="29"/>
      <c r="AW127" s="29"/>
      <c r="AX127" s="29"/>
      <c r="AY127" s="29"/>
      <c r="AZ127" s="29"/>
      <c r="BA127" s="90"/>
      <c r="BB127" s="97"/>
      <c r="BC127" s="98" t="str">
        <f>IF(AND(OR(K127=契約状況コード表!D$5,K127=契約状況コード表!D$6),OR(AG127=契約状況コード表!G$5,AG127=契約状況コード表!G$6)),"年間支払金額(全官署)",IF(OR(AG127=契約状況コード表!G$5,AG127=契約状況コード表!G$6),"年間支払金額",IF(AND(OR(COUNTIF(AI127,"*すべて*"),COUNTIF(AI127,"*全て*")),S127="●",OR(K127=契約状況コード表!D$5,K127=契約状況コード表!D$6)),"年間支払金額(全官署、契約相手方ごと)",IF(AND(OR(COUNTIF(AI127,"*すべて*"),COUNTIF(AI127,"*全て*")),S127="●"),"年間支払金額(契約相手方ごと)",IF(AND(OR(K127=契約状況コード表!D$5,K127=契約状況コード表!D$6),AG127=契約状況コード表!G$7),"契約総額(全官署)",IF(AND(K127=契約状況コード表!D$7,AG127=契約状況コード表!G$7),"契約総額(自官署のみ)",IF(K127=契約状況コード表!D$7,"年間支払金額(自官署のみ)",IF(AG127=契約状況コード表!G$7,"契約総額",IF(AND(COUNTIF(BJ127,"&lt;&gt;*単価*"),OR(K127=契約状況コード表!D$5,K127=契約状況コード表!D$6)),"全官署予定価格",IF(AND(COUNTIF(BJ127,"*単価*"),OR(K127=契約状況コード表!D$5,K127=契約状況コード表!D$6)),"全官署支払金額",IF(AND(COUNTIF(BJ127,"&lt;&gt;*単価*"),COUNTIF(BJ127,"*変更契約*")),"変更後予定価格",IF(COUNTIF(BJ127,"*単価*"),"年間支払金額","予定価格"))))))))))))</f>
        <v>予定価格</v>
      </c>
      <c r="BD127" s="98" t="str">
        <f>IF(AND(BI127=契約状況コード表!M$5,T127&gt;契約状況コード表!N$5),"○",IF(AND(BI127=契約状況コード表!M$6,T127&gt;=契約状況コード表!N$6),"○",IF(AND(BI127=契約状況コード表!M$7,T127&gt;=契約状況コード表!N$7),"○",IF(AND(BI127=契約状況コード表!M$8,T127&gt;=契約状況コード表!N$8),"○",IF(AND(BI127=契約状況コード表!M$9,T127&gt;=契約状況コード表!N$9),"○",IF(AND(BI127=契約状況コード表!M$10,T127&gt;=契約状況コード表!N$10),"○",IF(AND(BI127=契約状況コード表!M$11,T127&gt;=契約状況コード表!N$11),"○",IF(AND(BI127=契約状況コード表!M$12,T127&gt;=契約状況コード表!N$12),"○",IF(AND(BI127=契約状況コード表!M$13,T127&gt;=契約状況コード表!N$13),"○",IF(T127="他官署で調達手続き入札を実施のため","○","×"))))))))))</f>
        <v>×</v>
      </c>
      <c r="BE127" s="98" t="str">
        <f>IF(AND(BI127=契約状況コード表!M$5,Y127&gt;契約状況コード表!N$5),"○",IF(AND(BI127=契約状況コード表!M$6,Y127&gt;=契約状況コード表!N$6),"○",IF(AND(BI127=契約状況コード表!M$7,Y127&gt;=契約状況コード表!N$7),"○",IF(AND(BI127=契約状況コード表!M$8,Y127&gt;=契約状況コード表!N$8),"○",IF(AND(BI127=契約状況コード表!M$9,Y127&gt;=契約状況コード表!N$9),"○",IF(AND(BI127=契約状況コード表!M$10,Y127&gt;=契約状況コード表!N$10),"○",IF(AND(BI127=契約状況コード表!M$11,Y127&gt;=契約状況コード表!N$11),"○",IF(AND(BI127=契約状況コード表!M$12,Y127&gt;=契約状況コード表!N$12),"○",IF(AND(BI127=契約状況コード表!M$13,Y127&gt;=契約状況コード表!N$13),"○","×")))))))))</f>
        <v>×</v>
      </c>
      <c r="BF127" s="98" t="str">
        <f t="shared" si="23"/>
        <v>×</v>
      </c>
      <c r="BG127" s="98" t="str">
        <f t="shared" si="24"/>
        <v>×</v>
      </c>
      <c r="BH127" s="99" t="str">
        <f t="shared" si="25"/>
        <v/>
      </c>
      <c r="BI127" s="146">
        <f t="shared" si="26"/>
        <v>0</v>
      </c>
      <c r="BJ127" s="29" t="str">
        <f>IF(AG127=契約状況コード表!G$5,"",IF(AND(K127&lt;&gt;"",ISTEXT(U127)),"分担契約/単価契約",IF(ISTEXT(U127),"単価契約",IF(K127&lt;&gt;"","分担契約",""))))</f>
        <v/>
      </c>
      <c r="BK127" s="147"/>
      <c r="BL127" s="102" t="str">
        <f>IF(COUNTIF(T127,"**"),"",IF(AND(T127&gt;=契約状況コード表!P$5,OR(H127=契約状況コード表!M$5,H127=契約状況コード表!M$6)),1,IF(AND(T127&gt;=契約状況コード表!P$13,H127&lt;&gt;契約状況コード表!M$5,H127&lt;&gt;契約状況コード表!M$6),1,"")))</f>
        <v/>
      </c>
      <c r="BM127" s="132" t="str">
        <f t="shared" si="27"/>
        <v>○</v>
      </c>
      <c r="BN127" s="102" t="b">
        <f t="shared" si="28"/>
        <v>1</v>
      </c>
      <c r="BO127" s="102" t="b">
        <f t="shared" si="29"/>
        <v>1</v>
      </c>
    </row>
    <row r="128" spans="7:67" ht="60.6" customHeight="1">
      <c r="G128" s="64"/>
      <c r="H128" s="65"/>
      <c r="I128" s="65"/>
      <c r="J128" s="65"/>
      <c r="K128" s="64"/>
      <c r="L128" s="29"/>
      <c r="M128" s="66"/>
      <c r="N128" s="65"/>
      <c r="O128" s="67"/>
      <c r="P128" s="72"/>
      <c r="Q128" s="73"/>
      <c r="R128" s="65"/>
      <c r="S128" s="64"/>
      <c r="T128" s="68"/>
      <c r="U128" s="75"/>
      <c r="V128" s="76"/>
      <c r="W128" s="148" t="str">
        <f>IF(OR(T128="他官署で調達手続きを実施のため",AG128=契約状況コード表!G$5),"－",IF(V128&lt;&gt;"",ROUNDDOWN(V128/T128,3),(IFERROR(ROUNDDOWN(U128/T128,3),"－"))))</f>
        <v>－</v>
      </c>
      <c r="X128" s="68"/>
      <c r="Y128" s="68"/>
      <c r="Z128" s="71"/>
      <c r="AA128" s="69"/>
      <c r="AB128" s="70"/>
      <c r="AC128" s="71"/>
      <c r="AD128" s="71"/>
      <c r="AE128" s="71"/>
      <c r="AF128" s="71"/>
      <c r="AG128" s="69"/>
      <c r="AH128" s="65"/>
      <c r="AI128" s="65"/>
      <c r="AJ128" s="65"/>
      <c r="AK128" s="29"/>
      <c r="AL128" s="29"/>
      <c r="AM128" s="170"/>
      <c r="AN128" s="170"/>
      <c r="AO128" s="170"/>
      <c r="AP128" s="170"/>
      <c r="AQ128" s="29"/>
      <c r="AR128" s="64"/>
      <c r="AS128" s="29"/>
      <c r="AT128" s="29"/>
      <c r="AU128" s="29"/>
      <c r="AV128" s="29"/>
      <c r="AW128" s="29"/>
      <c r="AX128" s="29"/>
      <c r="AY128" s="29"/>
      <c r="AZ128" s="29"/>
      <c r="BA128" s="90"/>
      <c r="BB128" s="97"/>
      <c r="BC128" s="98" t="str">
        <f>IF(AND(OR(K128=契約状況コード表!D$5,K128=契約状況コード表!D$6),OR(AG128=契約状況コード表!G$5,AG128=契約状況コード表!G$6)),"年間支払金額(全官署)",IF(OR(AG128=契約状況コード表!G$5,AG128=契約状況コード表!G$6),"年間支払金額",IF(AND(OR(COUNTIF(AI128,"*すべて*"),COUNTIF(AI128,"*全て*")),S128="●",OR(K128=契約状況コード表!D$5,K128=契約状況コード表!D$6)),"年間支払金額(全官署、契約相手方ごと)",IF(AND(OR(COUNTIF(AI128,"*すべて*"),COUNTIF(AI128,"*全て*")),S128="●"),"年間支払金額(契約相手方ごと)",IF(AND(OR(K128=契約状況コード表!D$5,K128=契約状況コード表!D$6),AG128=契約状況コード表!G$7),"契約総額(全官署)",IF(AND(K128=契約状況コード表!D$7,AG128=契約状況コード表!G$7),"契約総額(自官署のみ)",IF(K128=契約状況コード表!D$7,"年間支払金額(自官署のみ)",IF(AG128=契約状況コード表!G$7,"契約総額",IF(AND(COUNTIF(BJ128,"&lt;&gt;*単価*"),OR(K128=契約状況コード表!D$5,K128=契約状況コード表!D$6)),"全官署予定価格",IF(AND(COUNTIF(BJ128,"*単価*"),OR(K128=契約状況コード表!D$5,K128=契約状況コード表!D$6)),"全官署支払金額",IF(AND(COUNTIF(BJ128,"&lt;&gt;*単価*"),COUNTIF(BJ128,"*変更契約*")),"変更後予定価格",IF(COUNTIF(BJ128,"*単価*"),"年間支払金額","予定価格"))))))))))))</f>
        <v>予定価格</v>
      </c>
      <c r="BD128" s="98" t="str">
        <f>IF(AND(BI128=契約状況コード表!M$5,T128&gt;契約状況コード表!N$5),"○",IF(AND(BI128=契約状況コード表!M$6,T128&gt;=契約状況コード表!N$6),"○",IF(AND(BI128=契約状況コード表!M$7,T128&gt;=契約状況コード表!N$7),"○",IF(AND(BI128=契約状況コード表!M$8,T128&gt;=契約状況コード表!N$8),"○",IF(AND(BI128=契約状況コード表!M$9,T128&gt;=契約状況コード表!N$9),"○",IF(AND(BI128=契約状況コード表!M$10,T128&gt;=契約状況コード表!N$10),"○",IF(AND(BI128=契約状況コード表!M$11,T128&gt;=契約状況コード表!N$11),"○",IF(AND(BI128=契約状況コード表!M$12,T128&gt;=契約状況コード表!N$12),"○",IF(AND(BI128=契約状況コード表!M$13,T128&gt;=契約状況コード表!N$13),"○",IF(T128="他官署で調達手続き入札を実施のため","○","×"))))))))))</f>
        <v>×</v>
      </c>
      <c r="BE128" s="98" t="str">
        <f>IF(AND(BI128=契約状況コード表!M$5,Y128&gt;契約状況コード表!N$5),"○",IF(AND(BI128=契約状況コード表!M$6,Y128&gt;=契約状況コード表!N$6),"○",IF(AND(BI128=契約状況コード表!M$7,Y128&gt;=契約状況コード表!N$7),"○",IF(AND(BI128=契約状況コード表!M$8,Y128&gt;=契約状況コード表!N$8),"○",IF(AND(BI128=契約状況コード表!M$9,Y128&gt;=契約状況コード表!N$9),"○",IF(AND(BI128=契約状況コード表!M$10,Y128&gt;=契約状況コード表!N$10),"○",IF(AND(BI128=契約状況コード表!M$11,Y128&gt;=契約状況コード表!N$11),"○",IF(AND(BI128=契約状況コード表!M$12,Y128&gt;=契約状況コード表!N$12),"○",IF(AND(BI128=契約状況コード表!M$13,Y128&gt;=契約状況コード表!N$13),"○","×")))))))))</f>
        <v>×</v>
      </c>
      <c r="BF128" s="98" t="str">
        <f t="shared" si="23"/>
        <v>×</v>
      </c>
      <c r="BG128" s="98" t="str">
        <f t="shared" si="24"/>
        <v>×</v>
      </c>
      <c r="BH128" s="99" t="str">
        <f t="shared" si="25"/>
        <v/>
      </c>
      <c r="BI128" s="146">
        <f t="shared" si="26"/>
        <v>0</v>
      </c>
      <c r="BJ128" s="29" t="str">
        <f>IF(AG128=契約状況コード表!G$5,"",IF(AND(K128&lt;&gt;"",ISTEXT(U128)),"分担契約/単価契約",IF(ISTEXT(U128),"単価契約",IF(K128&lt;&gt;"","分担契約",""))))</f>
        <v/>
      </c>
      <c r="BK128" s="147"/>
      <c r="BL128" s="102" t="str">
        <f>IF(COUNTIF(T128,"**"),"",IF(AND(T128&gt;=契約状況コード表!P$5,OR(H128=契約状況コード表!M$5,H128=契約状況コード表!M$6)),1,IF(AND(T128&gt;=契約状況コード表!P$13,H128&lt;&gt;契約状況コード表!M$5,H128&lt;&gt;契約状況コード表!M$6),1,"")))</f>
        <v/>
      </c>
      <c r="BM128" s="132" t="str">
        <f t="shared" si="27"/>
        <v>○</v>
      </c>
      <c r="BN128" s="102" t="b">
        <f t="shared" si="28"/>
        <v>1</v>
      </c>
      <c r="BO128" s="102" t="b">
        <f t="shared" si="29"/>
        <v>1</v>
      </c>
    </row>
    <row r="129" spans="7:67" ht="60.6" customHeight="1">
      <c r="G129" s="64"/>
      <c r="H129" s="65"/>
      <c r="I129" s="65"/>
      <c r="J129" s="65"/>
      <c r="K129" s="64"/>
      <c r="L129" s="29"/>
      <c r="M129" s="66"/>
      <c r="N129" s="65"/>
      <c r="O129" s="67"/>
      <c r="P129" s="72"/>
      <c r="Q129" s="73"/>
      <c r="R129" s="65"/>
      <c r="S129" s="64"/>
      <c r="T129" s="68"/>
      <c r="U129" s="75"/>
      <c r="V129" s="76"/>
      <c r="W129" s="148" t="str">
        <f>IF(OR(T129="他官署で調達手続きを実施のため",AG129=契約状況コード表!G$5),"－",IF(V129&lt;&gt;"",ROUNDDOWN(V129/T129,3),(IFERROR(ROUNDDOWN(U129/T129,3),"－"))))</f>
        <v>－</v>
      </c>
      <c r="X129" s="68"/>
      <c r="Y129" s="68"/>
      <c r="Z129" s="71"/>
      <c r="AA129" s="69"/>
      <c r="AB129" s="70"/>
      <c r="AC129" s="71"/>
      <c r="AD129" s="71"/>
      <c r="AE129" s="71"/>
      <c r="AF129" s="71"/>
      <c r="AG129" s="69"/>
      <c r="AH129" s="65"/>
      <c r="AI129" s="65"/>
      <c r="AJ129" s="65"/>
      <c r="AK129" s="29"/>
      <c r="AL129" s="29"/>
      <c r="AM129" s="170"/>
      <c r="AN129" s="170"/>
      <c r="AO129" s="170"/>
      <c r="AP129" s="170"/>
      <c r="AQ129" s="29"/>
      <c r="AR129" s="64"/>
      <c r="AS129" s="29"/>
      <c r="AT129" s="29"/>
      <c r="AU129" s="29"/>
      <c r="AV129" s="29"/>
      <c r="AW129" s="29"/>
      <c r="AX129" s="29"/>
      <c r="AY129" s="29"/>
      <c r="AZ129" s="29"/>
      <c r="BA129" s="90"/>
      <c r="BB129" s="97"/>
      <c r="BC129" s="98" t="str">
        <f>IF(AND(OR(K129=契約状況コード表!D$5,K129=契約状況コード表!D$6),OR(AG129=契約状況コード表!G$5,AG129=契約状況コード表!G$6)),"年間支払金額(全官署)",IF(OR(AG129=契約状況コード表!G$5,AG129=契約状況コード表!G$6),"年間支払金額",IF(AND(OR(COUNTIF(AI129,"*すべて*"),COUNTIF(AI129,"*全て*")),S129="●",OR(K129=契約状況コード表!D$5,K129=契約状況コード表!D$6)),"年間支払金額(全官署、契約相手方ごと)",IF(AND(OR(COUNTIF(AI129,"*すべて*"),COUNTIF(AI129,"*全て*")),S129="●"),"年間支払金額(契約相手方ごと)",IF(AND(OR(K129=契約状況コード表!D$5,K129=契約状況コード表!D$6),AG129=契約状況コード表!G$7),"契約総額(全官署)",IF(AND(K129=契約状況コード表!D$7,AG129=契約状況コード表!G$7),"契約総額(自官署のみ)",IF(K129=契約状況コード表!D$7,"年間支払金額(自官署のみ)",IF(AG129=契約状況コード表!G$7,"契約総額",IF(AND(COUNTIF(BJ129,"&lt;&gt;*単価*"),OR(K129=契約状況コード表!D$5,K129=契約状況コード表!D$6)),"全官署予定価格",IF(AND(COUNTIF(BJ129,"*単価*"),OR(K129=契約状況コード表!D$5,K129=契約状況コード表!D$6)),"全官署支払金額",IF(AND(COUNTIF(BJ129,"&lt;&gt;*単価*"),COUNTIF(BJ129,"*変更契約*")),"変更後予定価格",IF(COUNTIF(BJ129,"*単価*"),"年間支払金額","予定価格"))))))))))))</f>
        <v>予定価格</v>
      </c>
      <c r="BD129" s="98" t="str">
        <f>IF(AND(BI129=契約状況コード表!M$5,T129&gt;契約状況コード表!N$5),"○",IF(AND(BI129=契約状況コード表!M$6,T129&gt;=契約状況コード表!N$6),"○",IF(AND(BI129=契約状況コード表!M$7,T129&gt;=契約状況コード表!N$7),"○",IF(AND(BI129=契約状況コード表!M$8,T129&gt;=契約状況コード表!N$8),"○",IF(AND(BI129=契約状況コード表!M$9,T129&gt;=契約状況コード表!N$9),"○",IF(AND(BI129=契約状況コード表!M$10,T129&gt;=契約状況コード表!N$10),"○",IF(AND(BI129=契約状況コード表!M$11,T129&gt;=契約状況コード表!N$11),"○",IF(AND(BI129=契約状況コード表!M$12,T129&gt;=契約状況コード表!N$12),"○",IF(AND(BI129=契約状況コード表!M$13,T129&gt;=契約状況コード表!N$13),"○",IF(T129="他官署で調達手続き入札を実施のため","○","×"))))))))))</f>
        <v>×</v>
      </c>
      <c r="BE129" s="98" t="str">
        <f>IF(AND(BI129=契約状況コード表!M$5,Y129&gt;契約状況コード表!N$5),"○",IF(AND(BI129=契約状況コード表!M$6,Y129&gt;=契約状況コード表!N$6),"○",IF(AND(BI129=契約状況コード表!M$7,Y129&gt;=契約状況コード表!N$7),"○",IF(AND(BI129=契約状況コード表!M$8,Y129&gt;=契約状況コード表!N$8),"○",IF(AND(BI129=契約状況コード表!M$9,Y129&gt;=契約状況コード表!N$9),"○",IF(AND(BI129=契約状況コード表!M$10,Y129&gt;=契約状況コード表!N$10),"○",IF(AND(BI129=契約状況コード表!M$11,Y129&gt;=契約状況コード表!N$11),"○",IF(AND(BI129=契約状況コード表!M$12,Y129&gt;=契約状況コード表!N$12),"○",IF(AND(BI129=契約状況コード表!M$13,Y129&gt;=契約状況コード表!N$13),"○","×")))))))))</f>
        <v>×</v>
      </c>
      <c r="BF129" s="98" t="str">
        <f t="shared" si="23"/>
        <v>×</v>
      </c>
      <c r="BG129" s="98" t="str">
        <f t="shared" si="24"/>
        <v>×</v>
      </c>
      <c r="BH129" s="99" t="str">
        <f t="shared" si="25"/>
        <v/>
      </c>
      <c r="BI129" s="146">
        <f t="shared" si="26"/>
        <v>0</v>
      </c>
      <c r="BJ129" s="29" t="str">
        <f>IF(AG129=契約状況コード表!G$5,"",IF(AND(K129&lt;&gt;"",ISTEXT(U129)),"分担契約/単価契約",IF(ISTEXT(U129),"単価契約",IF(K129&lt;&gt;"","分担契約",""))))</f>
        <v/>
      </c>
      <c r="BK129" s="147"/>
      <c r="BL129" s="102" t="str">
        <f>IF(COUNTIF(T129,"**"),"",IF(AND(T129&gt;=契約状況コード表!P$5,OR(H129=契約状況コード表!M$5,H129=契約状況コード表!M$6)),1,IF(AND(T129&gt;=契約状況コード表!P$13,H129&lt;&gt;契約状況コード表!M$5,H129&lt;&gt;契約状況コード表!M$6),1,"")))</f>
        <v/>
      </c>
      <c r="BM129" s="132" t="str">
        <f t="shared" si="27"/>
        <v>○</v>
      </c>
      <c r="BN129" s="102" t="b">
        <f t="shared" si="28"/>
        <v>1</v>
      </c>
      <c r="BO129" s="102" t="b">
        <f t="shared" si="29"/>
        <v>1</v>
      </c>
    </row>
    <row r="130" spans="7:67" ht="60.6" customHeight="1">
      <c r="G130" s="64"/>
      <c r="H130" s="65"/>
      <c r="I130" s="65"/>
      <c r="J130" s="65"/>
      <c r="K130" s="64"/>
      <c r="L130" s="29"/>
      <c r="M130" s="66"/>
      <c r="N130" s="65"/>
      <c r="O130" s="67"/>
      <c r="P130" s="72"/>
      <c r="Q130" s="73"/>
      <c r="R130" s="65"/>
      <c r="S130" s="64"/>
      <c r="T130" s="68"/>
      <c r="U130" s="75"/>
      <c r="V130" s="76"/>
      <c r="W130" s="148" t="str">
        <f>IF(OR(T130="他官署で調達手続きを実施のため",AG130=契約状況コード表!G$5),"－",IF(V130&lt;&gt;"",ROUNDDOWN(V130/T130,3),(IFERROR(ROUNDDOWN(U130/T130,3),"－"))))</f>
        <v>－</v>
      </c>
      <c r="X130" s="68"/>
      <c r="Y130" s="68"/>
      <c r="Z130" s="71"/>
      <c r="AA130" s="69"/>
      <c r="AB130" s="70"/>
      <c r="AC130" s="71"/>
      <c r="AD130" s="71"/>
      <c r="AE130" s="71"/>
      <c r="AF130" s="71"/>
      <c r="AG130" s="69"/>
      <c r="AH130" s="65"/>
      <c r="AI130" s="65"/>
      <c r="AJ130" s="65"/>
      <c r="AK130" s="29"/>
      <c r="AL130" s="29"/>
      <c r="AM130" s="170"/>
      <c r="AN130" s="170"/>
      <c r="AO130" s="170"/>
      <c r="AP130" s="170"/>
      <c r="AQ130" s="29"/>
      <c r="AR130" s="64"/>
      <c r="AS130" s="29"/>
      <c r="AT130" s="29"/>
      <c r="AU130" s="29"/>
      <c r="AV130" s="29"/>
      <c r="AW130" s="29"/>
      <c r="AX130" s="29"/>
      <c r="AY130" s="29"/>
      <c r="AZ130" s="29"/>
      <c r="BA130" s="92"/>
      <c r="BB130" s="97"/>
      <c r="BC130" s="98" t="str">
        <f>IF(AND(OR(K130=契約状況コード表!D$5,K130=契約状況コード表!D$6),OR(AG130=契約状況コード表!G$5,AG130=契約状況コード表!G$6)),"年間支払金額(全官署)",IF(OR(AG130=契約状況コード表!G$5,AG130=契約状況コード表!G$6),"年間支払金額",IF(AND(OR(COUNTIF(AI130,"*すべて*"),COUNTIF(AI130,"*全て*")),S130="●",OR(K130=契約状況コード表!D$5,K130=契約状況コード表!D$6)),"年間支払金額(全官署、契約相手方ごと)",IF(AND(OR(COUNTIF(AI130,"*すべて*"),COUNTIF(AI130,"*全て*")),S130="●"),"年間支払金額(契約相手方ごと)",IF(AND(OR(K130=契約状況コード表!D$5,K130=契約状況コード表!D$6),AG130=契約状況コード表!G$7),"契約総額(全官署)",IF(AND(K130=契約状況コード表!D$7,AG130=契約状況コード表!G$7),"契約総額(自官署のみ)",IF(K130=契約状況コード表!D$7,"年間支払金額(自官署のみ)",IF(AG130=契約状況コード表!G$7,"契約総額",IF(AND(COUNTIF(BJ130,"&lt;&gt;*単価*"),OR(K130=契約状況コード表!D$5,K130=契約状況コード表!D$6)),"全官署予定価格",IF(AND(COUNTIF(BJ130,"*単価*"),OR(K130=契約状況コード表!D$5,K130=契約状況コード表!D$6)),"全官署支払金額",IF(AND(COUNTIF(BJ130,"&lt;&gt;*単価*"),COUNTIF(BJ130,"*変更契約*")),"変更後予定価格",IF(COUNTIF(BJ130,"*単価*"),"年間支払金額","予定価格"))))))))))))</f>
        <v>予定価格</v>
      </c>
      <c r="BD130" s="98" t="str">
        <f>IF(AND(BI130=契約状況コード表!M$5,T130&gt;契約状況コード表!N$5),"○",IF(AND(BI130=契約状況コード表!M$6,T130&gt;=契約状況コード表!N$6),"○",IF(AND(BI130=契約状況コード表!M$7,T130&gt;=契約状況コード表!N$7),"○",IF(AND(BI130=契約状況コード表!M$8,T130&gt;=契約状況コード表!N$8),"○",IF(AND(BI130=契約状況コード表!M$9,T130&gt;=契約状況コード表!N$9),"○",IF(AND(BI130=契約状況コード表!M$10,T130&gt;=契約状況コード表!N$10),"○",IF(AND(BI130=契約状況コード表!M$11,T130&gt;=契約状況コード表!N$11),"○",IF(AND(BI130=契約状況コード表!M$12,T130&gt;=契約状況コード表!N$12),"○",IF(AND(BI130=契約状況コード表!M$13,T130&gt;=契約状況コード表!N$13),"○",IF(T130="他官署で調達手続き入札を実施のため","○","×"))))))))))</f>
        <v>×</v>
      </c>
      <c r="BE130" s="98" t="str">
        <f>IF(AND(BI130=契約状況コード表!M$5,Y130&gt;契約状況コード表!N$5),"○",IF(AND(BI130=契約状況コード表!M$6,Y130&gt;=契約状況コード表!N$6),"○",IF(AND(BI130=契約状況コード表!M$7,Y130&gt;=契約状況コード表!N$7),"○",IF(AND(BI130=契約状況コード表!M$8,Y130&gt;=契約状況コード表!N$8),"○",IF(AND(BI130=契約状況コード表!M$9,Y130&gt;=契約状況コード表!N$9),"○",IF(AND(BI130=契約状況コード表!M$10,Y130&gt;=契約状況コード表!N$10),"○",IF(AND(BI130=契約状況コード表!M$11,Y130&gt;=契約状況コード表!N$11),"○",IF(AND(BI130=契約状況コード表!M$12,Y130&gt;=契約状況コード表!N$12),"○",IF(AND(BI130=契約状況コード表!M$13,Y130&gt;=契約状況コード表!N$13),"○","×")))))))))</f>
        <v>×</v>
      </c>
      <c r="BF130" s="98" t="str">
        <f t="shared" si="23"/>
        <v>×</v>
      </c>
      <c r="BG130" s="98" t="str">
        <f t="shared" si="24"/>
        <v>×</v>
      </c>
      <c r="BH130" s="99" t="str">
        <f t="shared" si="25"/>
        <v/>
      </c>
      <c r="BI130" s="146">
        <f t="shared" si="26"/>
        <v>0</v>
      </c>
      <c r="BJ130" s="29" t="str">
        <f>IF(AG130=契約状況コード表!G$5,"",IF(AND(K130&lt;&gt;"",ISTEXT(U130)),"分担契約/単価契約",IF(ISTEXT(U130),"単価契約",IF(K130&lt;&gt;"","分担契約",""))))</f>
        <v/>
      </c>
      <c r="BK130" s="147"/>
      <c r="BL130" s="102" t="str">
        <f>IF(COUNTIF(T130,"**"),"",IF(AND(T130&gt;=契約状況コード表!P$5,OR(H130=契約状況コード表!M$5,H130=契約状況コード表!M$6)),1,IF(AND(T130&gt;=契約状況コード表!P$13,H130&lt;&gt;契約状況コード表!M$5,H130&lt;&gt;契約状況コード表!M$6),1,"")))</f>
        <v/>
      </c>
      <c r="BM130" s="132" t="str">
        <f t="shared" si="27"/>
        <v>○</v>
      </c>
      <c r="BN130" s="102" t="b">
        <f t="shared" si="28"/>
        <v>1</v>
      </c>
      <c r="BO130" s="102" t="b">
        <f t="shared" si="29"/>
        <v>1</v>
      </c>
    </row>
    <row r="131" spans="7:67" ht="60.6" customHeight="1">
      <c r="G131" s="64"/>
      <c r="H131" s="65"/>
      <c r="I131" s="65"/>
      <c r="J131" s="65"/>
      <c r="K131" s="64"/>
      <c r="L131" s="29"/>
      <c r="M131" s="66"/>
      <c r="N131" s="65"/>
      <c r="O131" s="67"/>
      <c r="P131" s="72"/>
      <c r="Q131" s="73"/>
      <c r="R131" s="65"/>
      <c r="S131" s="64"/>
      <c r="T131" s="68"/>
      <c r="U131" s="75"/>
      <c r="V131" s="76"/>
      <c r="W131" s="148" t="str">
        <f>IF(OR(T131="他官署で調達手続きを実施のため",AG131=契約状況コード表!G$5),"－",IF(V131&lt;&gt;"",ROUNDDOWN(V131/T131,3),(IFERROR(ROUNDDOWN(U131/T131,3),"－"))))</f>
        <v>－</v>
      </c>
      <c r="X131" s="68"/>
      <c r="Y131" s="68"/>
      <c r="Z131" s="71"/>
      <c r="AA131" s="69"/>
      <c r="AB131" s="70"/>
      <c r="AC131" s="71"/>
      <c r="AD131" s="71"/>
      <c r="AE131" s="71"/>
      <c r="AF131" s="71"/>
      <c r="AG131" s="69"/>
      <c r="AH131" s="65"/>
      <c r="AI131" s="65"/>
      <c r="AJ131" s="65"/>
      <c r="AK131" s="29"/>
      <c r="AL131" s="29"/>
      <c r="AM131" s="170"/>
      <c r="AN131" s="170"/>
      <c r="AO131" s="170"/>
      <c r="AP131" s="170"/>
      <c r="AQ131" s="29"/>
      <c r="AR131" s="64"/>
      <c r="AS131" s="29"/>
      <c r="AT131" s="29"/>
      <c r="AU131" s="29"/>
      <c r="AV131" s="29"/>
      <c r="AW131" s="29"/>
      <c r="AX131" s="29"/>
      <c r="AY131" s="29"/>
      <c r="AZ131" s="29"/>
      <c r="BA131" s="90"/>
      <c r="BB131" s="97"/>
      <c r="BC131" s="98" t="str">
        <f>IF(AND(OR(K131=契約状況コード表!D$5,K131=契約状況コード表!D$6),OR(AG131=契約状況コード表!G$5,AG131=契約状況コード表!G$6)),"年間支払金額(全官署)",IF(OR(AG131=契約状況コード表!G$5,AG131=契約状況コード表!G$6),"年間支払金額",IF(AND(OR(COUNTIF(AI131,"*すべて*"),COUNTIF(AI131,"*全て*")),S131="●",OR(K131=契約状況コード表!D$5,K131=契約状況コード表!D$6)),"年間支払金額(全官署、契約相手方ごと)",IF(AND(OR(COUNTIF(AI131,"*すべて*"),COUNTIF(AI131,"*全て*")),S131="●"),"年間支払金額(契約相手方ごと)",IF(AND(OR(K131=契約状況コード表!D$5,K131=契約状況コード表!D$6),AG131=契約状況コード表!G$7),"契約総額(全官署)",IF(AND(K131=契約状況コード表!D$7,AG131=契約状況コード表!G$7),"契約総額(自官署のみ)",IF(K131=契約状況コード表!D$7,"年間支払金額(自官署のみ)",IF(AG131=契約状況コード表!G$7,"契約総額",IF(AND(COUNTIF(BJ131,"&lt;&gt;*単価*"),OR(K131=契約状況コード表!D$5,K131=契約状況コード表!D$6)),"全官署予定価格",IF(AND(COUNTIF(BJ131,"*単価*"),OR(K131=契約状況コード表!D$5,K131=契約状況コード表!D$6)),"全官署支払金額",IF(AND(COUNTIF(BJ131,"&lt;&gt;*単価*"),COUNTIF(BJ131,"*変更契約*")),"変更後予定価格",IF(COUNTIF(BJ131,"*単価*"),"年間支払金額","予定価格"))))))))))))</f>
        <v>予定価格</v>
      </c>
      <c r="BD131" s="98" t="str">
        <f>IF(AND(BI131=契約状況コード表!M$5,T131&gt;契約状況コード表!N$5),"○",IF(AND(BI131=契約状況コード表!M$6,T131&gt;=契約状況コード表!N$6),"○",IF(AND(BI131=契約状況コード表!M$7,T131&gt;=契約状況コード表!N$7),"○",IF(AND(BI131=契約状況コード表!M$8,T131&gt;=契約状況コード表!N$8),"○",IF(AND(BI131=契約状況コード表!M$9,T131&gt;=契約状況コード表!N$9),"○",IF(AND(BI131=契約状況コード表!M$10,T131&gt;=契約状況コード表!N$10),"○",IF(AND(BI131=契約状況コード表!M$11,T131&gt;=契約状況コード表!N$11),"○",IF(AND(BI131=契約状況コード表!M$12,T131&gt;=契約状況コード表!N$12),"○",IF(AND(BI131=契約状況コード表!M$13,T131&gt;=契約状況コード表!N$13),"○",IF(T131="他官署で調達手続き入札を実施のため","○","×"))))))))))</f>
        <v>×</v>
      </c>
      <c r="BE131" s="98" t="str">
        <f>IF(AND(BI131=契約状況コード表!M$5,Y131&gt;契約状況コード表!N$5),"○",IF(AND(BI131=契約状況コード表!M$6,Y131&gt;=契約状況コード表!N$6),"○",IF(AND(BI131=契約状況コード表!M$7,Y131&gt;=契約状況コード表!N$7),"○",IF(AND(BI131=契約状況コード表!M$8,Y131&gt;=契約状況コード表!N$8),"○",IF(AND(BI131=契約状況コード表!M$9,Y131&gt;=契約状況コード表!N$9),"○",IF(AND(BI131=契約状況コード表!M$10,Y131&gt;=契約状況コード表!N$10),"○",IF(AND(BI131=契約状況コード表!M$11,Y131&gt;=契約状況コード表!N$11),"○",IF(AND(BI131=契約状況コード表!M$12,Y131&gt;=契約状況コード表!N$12),"○",IF(AND(BI131=契約状況コード表!M$13,Y131&gt;=契約状況コード表!N$13),"○","×")))))))))</f>
        <v>×</v>
      </c>
      <c r="BF131" s="98" t="str">
        <f t="shared" si="23"/>
        <v>×</v>
      </c>
      <c r="BG131" s="98" t="str">
        <f t="shared" si="24"/>
        <v>×</v>
      </c>
      <c r="BH131" s="99" t="str">
        <f t="shared" si="25"/>
        <v/>
      </c>
      <c r="BI131" s="146">
        <f t="shared" si="26"/>
        <v>0</v>
      </c>
      <c r="BJ131" s="29" t="str">
        <f>IF(AG131=契約状況コード表!G$5,"",IF(AND(K131&lt;&gt;"",ISTEXT(U131)),"分担契約/単価契約",IF(ISTEXT(U131),"単価契約",IF(K131&lt;&gt;"","分担契約",""))))</f>
        <v/>
      </c>
      <c r="BK131" s="147"/>
      <c r="BL131" s="102" t="str">
        <f>IF(COUNTIF(T131,"**"),"",IF(AND(T131&gt;=契約状況コード表!P$5,OR(H131=契約状況コード表!M$5,H131=契約状況コード表!M$6)),1,IF(AND(T131&gt;=契約状況コード表!P$13,H131&lt;&gt;契約状況コード表!M$5,H131&lt;&gt;契約状況コード表!M$6),1,"")))</f>
        <v/>
      </c>
      <c r="BM131" s="132" t="str">
        <f t="shared" si="27"/>
        <v>○</v>
      </c>
      <c r="BN131" s="102" t="b">
        <f t="shared" si="28"/>
        <v>1</v>
      </c>
      <c r="BO131" s="102" t="b">
        <f t="shared" si="29"/>
        <v>1</v>
      </c>
    </row>
    <row r="132" spans="7:67" ht="60.6" customHeight="1">
      <c r="G132" s="64"/>
      <c r="H132" s="65"/>
      <c r="I132" s="65"/>
      <c r="J132" s="65"/>
      <c r="K132" s="64"/>
      <c r="L132" s="29"/>
      <c r="M132" s="66"/>
      <c r="N132" s="65"/>
      <c r="O132" s="67"/>
      <c r="P132" s="72"/>
      <c r="Q132" s="73"/>
      <c r="R132" s="65"/>
      <c r="S132" s="64"/>
      <c r="T132" s="68"/>
      <c r="U132" s="75"/>
      <c r="V132" s="76"/>
      <c r="W132" s="148" t="str">
        <f>IF(OR(T132="他官署で調達手続きを実施のため",AG132=契約状況コード表!G$5),"－",IF(V132&lt;&gt;"",ROUNDDOWN(V132/T132,3),(IFERROR(ROUNDDOWN(U132/T132,3),"－"))))</f>
        <v>－</v>
      </c>
      <c r="X132" s="68"/>
      <c r="Y132" s="68"/>
      <c r="Z132" s="71"/>
      <c r="AA132" s="69"/>
      <c r="AB132" s="70"/>
      <c r="AC132" s="71"/>
      <c r="AD132" s="71"/>
      <c r="AE132" s="71"/>
      <c r="AF132" s="71"/>
      <c r="AG132" s="69"/>
      <c r="AH132" s="65"/>
      <c r="AI132" s="65"/>
      <c r="AJ132" s="65"/>
      <c r="AK132" s="29"/>
      <c r="AL132" s="29"/>
      <c r="AM132" s="170"/>
      <c r="AN132" s="170"/>
      <c r="AO132" s="170"/>
      <c r="AP132" s="170"/>
      <c r="AQ132" s="29"/>
      <c r="AR132" s="64"/>
      <c r="AS132" s="29"/>
      <c r="AT132" s="29"/>
      <c r="AU132" s="29"/>
      <c r="AV132" s="29"/>
      <c r="AW132" s="29"/>
      <c r="AX132" s="29"/>
      <c r="AY132" s="29"/>
      <c r="AZ132" s="29"/>
      <c r="BA132" s="90"/>
      <c r="BB132" s="97"/>
      <c r="BC132" s="98" t="str">
        <f>IF(AND(OR(K132=契約状況コード表!D$5,K132=契約状況コード表!D$6),OR(AG132=契約状況コード表!G$5,AG132=契約状況コード表!G$6)),"年間支払金額(全官署)",IF(OR(AG132=契約状況コード表!G$5,AG132=契約状況コード表!G$6),"年間支払金額",IF(AND(OR(COUNTIF(AI132,"*すべて*"),COUNTIF(AI132,"*全て*")),S132="●",OR(K132=契約状況コード表!D$5,K132=契約状況コード表!D$6)),"年間支払金額(全官署、契約相手方ごと)",IF(AND(OR(COUNTIF(AI132,"*すべて*"),COUNTIF(AI132,"*全て*")),S132="●"),"年間支払金額(契約相手方ごと)",IF(AND(OR(K132=契約状況コード表!D$5,K132=契約状況コード表!D$6),AG132=契約状況コード表!G$7),"契約総額(全官署)",IF(AND(K132=契約状況コード表!D$7,AG132=契約状況コード表!G$7),"契約総額(自官署のみ)",IF(K132=契約状況コード表!D$7,"年間支払金額(自官署のみ)",IF(AG132=契約状況コード表!G$7,"契約総額",IF(AND(COUNTIF(BJ132,"&lt;&gt;*単価*"),OR(K132=契約状況コード表!D$5,K132=契約状況コード表!D$6)),"全官署予定価格",IF(AND(COUNTIF(BJ132,"*単価*"),OR(K132=契約状況コード表!D$5,K132=契約状況コード表!D$6)),"全官署支払金額",IF(AND(COUNTIF(BJ132,"&lt;&gt;*単価*"),COUNTIF(BJ132,"*変更契約*")),"変更後予定価格",IF(COUNTIF(BJ132,"*単価*"),"年間支払金額","予定価格"))))))))))))</f>
        <v>予定価格</v>
      </c>
      <c r="BD132" s="98" t="str">
        <f>IF(AND(BI132=契約状況コード表!M$5,T132&gt;契約状況コード表!N$5),"○",IF(AND(BI132=契約状況コード表!M$6,T132&gt;=契約状況コード表!N$6),"○",IF(AND(BI132=契約状況コード表!M$7,T132&gt;=契約状況コード表!N$7),"○",IF(AND(BI132=契約状況コード表!M$8,T132&gt;=契約状況コード表!N$8),"○",IF(AND(BI132=契約状況コード表!M$9,T132&gt;=契約状況コード表!N$9),"○",IF(AND(BI132=契約状況コード表!M$10,T132&gt;=契約状況コード表!N$10),"○",IF(AND(BI132=契約状況コード表!M$11,T132&gt;=契約状況コード表!N$11),"○",IF(AND(BI132=契約状況コード表!M$12,T132&gt;=契約状況コード表!N$12),"○",IF(AND(BI132=契約状況コード表!M$13,T132&gt;=契約状況コード表!N$13),"○",IF(T132="他官署で調達手続き入札を実施のため","○","×"))))))))))</f>
        <v>×</v>
      </c>
      <c r="BE132" s="98" t="str">
        <f>IF(AND(BI132=契約状況コード表!M$5,Y132&gt;契約状況コード表!N$5),"○",IF(AND(BI132=契約状況コード表!M$6,Y132&gt;=契約状況コード表!N$6),"○",IF(AND(BI132=契約状況コード表!M$7,Y132&gt;=契約状況コード表!N$7),"○",IF(AND(BI132=契約状況コード表!M$8,Y132&gt;=契約状況コード表!N$8),"○",IF(AND(BI132=契約状況コード表!M$9,Y132&gt;=契約状況コード表!N$9),"○",IF(AND(BI132=契約状況コード表!M$10,Y132&gt;=契約状況コード表!N$10),"○",IF(AND(BI132=契約状況コード表!M$11,Y132&gt;=契約状況コード表!N$11),"○",IF(AND(BI132=契約状況コード表!M$12,Y132&gt;=契約状況コード表!N$12),"○",IF(AND(BI132=契約状況コード表!M$13,Y132&gt;=契約状況コード表!N$13),"○","×")))))))))</f>
        <v>×</v>
      </c>
      <c r="BF132" s="98" t="str">
        <f t="shared" si="23"/>
        <v>×</v>
      </c>
      <c r="BG132" s="98" t="str">
        <f t="shared" si="24"/>
        <v>×</v>
      </c>
      <c r="BH132" s="99" t="str">
        <f t="shared" si="25"/>
        <v/>
      </c>
      <c r="BI132" s="146">
        <f t="shared" si="26"/>
        <v>0</v>
      </c>
      <c r="BJ132" s="29" t="str">
        <f>IF(AG132=契約状況コード表!G$5,"",IF(AND(K132&lt;&gt;"",ISTEXT(U132)),"分担契約/単価契約",IF(ISTEXT(U132),"単価契約",IF(K132&lt;&gt;"","分担契約",""))))</f>
        <v/>
      </c>
      <c r="BK132" s="147"/>
      <c r="BL132" s="102" t="str">
        <f>IF(COUNTIF(T132,"**"),"",IF(AND(T132&gt;=契約状況コード表!P$5,OR(H132=契約状況コード表!M$5,H132=契約状況コード表!M$6)),1,IF(AND(T132&gt;=契約状況コード表!P$13,H132&lt;&gt;契約状況コード表!M$5,H132&lt;&gt;契約状況コード表!M$6),1,"")))</f>
        <v/>
      </c>
      <c r="BM132" s="132" t="str">
        <f t="shared" si="27"/>
        <v>○</v>
      </c>
      <c r="BN132" s="102" t="b">
        <f t="shared" si="28"/>
        <v>1</v>
      </c>
      <c r="BO132" s="102" t="b">
        <f t="shared" si="29"/>
        <v>1</v>
      </c>
    </row>
    <row r="133" spans="7:67" ht="60.6" customHeight="1">
      <c r="G133" s="64"/>
      <c r="H133" s="65"/>
      <c r="I133" s="65"/>
      <c r="J133" s="65"/>
      <c r="K133" s="64"/>
      <c r="L133" s="29"/>
      <c r="M133" s="66"/>
      <c r="N133" s="65"/>
      <c r="O133" s="67"/>
      <c r="P133" s="72"/>
      <c r="Q133" s="73"/>
      <c r="R133" s="65"/>
      <c r="S133" s="64"/>
      <c r="T133" s="74"/>
      <c r="U133" s="131"/>
      <c r="V133" s="76"/>
      <c r="W133" s="148" t="str">
        <f>IF(OR(T133="他官署で調達手続きを実施のため",AG133=契約状況コード表!G$5),"－",IF(V133&lt;&gt;"",ROUNDDOWN(V133/T133,3),(IFERROR(ROUNDDOWN(U133/T133,3),"－"))))</f>
        <v>－</v>
      </c>
      <c r="X133" s="74"/>
      <c r="Y133" s="74"/>
      <c r="Z133" s="71"/>
      <c r="AA133" s="69"/>
      <c r="AB133" s="70"/>
      <c r="AC133" s="71"/>
      <c r="AD133" s="71"/>
      <c r="AE133" s="71"/>
      <c r="AF133" s="71"/>
      <c r="AG133" s="69"/>
      <c r="AH133" s="65"/>
      <c r="AI133" s="65"/>
      <c r="AJ133" s="65"/>
      <c r="AK133" s="29"/>
      <c r="AL133" s="29"/>
      <c r="AM133" s="170"/>
      <c r="AN133" s="170"/>
      <c r="AO133" s="170"/>
      <c r="AP133" s="170"/>
      <c r="AQ133" s="29"/>
      <c r="AR133" s="64"/>
      <c r="AS133" s="29"/>
      <c r="AT133" s="29"/>
      <c r="AU133" s="29"/>
      <c r="AV133" s="29"/>
      <c r="AW133" s="29"/>
      <c r="AX133" s="29"/>
      <c r="AY133" s="29"/>
      <c r="AZ133" s="29"/>
      <c r="BA133" s="90"/>
      <c r="BB133" s="97"/>
      <c r="BC133" s="98" t="str">
        <f>IF(AND(OR(K133=契約状況コード表!D$5,K133=契約状況コード表!D$6),OR(AG133=契約状況コード表!G$5,AG133=契約状況コード表!G$6)),"年間支払金額(全官署)",IF(OR(AG133=契約状況コード表!G$5,AG133=契約状況コード表!G$6),"年間支払金額",IF(AND(OR(COUNTIF(AI133,"*すべて*"),COUNTIF(AI133,"*全て*")),S133="●",OR(K133=契約状況コード表!D$5,K133=契約状況コード表!D$6)),"年間支払金額(全官署、契約相手方ごと)",IF(AND(OR(COUNTIF(AI133,"*すべて*"),COUNTIF(AI133,"*全て*")),S133="●"),"年間支払金額(契約相手方ごと)",IF(AND(OR(K133=契約状況コード表!D$5,K133=契約状況コード表!D$6),AG133=契約状況コード表!G$7),"契約総額(全官署)",IF(AND(K133=契約状況コード表!D$7,AG133=契約状況コード表!G$7),"契約総額(自官署のみ)",IF(K133=契約状況コード表!D$7,"年間支払金額(自官署のみ)",IF(AG133=契約状況コード表!G$7,"契約総額",IF(AND(COUNTIF(BJ133,"&lt;&gt;*単価*"),OR(K133=契約状況コード表!D$5,K133=契約状況コード表!D$6)),"全官署予定価格",IF(AND(COUNTIF(BJ133,"*単価*"),OR(K133=契約状況コード表!D$5,K133=契約状況コード表!D$6)),"全官署支払金額",IF(AND(COUNTIF(BJ133,"&lt;&gt;*単価*"),COUNTIF(BJ133,"*変更契約*")),"変更後予定価格",IF(COUNTIF(BJ133,"*単価*"),"年間支払金額","予定価格"))))))))))))</f>
        <v>予定価格</v>
      </c>
      <c r="BD133" s="98" t="str">
        <f>IF(AND(BI133=契約状況コード表!M$5,T133&gt;契約状況コード表!N$5),"○",IF(AND(BI133=契約状況コード表!M$6,T133&gt;=契約状況コード表!N$6),"○",IF(AND(BI133=契約状況コード表!M$7,T133&gt;=契約状況コード表!N$7),"○",IF(AND(BI133=契約状況コード表!M$8,T133&gt;=契約状況コード表!N$8),"○",IF(AND(BI133=契約状況コード表!M$9,T133&gt;=契約状況コード表!N$9),"○",IF(AND(BI133=契約状況コード表!M$10,T133&gt;=契約状況コード表!N$10),"○",IF(AND(BI133=契約状況コード表!M$11,T133&gt;=契約状況コード表!N$11),"○",IF(AND(BI133=契約状況コード表!M$12,T133&gt;=契約状況コード表!N$12),"○",IF(AND(BI133=契約状況コード表!M$13,T133&gt;=契約状況コード表!N$13),"○",IF(T133="他官署で調達手続き入札を実施のため","○","×"))))))))))</f>
        <v>×</v>
      </c>
      <c r="BE133" s="98" t="str">
        <f>IF(AND(BI133=契約状況コード表!M$5,Y133&gt;契約状況コード表!N$5),"○",IF(AND(BI133=契約状況コード表!M$6,Y133&gt;=契約状況コード表!N$6),"○",IF(AND(BI133=契約状況コード表!M$7,Y133&gt;=契約状況コード表!N$7),"○",IF(AND(BI133=契約状況コード表!M$8,Y133&gt;=契約状況コード表!N$8),"○",IF(AND(BI133=契約状況コード表!M$9,Y133&gt;=契約状況コード表!N$9),"○",IF(AND(BI133=契約状況コード表!M$10,Y133&gt;=契約状況コード表!N$10),"○",IF(AND(BI133=契約状況コード表!M$11,Y133&gt;=契約状況コード表!N$11),"○",IF(AND(BI133=契約状況コード表!M$12,Y133&gt;=契約状況コード表!N$12),"○",IF(AND(BI133=契約状況コード表!M$13,Y133&gt;=契約状況コード表!N$13),"○","×")))))))))</f>
        <v>×</v>
      </c>
      <c r="BF133" s="98" t="str">
        <f t="shared" si="23"/>
        <v>×</v>
      </c>
      <c r="BG133" s="98" t="str">
        <f t="shared" si="24"/>
        <v>×</v>
      </c>
      <c r="BH133" s="99" t="str">
        <f t="shared" si="25"/>
        <v/>
      </c>
      <c r="BI133" s="146">
        <f t="shared" si="26"/>
        <v>0</v>
      </c>
      <c r="BJ133" s="29" t="str">
        <f>IF(AG133=契約状況コード表!G$5,"",IF(AND(K133&lt;&gt;"",ISTEXT(U133)),"分担契約/単価契約",IF(ISTEXT(U133),"単価契約",IF(K133&lt;&gt;"","分担契約",""))))</f>
        <v/>
      </c>
      <c r="BK133" s="147"/>
      <c r="BL133" s="102" t="str">
        <f>IF(COUNTIF(T133,"**"),"",IF(AND(T133&gt;=契約状況コード表!P$5,OR(H133=契約状況コード表!M$5,H133=契約状況コード表!M$6)),1,IF(AND(T133&gt;=契約状況コード表!P$13,H133&lt;&gt;契約状況コード表!M$5,H133&lt;&gt;契約状況コード表!M$6),1,"")))</f>
        <v/>
      </c>
      <c r="BM133" s="132" t="str">
        <f t="shared" si="27"/>
        <v>○</v>
      </c>
      <c r="BN133" s="102" t="b">
        <f t="shared" si="28"/>
        <v>1</v>
      </c>
      <c r="BO133" s="102" t="b">
        <f t="shared" si="29"/>
        <v>1</v>
      </c>
    </row>
    <row r="134" spans="7:67" ht="60.6" customHeight="1">
      <c r="G134" s="64"/>
      <c r="H134" s="65"/>
      <c r="I134" s="65"/>
      <c r="J134" s="65"/>
      <c r="K134" s="64"/>
      <c r="L134" s="29"/>
      <c r="M134" s="66"/>
      <c r="N134" s="65"/>
      <c r="O134" s="67"/>
      <c r="P134" s="72"/>
      <c r="Q134" s="73"/>
      <c r="R134" s="65"/>
      <c r="S134" s="64"/>
      <c r="T134" s="68"/>
      <c r="U134" s="75"/>
      <c r="V134" s="76"/>
      <c r="W134" s="148" t="str">
        <f>IF(OR(T134="他官署で調達手続きを実施のため",AG134=契約状況コード表!G$5),"－",IF(V134&lt;&gt;"",ROUNDDOWN(V134/T134,3),(IFERROR(ROUNDDOWN(U134/T134,3),"－"))))</f>
        <v>－</v>
      </c>
      <c r="X134" s="68"/>
      <c r="Y134" s="68"/>
      <c r="Z134" s="71"/>
      <c r="AA134" s="69"/>
      <c r="AB134" s="70"/>
      <c r="AC134" s="71"/>
      <c r="AD134" s="71"/>
      <c r="AE134" s="71"/>
      <c r="AF134" s="71"/>
      <c r="AG134" s="69"/>
      <c r="AH134" s="65"/>
      <c r="AI134" s="65"/>
      <c r="AJ134" s="65"/>
      <c r="AK134" s="29"/>
      <c r="AL134" s="29"/>
      <c r="AM134" s="170"/>
      <c r="AN134" s="170"/>
      <c r="AO134" s="170"/>
      <c r="AP134" s="170"/>
      <c r="AQ134" s="29"/>
      <c r="AR134" s="64"/>
      <c r="AS134" s="29"/>
      <c r="AT134" s="29"/>
      <c r="AU134" s="29"/>
      <c r="AV134" s="29"/>
      <c r="AW134" s="29"/>
      <c r="AX134" s="29"/>
      <c r="AY134" s="29"/>
      <c r="AZ134" s="29"/>
      <c r="BA134" s="90"/>
      <c r="BB134" s="97"/>
      <c r="BC134" s="98" t="str">
        <f>IF(AND(OR(K134=契約状況コード表!D$5,K134=契約状況コード表!D$6),OR(AG134=契約状況コード表!G$5,AG134=契約状況コード表!G$6)),"年間支払金額(全官署)",IF(OR(AG134=契約状況コード表!G$5,AG134=契約状況コード表!G$6),"年間支払金額",IF(AND(OR(COUNTIF(AI134,"*すべて*"),COUNTIF(AI134,"*全て*")),S134="●",OR(K134=契約状況コード表!D$5,K134=契約状況コード表!D$6)),"年間支払金額(全官署、契約相手方ごと)",IF(AND(OR(COUNTIF(AI134,"*すべて*"),COUNTIF(AI134,"*全て*")),S134="●"),"年間支払金額(契約相手方ごと)",IF(AND(OR(K134=契約状況コード表!D$5,K134=契約状況コード表!D$6),AG134=契約状況コード表!G$7),"契約総額(全官署)",IF(AND(K134=契約状況コード表!D$7,AG134=契約状況コード表!G$7),"契約総額(自官署のみ)",IF(K134=契約状況コード表!D$7,"年間支払金額(自官署のみ)",IF(AG134=契約状況コード表!G$7,"契約総額",IF(AND(COUNTIF(BJ134,"&lt;&gt;*単価*"),OR(K134=契約状況コード表!D$5,K134=契約状況コード表!D$6)),"全官署予定価格",IF(AND(COUNTIF(BJ134,"*単価*"),OR(K134=契約状況コード表!D$5,K134=契約状況コード表!D$6)),"全官署支払金額",IF(AND(COUNTIF(BJ134,"&lt;&gt;*単価*"),COUNTIF(BJ134,"*変更契約*")),"変更後予定価格",IF(COUNTIF(BJ134,"*単価*"),"年間支払金額","予定価格"))))))))))))</f>
        <v>予定価格</v>
      </c>
      <c r="BD134" s="98" t="str">
        <f>IF(AND(BI134=契約状況コード表!M$5,T134&gt;契約状況コード表!N$5),"○",IF(AND(BI134=契約状況コード表!M$6,T134&gt;=契約状況コード表!N$6),"○",IF(AND(BI134=契約状況コード表!M$7,T134&gt;=契約状況コード表!N$7),"○",IF(AND(BI134=契約状況コード表!M$8,T134&gt;=契約状況コード表!N$8),"○",IF(AND(BI134=契約状況コード表!M$9,T134&gt;=契約状況コード表!N$9),"○",IF(AND(BI134=契約状況コード表!M$10,T134&gt;=契約状況コード表!N$10),"○",IF(AND(BI134=契約状況コード表!M$11,T134&gt;=契約状況コード表!N$11),"○",IF(AND(BI134=契約状況コード表!M$12,T134&gt;=契約状況コード表!N$12),"○",IF(AND(BI134=契約状況コード表!M$13,T134&gt;=契約状況コード表!N$13),"○",IF(T134="他官署で調達手続き入札を実施のため","○","×"))))))))))</f>
        <v>×</v>
      </c>
      <c r="BE134" s="98" t="str">
        <f>IF(AND(BI134=契約状況コード表!M$5,Y134&gt;契約状況コード表!N$5),"○",IF(AND(BI134=契約状況コード表!M$6,Y134&gt;=契約状況コード表!N$6),"○",IF(AND(BI134=契約状況コード表!M$7,Y134&gt;=契約状況コード表!N$7),"○",IF(AND(BI134=契約状況コード表!M$8,Y134&gt;=契約状況コード表!N$8),"○",IF(AND(BI134=契約状況コード表!M$9,Y134&gt;=契約状況コード表!N$9),"○",IF(AND(BI134=契約状況コード表!M$10,Y134&gt;=契約状況コード表!N$10),"○",IF(AND(BI134=契約状況コード表!M$11,Y134&gt;=契約状況コード表!N$11),"○",IF(AND(BI134=契約状況コード表!M$12,Y134&gt;=契約状況コード表!N$12),"○",IF(AND(BI134=契約状況コード表!M$13,Y134&gt;=契約状況コード表!N$13),"○","×")))))))))</f>
        <v>×</v>
      </c>
      <c r="BF134" s="98" t="str">
        <f t="shared" si="23"/>
        <v>×</v>
      </c>
      <c r="BG134" s="98" t="str">
        <f t="shared" si="24"/>
        <v>×</v>
      </c>
      <c r="BH134" s="99" t="str">
        <f t="shared" si="25"/>
        <v/>
      </c>
      <c r="BI134" s="146">
        <f t="shared" si="26"/>
        <v>0</v>
      </c>
      <c r="BJ134" s="29" t="str">
        <f>IF(AG134=契約状況コード表!G$5,"",IF(AND(K134&lt;&gt;"",ISTEXT(U134)),"分担契約/単価契約",IF(ISTEXT(U134),"単価契約",IF(K134&lt;&gt;"","分担契約",""))))</f>
        <v/>
      </c>
      <c r="BK134" s="147"/>
      <c r="BL134" s="102" t="str">
        <f>IF(COUNTIF(T134,"**"),"",IF(AND(T134&gt;=契約状況コード表!P$5,OR(H134=契約状況コード表!M$5,H134=契約状況コード表!M$6)),1,IF(AND(T134&gt;=契約状況コード表!P$13,H134&lt;&gt;契約状況コード表!M$5,H134&lt;&gt;契約状況コード表!M$6),1,"")))</f>
        <v/>
      </c>
      <c r="BM134" s="132" t="str">
        <f t="shared" si="27"/>
        <v>○</v>
      </c>
      <c r="BN134" s="102" t="b">
        <f t="shared" si="28"/>
        <v>1</v>
      </c>
      <c r="BO134" s="102" t="b">
        <f t="shared" si="29"/>
        <v>1</v>
      </c>
    </row>
    <row r="135" spans="7:67" ht="60.6" customHeight="1">
      <c r="G135" s="64"/>
      <c r="H135" s="65"/>
      <c r="I135" s="65"/>
      <c r="J135" s="65"/>
      <c r="K135" s="64"/>
      <c r="L135" s="29"/>
      <c r="M135" s="66"/>
      <c r="N135" s="65"/>
      <c r="O135" s="67"/>
      <c r="P135" s="72"/>
      <c r="Q135" s="73"/>
      <c r="R135" s="65"/>
      <c r="S135" s="64"/>
      <c r="T135" s="68"/>
      <c r="U135" s="75"/>
      <c r="V135" s="76"/>
      <c r="W135" s="148" t="str">
        <f>IF(OR(T135="他官署で調達手続きを実施のため",AG135=契約状況コード表!G$5),"－",IF(V135&lt;&gt;"",ROUNDDOWN(V135/T135,3),(IFERROR(ROUNDDOWN(U135/T135,3),"－"))))</f>
        <v>－</v>
      </c>
      <c r="X135" s="68"/>
      <c r="Y135" s="68"/>
      <c r="Z135" s="71"/>
      <c r="AA135" s="69"/>
      <c r="AB135" s="70"/>
      <c r="AC135" s="71"/>
      <c r="AD135" s="71"/>
      <c r="AE135" s="71"/>
      <c r="AF135" s="71"/>
      <c r="AG135" s="69"/>
      <c r="AH135" s="65"/>
      <c r="AI135" s="65"/>
      <c r="AJ135" s="65"/>
      <c r="AK135" s="29"/>
      <c r="AL135" s="29"/>
      <c r="AM135" s="170"/>
      <c r="AN135" s="170"/>
      <c r="AO135" s="170"/>
      <c r="AP135" s="170"/>
      <c r="AQ135" s="29"/>
      <c r="AR135" s="64"/>
      <c r="AS135" s="29"/>
      <c r="AT135" s="29"/>
      <c r="AU135" s="29"/>
      <c r="AV135" s="29"/>
      <c r="AW135" s="29"/>
      <c r="AX135" s="29"/>
      <c r="AY135" s="29"/>
      <c r="AZ135" s="29"/>
      <c r="BA135" s="90"/>
      <c r="BB135" s="97"/>
      <c r="BC135" s="98" t="str">
        <f>IF(AND(OR(K135=契約状況コード表!D$5,K135=契約状況コード表!D$6),OR(AG135=契約状況コード表!G$5,AG135=契約状況コード表!G$6)),"年間支払金額(全官署)",IF(OR(AG135=契約状況コード表!G$5,AG135=契約状況コード表!G$6),"年間支払金額",IF(AND(OR(COUNTIF(AI135,"*すべて*"),COUNTIF(AI135,"*全て*")),S135="●",OR(K135=契約状況コード表!D$5,K135=契約状況コード表!D$6)),"年間支払金額(全官署、契約相手方ごと)",IF(AND(OR(COUNTIF(AI135,"*すべて*"),COUNTIF(AI135,"*全て*")),S135="●"),"年間支払金額(契約相手方ごと)",IF(AND(OR(K135=契約状況コード表!D$5,K135=契約状況コード表!D$6),AG135=契約状況コード表!G$7),"契約総額(全官署)",IF(AND(K135=契約状況コード表!D$7,AG135=契約状況コード表!G$7),"契約総額(自官署のみ)",IF(K135=契約状況コード表!D$7,"年間支払金額(自官署のみ)",IF(AG135=契約状況コード表!G$7,"契約総額",IF(AND(COUNTIF(BJ135,"&lt;&gt;*単価*"),OR(K135=契約状況コード表!D$5,K135=契約状況コード表!D$6)),"全官署予定価格",IF(AND(COUNTIF(BJ135,"*単価*"),OR(K135=契約状況コード表!D$5,K135=契約状況コード表!D$6)),"全官署支払金額",IF(AND(COUNTIF(BJ135,"&lt;&gt;*単価*"),COUNTIF(BJ135,"*変更契約*")),"変更後予定価格",IF(COUNTIF(BJ135,"*単価*"),"年間支払金額","予定価格"))))))))))))</f>
        <v>予定価格</v>
      </c>
      <c r="BD135" s="98" t="str">
        <f>IF(AND(BI135=契約状況コード表!M$5,T135&gt;契約状況コード表!N$5),"○",IF(AND(BI135=契約状況コード表!M$6,T135&gt;=契約状況コード表!N$6),"○",IF(AND(BI135=契約状況コード表!M$7,T135&gt;=契約状況コード表!N$7),"○",IF(AND(BI135=契約状況コード表!M$8,T135&gt;=契約状況コード表!N$8),"○",IF(AND(BI135=契約状況コード表!M$9,T135&gt;=契約状況コード表!N$9),"○",IF(AND(BI135=契約状況コード表!M$10,T135&gt;=契約状況コード表!N$10),"○",IF(AND(BI135=契約状況コード表!M$11,T135&gt;=契約状況コード表!N$11),"○",IF(AND(BI135=契約状況コード表!M$12,T135&gt;=契約状況コード表!N$12),"○",IF(AND(BI135=契約状況コード表!M$13,T135&gt;=契約状況コード表!N$13),"○",IF(T135="他官署で調達手続き入札を実施のため","○","×"))))))))))</f>
        <v>×</v>
      </c>
      <c r="BE135" s="98" t="str">
        <f>IF(AND(BI135=契約状況コード表!M$5,Y135&gt;契約状況コード表!N$5),"○",IF(AND(BI135=契約状況コード表!M$6,Y135&gt;=契約状況コード表!N$6),"○",IF(AND(BI135=契約状況コード表!M$7,Y135&gt;=契約状況コード表!N$7),"○",IF(AND(BI135=契約状況コード表!M$8,Y135&gt;=契約状況コード表!N$8),"○",IF(AND(BI135=契約状況コード表!M$9,Y135&gt;=契約状況コード表!N$9),"○",IF(AND(BI135=契約状況コード表!M$10,Y135&gt;=契約状況コード表!N$10),"○",IF(AND(BI135=契約状況コード表!M$11,Y135&gt;=契約状況コード表!N$11),"○",IF(AND(BI135=契約状況コード表!M$12,Y135&gt;=契約状況コード表!N$12),"○",IF(AND(BI135=契約状況コード表!M$13,Y135&gt;=契約状況コード表!N$13),"○","×")))))))))</f>
        <v>×</v>
      </c>
      <c r="BF135" s="98" t="str">
        <f t="shared" si="23"/>
        <v>×</v>
      </c>
      <c r="BG135" s="98" t="str">
        <f t="shared" si="24"/>
        <v>×</v>
      </c>
      <c r="BH135" s="99" t="str">
        <f t="shared" si="25"/>
        <v/>
      </c>
      <c r="BI135" s="146">
        <f t="shared" si="26"/>
        <v>0</v>
      </c>
      <c r="BJ135" s="29" t="str">
        <f>IF(AG135=契約状況コード表!G$5,"",IF(AND(K135&lt;&gt;"",ISTEXT(U135)),"分担契約/単価契約",IF(ISTEXT(U135),"単価契約",IF(K135&lt;&gt;"","分担契約",""))))</f>
        <v/>
      </c>
      <c r="BK135" s="147"/>
      <c r="BL135" s="102" t="str">
        <f>IF(COUNTIF(T135,"**"),"",IF(AND(T135&gt;=契約状況コード表!P$5,OR(H135=契約状況コード表!M$5,H135=契約状況コード表!M$6)),1,IF(AND(T135&gt;=契約状況コード表!P$13,H135&lt;&gt;契約状況コード表!M$5,H135&lt;&gt;契約状況コード表!M$6),1,"")))</f>
        <v/>
      </c>
      <c r="BM135" s="132" t="str">
        <f t="shared" si="27"/>
        <v>○</v>
      </c>
      <c r="BN135" s="102" t="b">
        <f t="shared" si="28"/>
        <v>1</v>
      </c>
      <c r="BO135" s="102" t="b">
        <f t="shared" si="29"/>
        <v>1</v>
      </c>
    </row>
    <row r="136" spans="7:67" ht="60.6" customHeight="1">
      <c r="G136" s="64"/>
      <c r="H136" s="65"/>
      <c r="I136" s="65"/>
      <c r="J136" s="65"/>
      <c r="K136" s="64"/>
      <c r="L136" s="29"/>
      <c r="M136" s="66"/>
      <c r="N136" s="65"/>
      <c r="O136" s="67"/>
      <c r="P136" s="72"/>
      <c r="Q136" s="73"/>
      <c r="R136" s="65"/>
      <c r="S136" s="64"/>
      <c r="T136" s="68"/>
      <c r="U136" s="75"/>
      <c r="V136" s="76"/>
      <c r="W136" s="148" t="str">
        <f>IF(OR(T136="他官署で調達手続きを実施のため",AG136=契約状況コード表!G$5),"－",IF(V136&lt;&gt;"",ROUNDDOWN(V136/T136,3),(IFERROR(ROUNDDOWN(U136/T136,3),"－"))))</f>
        <v>－</v>
      </c>
      <c r="X136" s="68"/>
      <c r="Y136" s="68"/>
      <c r="Z136" s="71"/>
      <c r="AA136" s="69"/>
      <c r="AB136" s="70"/>
      <c r="AC136" s="71"/>
      <c r="AD136" s="71"/>
      <c r="AE136" s="71"/>
      <c r="AF136" s="71"/>
      <c r="AG136" s="69"/>
      <c r="AH136" s="65"/>
      <c r="AI136" s="65"/>
      <c r="AJ136" s="65"/>
      <c r="AK136" s="29"/>
      <c r="AL136" s="29"/>
      <c r="AM136" s="170"/>
      <c r="AN136" s="170"/>
      <c r="AO136" s="170"/>
      <c r="AP136" s="170"/>
      <c r="AQ136" s="29"/>
      <c r="AR136" s="64"/>
      <c r="AS136" s="29"/>
      <c r="AT136" s="29"/>
      <c r="AU136" s="29"/>
      <c r="AV136" s="29"/>
      <c r="AW136" s="29"/>
      <c r="AX136" s="29"/>
      <c r="AY136" s="29"/>
      <c r="AZ136" s="29"/>
      <c r="BA136" s="90"/>
      <c r="BB136" s="97"/>
      <c r="BC136" s="98" t="str">
        <f>IF(AND(OR(K136=契約状況コード表!D$5,K136=契約状況コード表!D$6),OR(AG136=契約状況コード表!G$5,AG136=契約状況コード表!G$6)),"年間支払金額(全官署)",IF(OR(AG136=契約状況コード表!G$5,AG136=契約状況コード表!G$6),"年間支払金額",IF(AND(OR(COUNTIF(AI136,"*すべて*"),COUNTIF(AI136,"*全て*")),S136="●",OR(K136=契約状況コード表!D$5,K136=契約状況コード表!D$6)),"年間支払金額(全官署、契約相手方ごと)",IF(AND(OR(COUNTIF(AI136,"*すべて*"),COUNTIF(AI136,"*全て*")),S136="●"),"年間支払金額(契約相手方ごと)",IF(AND(OR(K136=契約状況コード表!D$5,K136=契約状況コード表!D$6),AG136=契約状況コード表!G$7),"契約総額(全官署)",IF(AND(K136=契約状況コード表!D$7,AG136=契約状況コード表!G$7),"契約総額(自官署のみ)",IF(K136=契約状況コード表!D$7,"年間支払金額(自官署のみ)",IF(AG136=契約状況コード表!G$7,"契約総額",IF(AND(COUNTIF(BJ136,"&lt;&gt;*単価*"),OR(K136=契約状況コード表!D$5,K136=契約状況コード表!D$6)),"全官署予定価格",IF(AND(COUNTIF(BJ136,"*単価*"),OR(K136=契約状況コード表!D$5,K136=契約状況コード表!D$6)),"全官署支払金額",IF(AND(COUNTIF(BJ136,"&lt;&gt;*単価*"),COUNTIF(BJ136,"*変更契約*")),"変更後予定価格",IF(COUNTIF(BJ136,"*単価*"),"年間支払金額","予定価格"))))))))))))</f>
        <v>予定価格</v>
      </c>
      <c r="BD136" s="98" t="str">
        <f>IF(AND(BI136=契約状況コード表!M$5,T136&gt;契約状況コード表!N$5),"○",IF(AND(BI136=契約状況コード表!M$6,T136&gt;=契約状況コード表!N$6),"○",IF(AND(BI136=契約状況コード表!M$7,T136&gt;=契約状況コード表!N$7),"○",IF(AND(BI136=契約状況コード表!M$8,T136&gt;=契約状況コード表!N$8),"○",IF(AND(BI136=契約状況コード表!M$9,T136&gt;=契約状況コード表!N$9),"○",IF(AND(BI136=契約状況コード表!M$10,T136&gt;=契約状況コード表!N$10),"○",IF(AND(BI136=契約状況コード表!M$11,T136&gt;=契約状況コード表!N$11),"○",IF(AND(BI136=契約状況コード表!M$12,T136&gt;=契約状況コード表!N$12),"○",IF(AND(BI136=契約状況コード表!M$13,T136&gt;=契約状況コード表!N$13),"○",IF(T136="他官署で調達手続き入札を実施のため","○","×"))))))))))</f>
        <v>×</v>
      </c>
      <c r="BE136" s="98" t="str">
        <f>IF(AND(BI136=契約状況コード表!M$5,Y136&gt;契約状況コード表!N$5),"○",IF(AND(BI136=契約状況コード表!M$6,Y136&gt;=契約状況コード表!N$6),"○",IF(AND(BI136=契約状況コード表!M$7,Y136&gt;=契約状況コード表!N$7),"○",IF(AND(BI136=契約状況コード表!M$8,Y136&gt;=契約状況コード表!N$8),"○",IF(AND(BI136=契約状況コード表!M$9,Y136&gt;=契約状況コード表!N$9),"○",IF(AND(BI136=契約状況コード表!M$10,Y136&gt;=契約状況コード表!N$10),"○",IF(AND(BI136=契約状況コード表!M$11,Y136&gt;=契約状況コード表!N$11),"○",IF(AND(BI136=契約状況コード表!M$12,Y136&gt;=契約状況コード表!N$12),"○",IF(AND(BI136=契約状況コード表!M$13,Y136&gt;=契約状況コード表!N$13),"○","×")))))))))</f>
        <v>×</v>
      </c>
      <c r="BF136" s="98" t="str">
        <f t="shared" si="23"/>
        <v>×</v>
      </c>
      <c r="BG136" s="98" t="str">
        <f t="shared" si="24"/>
        <v>×</v>
      </c>
      <c r="BH136" s="99" t="str">
        <f t="shared" si="25"/>
        <v/>
      </c>
      <c r="BI136" s="146">
        <f t="shared" si="26"/>
        <v>0</v>
      </c>
      <c r="BJ136" s="29" t="str">
        <f>IF(AG136=契約状況コード表!G$5,"",IF(AND(K136&lt;&gt;"",ISTEXT(U136)),"分担契約/単価契約",IF(ISTEXT(U136),"単価契約",IF(K136&lt;&gt;"","分担契約",""))))</f>
        <v/>
      </c>
      <c r="BK136" s="147"/>
      <c r="BL136" s="102" t="str">
        <f>IF(COUNTIF(T136,"**"),"",IF(AND(T136&gt;=契約状況コード表!P$5,OR(H136=契約状況コード表!M$5,H136=契約状況コード表!M$6)),1,IF(AND(T136&gt;=契約状況コード表!P$13,H136&lt;&gt;契約状況コード表!M$5,H136&lt;&gt;契約状況コード表!M$6),1,"")))</f>
        <v/>
      </c>
      <c r="BM136" s="132" t="str">
        <f t="shared" si="27"/>
        <v>○</v>
      </c>
      <c r="BN136" s="102" t="b">
        <f t="shared" si="28"/>
        <v>1</v>
      </c>
      <c r="BO136" s="102" t="b">
        <f t="shared" si="29"/>
        <v>1</v>
      </c>
    </row>
    <row r="137" spans="7:67" ht="60.6" customHeight="1">
      <c r="G137" s="64"/>
      <c r="H137" s="65"/>
      <c r="I137" s="65"/>
      <c r="J137" s="65"/>
      <c r="K137" s="64"/>
      <c r="L137" s="29"/>
      <c r="M137" s="66"/>
      <c r="N137" s="65"/>
      <c r="O137" s="67"/>
      <c r="P137" s="72"/>
      <c r="Q137" s="73"/>
      <c r="R137" s="65"/>
      <c r="S137" s="64"/>
      <c r="T137" s="68"/>
      <c r="U137" s="75"/>
      <c r="V137" s="76"/>
      <c r="W137" s="148" t="str">
        <f>IF(OR(T137="他官署で調達手続きを実施のため",AG137=契約状況コード表!G$5),"－",IF(V137&lt;&gt;"",ROUNDDOWN(V137/T137,3),(IFERROR(ROUNDDOWN(U137/T137,3),"－"))))</f>
        <v>－</v>
      </c>
      <c r="X137" s="68"/>
      <c r="Y137" s="68"/>
      <c r="Z137" s="71"/>
      <c r="AA137" s="69"/>
      <c r="AB137" s="70"/>
      <c r="AC137" s="71"/>
      <c r="AD137" s="71"/>
      <c r="AE137" s="71"/>
      <c r="AF137" s="71"/>
      <c r="AG137" s="69"/>
      <c r="AH137" s="65"/>
      <c r="AI137" s="65"/>
      <c r="AJ137" s="65"/>
      <c r="AK137" s="29"/>
      <c r="AL137" s="29"/>
      <c r="AM137" s="170"/>
      <c r="AN137" s="170"/>
      <c r="AO137" s="170"/>
      <c r="AP137" s="170"/>
      <c r="AQ137" s="29"/>
      <c r="AR137" s="64"/>
      <c r="AS137" s="29"/>
      <c r="AT137" s="29"/>
      <c r="AU137" s="29"/>
      <c r="AV137" s="29"/>
      <c r="AW137" s="29"/>
      <c r="AX137" s="29"/>
      <c r="AY137" s="29"/>
      <c r="AZ137" s="29"/>
      <c r="BA137" s="92"/>
      <c r="BB137" s="97"/>
      <c r="BC137" s="98" t="str">
        <f>IF(AND(OR(K137=契約状況コード表!D$5,K137=契約状況コード表!D$6),OR(AG137=契約状況コード表!G$5,AG137=契約状況コード表!G$6)),"年間支払金額(全官署)",IF(OR(AG137=契約状況コード表!G$5,AG137=契約状況コード表!G$6),"年間支払金額",IF(AND(OR(COUNTIF(AI137,"*すべて*"),COUNTIF(AI137,"*全て*")),S137="●",OR(K137=契約状況コード表!D$5,K137=契約状況コード表!D$6)),"年間支払金額(全官署、契約相手方ごと)",IF(AND(OR(COUNTIF(AI137,"*すべて*"),COUNTIF(AI137,"*全て*")),S137="●"),"年間支払金額(契約相手方ごと)",IF(AND(OR(K137=契約状況コード表!D$5,K137=契約状況コード表!D$6),AG137=契約状況コード表!G$7),"契約総額(全官署)",IF(AND(K137=契約状況コード表!D$7,AG137=契約状況コード表!G$7),"契約総額(自官署のみ)",IF(K137=契約状況コード表!D$7,"年間支払金額(自官署のみ)",IF(AG137=契約状況コード表!G$7,"契約総額",IF(AND(COUNTIF(BJ137,"&lt;&gt;*単価*"),OR(K137=契約状況コード表!D$5,K137=契約状況コード表!D$6)),"全官署予定価格",IF(AND(COUNTIF(BJ137,"*単価*"),OR(K137=契約状況コード表!D$5,K137=契約状況コード表!D$6)),"全官署支払金額",IF(AND(COUNTIF(BJ137,"&lt;&gt;*単価*"),COUNTIF(BJ137,"*変更契約*")),"変更後予定価格",IF(COUNTIF(BJ137,"*単価*"),"年間支払金額","予定価格"))))))))))))</f>
        <v>予定価格</v>
      </c>
      <c r="BD137" s="98" t="str">
        <f>IF(AND(BI137=契約状況コード表!M$5,T137&gt;契約状況コード表!N$5),"○",IF(AND(BI137=契約状況コード表!M$6,T137&gt;=契約状況コード表!N$6),"○",IF(AND(BI137=契約状況コード表!M$7,T137&gt;=契約状況コード表!N$7),"○",IF(AND(BI137=契約状況コード表!M$8,T137&gt;=契約状況コード表!N$8),"○",IF(AND(BI137=契約状況コード表!M$9,T137&gt;=契約状況コード表!N$9),"○",IF(AND(BI137=契約状況コード表!M$10,T137&gt;=契約状況コード表!N$10),"○",IF(AND(BI137=契約状況コード表!M$11,T137&gt;=契約状況コード表!N$11),"○",IF(AND(BI137=契約状況コード表!M$12,T137&gt;=契約状況コード表!N$12),"○",IF(AND(BI137=契約状況コード表!M$13,T137&gt;=契約状況コード表!N$13),"○",IF(T137="他官署で調達手続き入札を実施のため","○","×"))))))))))</f>
        <v>×</v>
      </c>
      <c r="BE137" s="98" t="str">
        <f>IF(AND(BI137=契約状況コード表!M$5,Y137&gt;契約状況コード表!N$5),"○",IF(AND(BI137=契約状況コード表!M$6,Y137&gt;=契約状況コード表!N$6),"○",IF(AND(BI137=契約状況コード表!M$7,Y137&gt;=契約状況コード表!N$7),"○",IF(AND(BI137=契約状況コード表!M$8,Y137&gt;=契約状況コード表!N$8),"○",IF(AND(BI137=契約状況コード表!M$9,Y137&gt;=契約状況コード表!N$9),"○",IF(AND(BI137=契約状況コード表!M$10,Y137&gt;=契約状況コード表!N$10),"○",IF(AND(BI137=契約状況コード表!M$11,Y137&gt;=契約状況コード表!N$11),"○",IF(AND(BI137=契約状況コード表!M$12,Y137&gt;=契約状況コード表!N$12),"○",IF(AND(BI137=契約状況コード表!M$13,Y137&gt;=契約状況コード表!N$13),"○","×")))))))))</f>
        <v>×</v>
      </c>
      <c r="BF137" s="98" t="str">
        <f t="shared" si="23"/>
        <v>×</v>
      </c>
      <c r="BG137" s="98" t="str">
        <f t="shared" si="24"/>
        <v>×</v>
      </c>
      <c r="BH137" s="99" t="str">
        <f t="shared" si="25"/>
        <v/>
      </c>
      <c r="BI137" s="146">
        <f t="shared" si="26"/>
        <v>0</v>
      </c>
      <c r="BJ137" s="29" t="str">
        <f>IF(AG137=契約状況コード表!G$5,"",IF(AND(K137&lt;&gt;"",ISTEXT(U137)),"分担契約/単価契約",IF(ISTEXT(U137),"単価契約",IF(K137&lt;&gt;"","分担契約",""))))</f>
        <v/>
      </c>
      <c r="BK137" s="147"/>
      <c r="BL137" s="102" t="str">
        <f>IF(COUNTIF(T137,"**"),"",IF(AND(T137&gt;=契約状況コード表!P$5,OR(H137=契約状況コード表!M$5,H137=契約状況コード表!M$6)),1,IF(AND(T137&gt;=契約状況コード表!P$13,H137&lt;&gt;契約状況コード表!M$5,H137&lt;&gt;契約状況コード表!M$6),1,"")))</f>
        <v/>
      </c>
      <c r="BM137" s="132" t="str">
        <f t="shared" si="27"/>
        <v>○</v>
      </c>
      <c r="BN137" s="102" t="b">
        <f t="shared" si="28"/>
        <v>1</v>
      </c>
      <c r="BO137" s="102" t="b">
        <f t="shared" si="29"/>
        <v>1</v>
      </c>
    </row>
    <row r="138" spans="7:67" ht="60.6" customHeight="1">
      <c r="G138" s="64"/>
      <c r="H138" s="65"/>
      <c r="I138" s="65"/>
      <c r="J138" s="65"/>
      <c r="K138" s="64"/>
      <c r="L138" s="29"/>
      <c r="M138" s="66"/>
      <c r="N138" s="65"/>
      <c r="O138" s="67"/>
      <c r="P138" s="72"/>
      <c r="Q138" s="73"/>
      <c r="R138" s="65"/>
      <c r="S138" s="64"/>
      <c r="T138" s="68"/>
      <c r="U138" s="75"/>
      <c r="V138" s="76"/>
      <c r="W138" s="148" t="str">
        <f>IF(OR(T138="他官署で調達手続きを実施のため",AG138=契約状況コード表!G$5),"－",IF(V138&lt;&gt;"",ROUNDDOWN(V138/T138,3),(IFERROR(ROUNDDOWN(U138/T138,3),"－"))))</f>
        <v>－</v>
      </c>
      <c r="X138" s="68"/>
      <c r="Y138" s="68"/>
      <c r="Z138" s="71"/>
      <c r="AA138" s="69"/>
      <c r="AB138" s="70"/>
      <c r="AC138" s="71"/>
      <c r="AD138" s="71"/>
      <c r="AE138" s="71"/>
      <c r="AF138" s="71"/>
      <c r="AG138" s="69"/>
      <c r="AH138" s="65"/>
      <c r="AI138" s="65"/>
      <c r="AJ138" s="65"/>
      <c r="AK138" s="29"/>
      <c r="AL138" s="29"/>
      <c r="AM138" s="170"/>
      <c r="AN138" s="170"/>
      <c r="AO138" s="170"/>
      <c r="AP138" s="170"/>
      <c r="AQ138" s="29"/>
      <c r="AR138" s="64"/>
      <c r="AS138" s="29"/>
      <c r="AT138" s="29"/>
      <c r="AU138" s="29"/>
      <c r="AV138" s="29"/>
      <c r="AW138" s="29"/>
      <c r="AX138" s="29"/>
      <c r="AY138" s="29"/>
      <c r="AZ138" s="29"/>
      <c r="BA138" s="90"/>
      <c r="BB138" s="97"/>
      <c r="BC138" s="98" t="str">
        <f>IF(AND(OR(K138=契約状況コード表!D$5,K138=契約状況コード表!D$6),OR(AG138=契約状況コード表!G$5,AG138=契約状況コード表!G$6)),"年間支払金額(全官署)",IF(OR(AG138=契約状況コード表!G$5,AG138=契約状況コード表!G$6),"年間支払金額",IF(AND(OR(COUNTIF(AI138,"*すべて*"),COUNTIF(AI138,"*全て*")),S138="●",OR(K138=契約状況コード表!D$5,K138=契約状況コード表!D$6)),"年間支払金額(全官署、契約相手方ごと)",IF(AND(OR(COUNTIF(AI138,"*すべて*"),COUNTIF(AI138,"*全て*")),S138="●"),"年間支払金額(契約相手方ごと)",IF(AND(OR(K138=契約状況コード表!D$5,K138=契約状況コード表!D$6),AG138=契約状況コード表!G$7),"契約総額(全官署)",IF(AND(K138=契約状況コード表!D$7,AG138=契約状況コード表!G$7),"契約総額(自官署のみ)",IF(K138=契約状況コード表!D$7,"年間支払金額(自官署のみ)",IF(AG138=契約状況コード表!G$7,"契約総額",IF(AND(COUNTIF(BJ138,"&lt;&gt;*単価*"),OR(K138=契約状況コード表!D$5,K138=契約状況コード表!D$6)),"全官署予定価格",IF(AND(COUNTIF(BJ138,"*単価*"),OR(K138=契約状況コード表!D$5,K138=契約状況コード表!D$6)),"全官署支払金額",IF(AND(COUNTIF(BJ138,"&lt;&gt;*単価*"),COUNTIF(BJ138,"*変更契約*")),"変更後予定価格",IF(COUNTIF(BJ138,"*単価*"),"年間支払金額","予定価格"))))))))))))</f>
        <v>予定価格</v>
      </c>
      <c r="BD138" s="98" t="str">
        <f>IF(AND(BI138=契約状況コード表!M$5,T138&gt;契約状況コード表!N$5),"○",IF(AND(BI138=契約状況コード表!M$6,T138&gt;=契約状況コード表!N$6),"○",IF(AND(BI138=契約状況コード表!M$7,T138&gt;=契約状況コード表!N$7),"○",IF(AND(BI138=契約状況コード表!M$8,T138&gt;=契約状況コード表!N$8),"○",IF(AND(BI138=契約状況コード表!M$9,T138&gt;=契約状況コード表!N$9),"○",IF(AND(BI138=契約状況コード表!M$10,T138&gt;=契約状況コード表!N$10),"○",IF(AND(BI138=契約状況コード表!M$11,T138&gt;=契約状況コード表!N$11),"○",IF(AND(BI138=契約状況コード表!M$12,T138&gt;=契約状況コード表!N$12),"○",IF(AND(BI138=契約状況コード表!M$13,T138&gt;=契約状況コード表!N$13),"○",IF(T138="他官署で調達手続き入札を実施のため","○","×"))))))))))</f>
        <v>×</v>
      </c>
      <c r="BE138" s="98" t="str">
        <f>IF(AND(BI138=契約状況コード表!M$5,Y138&gt;契約状況コード表!N$5),"○",IF(AND(BI138=契約状況コード表!M$6,Y138&gt;=契約状況コード表!N$6),"○",IF(AND(BI138=契約状況コード表!M$7,Y138&gt;=契約状況コード表!N$7),"○",IF(AND(BI138=契約状況コード表!M$8,Y138&gt;=契約状況コード表!N$8),"○",IF(AND(BI138=契約状況コード表!M$9,Y138&gt;=契約状況コード表!N$9),"○",IF(AND(BI138=契約状況コード表!M$10,Y138&gt;=契約状況コード表!N$10),"○",IF(AND(BI138=契約状況コード表!M$11,Y138&gt;=契約状況コード表!N$11),"○",IF(AND(BI138=契約状況コード表!M$12,Y138&gt;=契約状況コード表!N$12),"○",IF(AND(BI138=契約状況コード表!M$13,Y138&gt;=契約状況コード表!N$13),"○","×")))))))))</f>
        <v>×</v>
      </c>
      <c r="BF138" s="98" t="str">
        <f t="shared" si="23"/>
        <v>×</v>
      </c>
      <c r="BG138" s="98" t="str">
        <f t="shared" si="24"/>
        <v>×</v>
      </c>
      <c r="BH138" s="99" t="str">
        <f t="shared" si="25"/>
        <v/>
      </c>
      <c r="BI138" s="146">
        <f t="shared" si="26"/>
        <v>0</v>
      </c>
      <c r="BJ138" s="29" t="str">
        <f>IF(AG138=契約状況コード表!G$5,"",IF(AND(K138&lt;&gt;"",ISTEXT(U138)),"分担契約/単価契約",IF(ISTEXT(U138),"単価契約",IF(K138&lt;&gt;"","分担契約",""))))</f>
        <v/>
      </c>
      <c r="BK138" s="147"/>
      <c r="BL138" s="102" t="str">
        <f>IF(COUNTIF(T138,"**"),"",IF(AND(T138&gt;=契約状況コード表!P$5,OR(H138=契約状況コード表!M$5,H138=契約状況コード表!M$6)),1,IF(AND(T138&gt;=契約状況コード表!P$13,H138&lt;&gt;契約状況コード表!M$5,H138&lt;&gt;契約状況コード表!M$6),1,"")))</f>
        <v/>
      </c>
      <c r="BM138" s="132" t="str">
        <f t="shared" si="27"/>
        <v>○</v>
      </c>
      <c r="BN138" s="102" t="b">
        <f t="shared" si="28"/>
        <v>1</v>
      </c>
      <c r="BO138" s="102" t="b">
        <f t="shared" si="29"/>
        <v>1</v>
      </c>
    </row>
    <row r="139" spans="7:67" ht="60.6" customHeight="1">
      <c r="G139" s="64"/>
      <c r="H139" s="65"/>
      <c r="I139" s="65"/>
      <c r="J139" s="65"/>
      <c r="K139" s="64"/>
      <c r="L139" s="29"/>
      <c r="M139" s="66"/>
      <c r="N139" s="65"/>
      <c r="O139" s="67"/>
      <c r="P139" s="72"/>
      <c r="Q139" s="73"/>
      <c r="R139" s="65"/>
      <c r="S139" s="64"/>
      <c r="T139" s="68"/>
      <c r="U139" s="75"/>
      <c r="V139" s="76"/>
      <c r="W139" s="148" t="str">
        <f>IF(OR(T139="他官署で調達手続きを実施のため",AG139=契約状況コード表!G$5),"－",IF(V139&lt;&gt;"",ROUNDDOWN(V139/T139,3),(IFERROR(ROUNDDOWN(U139/T139,3),"－"))))</f>
        <v>－</v>
      </c>
      <c r="X139" s="68"/>
      <c r="Y139" s="68"/>
      <c r="Z139" s="71"/>
      <c r="AA139" s="69"/>
      <c r="AB139" s="70"/>
      <c r="AC139" s="71"/>
      <c r="AD139" s="71"/>
      <c r="AE139" s="71"/>
      <c r="AF139" s="71"/>
      <c r="AG139" s="69"/>
      <c r="AH139" s="65"/>
      <c r="AI139" s="65"/>
      <c r="AJ139" s="65"/>
      <c r="AK139" s="29"/>
      <c r="AL139" s="29"/>
      <c r="AM139" s="170"/>
      <c r="AN139" s="170"/>
      <c r="AO139" s="170"/>
      <c r="AP139" s="170"/>
      <c r="AQ139" s="29"/>
      <c r="AR139" s="64"/>
      <c r="AS139" s="29"/>
      <c r="AT139" s="29"/>
      <c r="AU139" s="29"/>
      <c r="AV139" s="29"/>
      <c r="AW139" s="29"/>
      <c r="AX139" s="29"/>
      <c r="AY139" s="29"/>
      <c r="AZ139" s="29"/>
      <c r="BA139" s="90"/>
      <c r="BB139" s="97"/>
      <c r="BC139" s="98" t="str">
        <f>IF(AND(OR(K139=契約状況コード表!D$5,K139=契約状況コード表!D$6),OR(AG139=契約状況コード表!G$5,AG139=契約状況コード表!G$6)),"年間支払金額(全官署)",IF(OR(AG139=契約状況コード表!G$5,AG139=契約状況コード表!G$6),"年間支払金額",IF(AND(OR(COUNTIF(AI139,"*すべて*"),COUNTIF(AI139,"*全て*")),S139="●",OR(K139=契約状況コード表!D$5,K139=契約状況コード表!D$6)),"年間支払金額(全官署、契約相手方ごと)",IF(AND(OR(COUNTIF(AI139,"*すべて*"),COUNTIF(AI139,"*全て*")),S139="●"),"年間支払金額(契約相手方ごと)",IF(AND(OR(K139=契約状況コード表!D$5,K139=契約状況コード表!D$6),AG139=契約状況コード表!G$7),"契約総額(全官署)",IF(AND(K139=契約状況コード表!D$7,AG139=契約状況コード表!G$7),"契約総額(自官署のみ)",IF(K139=契約状況コード表!D$7,"年間支払金額(自官署のみ)",IF(AG139=契約状況コード表!G$7,"契約総額",IF(AND(COUNTIF(BJ139,"&lt;&gt;*単価*"),OR(K139=契約状況コード表!D$5,K139=契約状況コード表!D$6)),"全官署予定価格",IF(AND(COUNTIF(BJ139,"*単価*"),OR(K139=契約状況コード表!D$5,K139=契約状況コード表!D$6)),"全官署支払金額",IF(AND(COUNTIF(BJ139,"&lt;&gt;*単価*"),COUNTIF(BJ139,"*変更契約*")),"変更後予定価格",IF(COUNTIF(BJ139,"*単価*"),"年間支払金額","予定価格"))))))))))))</f>
        <v>予定価格</v>
      </c>
      <c r="BD139" s="98" t="str">
        <f>IF(AND(BI139=契約状況コード表!M$5,T139&gt;契約状況コード表!N$5),"○",IF(AND(BI139=契約状況コード表!M$6,T139&gt;=契約状況コード表!N$6),"○",IF(AND(BI139=契約状況コード表!M$7,T139&gt;=契約状況コード表!N$7),"○",IF(AND(BI139=契約状況コード表!M$8,T139&gt;=契約状況コード表!N$8),"○",IF(AND(BI139=契約状況コード表!M$9,T139&gt;=契約状況コード表!N$9),"○",IF(AND(BI139=契約状況コード表!M$10,T139&gt;=契約状況コード表!N$10),"○",IF(AND(BI139=契約状況コード表!M$11,T139&gt;=契約状況コード表!N$11),"○",IF(AND(BI139=契約状況コード表!M$12,T139&gt;=契約状況コード表!N$12),"○",IF(AND(BI139=契約状況コード表!M$13,T139&gt;=契約状況コード表!N$13),"○",IF(T139="他官署で調達手続き入札を実施のため","○","×"))))))))))</f>
        <v>×</v>
      </c>
      <c r="BE139" s="98" t="str">
        <f>IF(AND(BI139=契約状況コード表!M$5,Y139&gt;契約状況コード表!N$5),"○",IF(AND(BI139=契約状況コード表!M$6,Y139&gt;=契約状況コード表!N$6),"○",IF(AND(BI139=契約状況コード表!M$7,Y139&gt;=契約状況コード表!N$7),"○",IF(AND(BI139=契約状況コード表!M$8,Y139&gt;=契約状況コード表!N$8),"○",IF(AND(BI139=契約状況コード表!M$9,Y139&gt;=契約状況コード表!N$9),"○",IF(AND(BI139=契約状況コード表!M$10,Y139&gt;=契約状況コード表!N$10),"○",IF(AND(BI139=契約状況コード表!M$11,Y139&gt;=契約状況コード表!N$11),"○",IF(AND(BI139=契約状況コード表!M$12,Y139&gt;=契約状況コード表!N$12),"○",IF(AND(BI139=契約状況コード表!M$13,Y139&gt;=契約状況コード表!N$13),"○","×")))))))))</f>
        <v>×</v>
      </c>
      <c r="BF139" s="98" t="str">
        <f t="shared" si="23"/>
        <v>×</v>
      </c>
      <c r="BG139" s="98" t="str">
        <f t="shared" si="24"/>
        <v>×</v>
      </c>
      <c r="BH139" s="99" t="str">
        <f t="shared" si="25"/>
        <v/>
      </c>
      <c r="BI139" s="146">
        <f t="shared" si="26"/>
        <v>0</v>
      </c>
      <c r="BJ139" s="29" t="str">
        <f>IF(AG139=契約状況コード表!G$5,"",IF(AND(K139&lt;&gt;"",ISTEXT(U139)),"分担契約/単価契約",IF(ISTEXT(U139),"単価契約",IF(K139&lt;&gt;"","分担契約",""))))</f>
        <v/>
      </c>
      <c r="BK139" s="147"/>
      <c r="BL139" s="102" t="str">
        <f>IF(COUNTIF(T139,"**"),"",IF(AND(T139&gt;=契約状況コード表!P$5,OR(H139=契約状況コード表!M$5,H139=契約状況コード表!M$6)),1,IF(AND(T139&gt;=契約状況コード表!P$13,H139&lt;&gt;契約状況コード表!M$5,H139&lt;&gt;契約状況コード表!M$6),1,"")))</f>
        <v/>
      </c>
      <c r="BM139" s="132" t="str">
        <f t="shared" si="27"/>
        <v>○</v>
      </c>
      <c r="BN139" s="102" t="b">
        <f t="shared" si="28"/>
        <v>1</v>
      </c>
      <c r="BO139" s="102" t="b">
        <f t="shared" si="29"/>
        <v>1</v>
      </c>
    </row>
    <row r="140" spans="7:67" ht="60.6" customHeight="1">
      <c r="G140" s="64"/>
      <c r="H140" s="65"/>
      <c r="I140" s="65"/>
      <c r="J140" s="65"/>
      <c r="K140" s="64"/>
      <c r="L140" s="29"/>
      <c r="M140" s="66"/>
      <c r="N140" s="65"/>
      <c r="O140" s="67"/>
      <c r="P140" s="72"/>
      <c r="Q140" s="73"/>
      <c r="R140" s="65"/>
      <c r="S140" s="64"/>
      <c r="T140" s="74"/>
      <c r="U140" s="131"/>
      <c r="V140" s="76"/>
      <c r="W140" s="148" t="str">
        <f>IF(OR(T140="他官署で調達手続きを実施のため",AG140=契約状況コード表!G$5),"－",IF(V140&lt;&gt;"",ROUNDDOWN(V140/T140,3),(IFERROR(ROUNDDOWN(U140/T140,3),"－"))))</f>
        <v>－</v>
      </c>
      <c r="X140" s="74"/>
      <c r="Y140" s="74"/>
      <c r="Z140" s="71"/>
      <c r="AA140" s="69"/>
      <c r="AB140" s="70"/>
      <c r="AC140" s="71"/>
      <c r="AD140" s="71"/>
      <c r="AE140" s="71"/>
      <c r="AF140" s="71"/>
      <c r="AG140" s="69"/>
      <c r="AH140" s="65"/>
      <c r="AI140" s="65"/>
      <c r="AJ140" s="65"/>
      <c r="AK140" s="29"/>
      <c r="AL140" s="29"/>
      <c r="AM140" s="170"/>
      <c r="AN140" s="170"/>
      <c r="AO140" s="170"/>
      <c r="AP140" s="170"/>
      <c r="AQ140" s="29"/>
      <c r="AR140" s="64"/>
      <c r="AS140" s="29"/>
      <c r="AT140" s="29"/>
      <c r="AU140" s="29"/>
      <c r="AV140" s="29"/>
      <c r="AW140" s="29"/>
      <c r="AX140" s="29"/>
      <c r="AY140" s="29"/>
      <c r="AZ140" s="29"/>
      <c r="BA140" s="90"/>
      <c r="BB140" s="97"/>
      <c r="BC140" s="98" t="str">
        <f>IF(AND(OR(K140=契約状況コード表!D$5,K140=契約状況コード表!D$6),OR(AG140=契約状況コード表!G$5,AG140=契約状況コード表!G$6)),"年間支払金額(全官署)",IF(OR(AG140=契約状況コード表!G$5,AG140=契約状況コード表!G$6),"年間支払金額",IF(AND(OR(COUNTIF(AI140,"*すべて*"),COUNTIF(AI140,"*全て*")),S140="●",OR(K140=契約状況コード表!D$5,K140=契約状況コード表!D$6)),"年間支払金額(全官署、契約相手方ごと)",IF(AND(OR(COUNTIF(AI140,"*すべて*"),COUNTIF(AI140,"*全て*")),S140="●"),"年間支払金額(契約相手方ごと)",IF(AND(OR(K140=契約状況コード表!D$5,K140=契約状況コード表!D$6),AG140=契約状況コード表!G$7),"契約総額(全官署)",IF(AND(K140=契約状況コード表!D$7,AG140=契約状況コード表!G$7),"契約総額(自官署のみ)",IF(K140=契約状況コード表!D$7,"年間支払金額(自官署のみ)",IF(AG140=契約状況コード表!G$7,"契約総額",IF(AND(COUNTIF(BJ140,"&lt;&gt;*単価*"),OR(K140=契約状況コード表!D$5,K140=契約状況コード表!D$6)),"全官署予定価格",IF(AND(COUNTIF(BJ140,"*単価*"),OR(K140=契約状況コード表!D$5,K140=契約状況コード表!D$6)),"全官署支払金額",IF(AND(COUNTIF(BJ140,"&lt;&gt;*単価*"),COUNTIF(BJ140,"*変更契約*")),"変更後予定価格",IF(COUNTIF(BJ140,"*単価*"),"年間支払金額","予定価格"))))))))))))</f>
        <v>予定価格</v>
      </c>
      <c r="BD140" s="98" t="str">
        <f>IF(AND(BI140=契約状況コード表!M$5,T140&gt;契約状況コード表!N$5),"○",IF(AND(BI140=契約状況コード表!M$6,T140&gt;=契約状況コード表!N$6),"○",IF(AND(BI140=契約状況コード表!M$7,T140&gt;=契約状況コード表!N$7),"○",IF(AND(BI140=契約状況コード表!M$8,T140&gt;=契約状況コード表!N$8),"○",IF(AND(BI140=契約状況コード表!M$9,T140&gt;=契約状況コード表!N$9),"○",IF(AND(BI140=契約状況コード表!M$10,T140&gt;=契約状況コード表!N$10),"○",IF(AND(BI140=契約状況コード表!M$11,T140&gt;=契約状況コード表!N$11),"○",IF(AND(BI140=契約状況コード表!M$12,T140&gt;=契約状況コード表!N$12),"○",IF(AND(BI140=契約状況コード表!M$13,T140&gt;=契約状況コード表!N$13),"○",IF(T140="他官署で調達手続き入札を実施のため","○","×"))))))))))</f>
        <v>×</v>
      </c>
      <c r="BE140" s="98" t="str">
        <f>IF(AND(BI140=契約状況コード表!M$5,Y140&gt;契約状況コード表!N$5),"○",IF(AND(BI140=契約状況コード表!M$6,Y140&gt;=契約状況コード表!N$6),"○",IF(AND(BI140=契約状況コード表!M$7,Y140&gt;=契約状況コード表!N$7),"○",IF(AND(BI140=契約状況コード表!M$8,Y140&gt;=契約状況コード表!N$8),"○",IF(AND(BI140=契約状況コード表!M$9,Y140&gt;=契約状況コード表!N$9),"○",IF(AND(BI140=契約状況コード表!M$10,Y140&gt;=契約状況コード表!N$10),"○",IF(AND(BI140=契約状況コード表!M$11,Y140&gt;=契約状況コード表!N$11),"○",IF(AND(BI140=契約状況コード表!M$12,Y140&gt;=契約状況コード表!N$12),"○",IF(AND(BI140=契約状況コード表!M$13,Y140&gt;=契約状況コード表!N$13),"○","×")))))))))</f>
        <v>×</v>
      </c>
      <c r="BF140" s="98" t="str">
        <f t="shared" si="23"/>
        <v>×</v>
      </c>
      <c r="BG140" s="98" t="str">
        <f t="shared" si="24"/>
        <v>×</v>
      </c>
      <c r="BH140" s="99" t="str">
        <f t="shared" si="25"/>
        <v/>
      </c>
      <c r="BI140" s="146">
        <f t="shared" si="26"/>
        <v>0</v>
      </c>
      <c r="BJ140" s="29" t="str">
        <f>IF(AG140=契約状況コード表!G$5,"",IF(AND(K140&lt;&gt;"",ISTEXT(U140)),"分担契約/単価契約",IF(ISTEXT(U140),"単価契約",IF(K140&lt;&gt;"","分担契約",""))))</f>
        <v/>
      </c>
      <c r="BK140" s="147"/>
      <c r="BL140" s="102" t="str">
        <f>IF(COUNTIF(T140,"**"),"",IF(AND(T140&gt;=契約状況コード表!P$5,OR(H140=契約状況コード表!M$5,H140=契約状況コード表!M$6)),1,IF(AND(T140&gt;=契約状況コード表!P$13,H140&lt;&gt;契約状況コード表!M$5,H140&lt;&gt;契約状況コード表!M$6),1,"")))</f>
        <v/>
      </c>
      <c r="BM140" s="132" t="str">
        <f t="shared" si="27"/>
        <v>○</v>
      </c>
      <c r="BN140" s="102" t="b">
        <f t="shared" si="28"/>
        <v>1</v>
      </c>
      <c r="BO140" s="102" t="b">
        <f t="shared" si="29"/>
        <v>1</v>
      </c>
    </row>
    <row r="141" spans="7:67" ht="60.6" customHeight="1">
      <c r="G141" s="64"/>
      <c r="H141" s="65"/>
      <c r="I141" s="65"/>
      <c r="J141" s="65"/>
      <c r="K141" s="64"/>
      <c r="L141" s="29"/>
      <c r="M141" s="66"/>
      <c r="N141" s="65"/>
      <c r="O141" s="67"/>
      <c r="P141" s="72"/>
      <c r="Q141" s="73"/>
      <c r="R141" s="65"/>
      <c r="S141" s="64"/>
      <c r="T141" s="68"/>
      <c r="U141" s="75"/>
      <c r="V141" s="76"/>
      <c r="W141" s="148" t="str">
        <f>IF(OR(T141="他官署で調達手続きを実施のため",AG141=契約状況コード表!G$5),"－",IF(V141&lt;&gt;"",ROUNDDOWN(V141/T141,3),(IFERROR(ROUNDDOWN(U141/T141,3),"－"))))</f>
        <v>－</v>
      </c>
      <c r="X141" s="68"/>
      <c r="Y141" s="68"/>
      <c r="Z141" s="71"/>
      <c r="AA141" s="69"/>
      <c r="AB141" s="70"/>
      <c r="AC141" s="71"/>
      <c r="AD141" s="71"/>
      <c r="AE141" s="71"/>
      <c r="AF141" s="71"/>
      <c r="AG141" s="69"/>
      <c r="AH141" s="65"/>
      <c r="AI141" s="65"/>
      <c r="AJ141" s="65"/>
      <c r="AK141" s="29"/>
      <c r="AL141" s="29"/>
      <c r="AM141" s="170"/>
      <c r="AN141" s="170"/>
      <c r="AO141" s="170"/>
      <c r="AP141" s="170"/>
      <c r="AQ141" s="29"/>
      <c r="AR141" s="64"/>
      <c r="AS141" s="29"/>
      <c r="AT141" s="29"/>
      <c r="AU141" s="29"/>
      <c r="AV141" s="29"/>
      <c r="AW141" s="29"/>
      <c r="AX141" s="29"/>
      <c r="AY141" s="29"/>
      <c r="AZ141" s="29"/>
      <c r="BA141" s="90"/>
      <c r="BB141" s="97"/>
      <c r="BC141" s="98" t="str">
        <f>IF(AND(OR(K141=契約状況コード表!D$5,K141=契約状況コード表!D$6),OR(AG141=契約状況コード表!G$5,AG141=契約状況コード表!G$6)),"年間支払金額(全官署)",IF(OR(AG141=契約状況コード表!G$5,AG141=契約状況コード表!G$6),"年間支払金額",IF(AND(OR(COUNTIF(AI141,"*すべて*"),COUNTIF(AI141,"*全て*")),S141="●",OR(K141=契約状況コード表!D$5,K141=契約状況コード表!D$6)),"年間支払金額(全官署、契約相手方ごと)",IF(AND(OR(COUNTIF(AI141,"*すべて*"),COUNTIF(AI141,"*全て*")),S141="●"),"年間支払金額(契約相手方ごと)",IF(AND(OR(K141=契約状況コード表!D$5,K141=契約状況コード表!D$6),AG141=契約状況コード表!G$7),"契約総額(全官署)",IF(AND(K141=契約状況コード表!D$7,AG141=契約状況コード表!G$7),"契約総額(自官署のみ)",IF(K141=契約状況コード表!D$7,"年間支払金額(自官署のみ)",IF(AG141=契約状況コード表!G$7,"契約総額",IF(AND(COUNTIF(BJ141,"&lt;&gt;*単価*"),OR(K141=契約状況コード表!D$5,K141=契約状況コード表!D$6)),"全官署予定価格",IF(AND(COUNTIF(BJ141,"*単価*"),OR(K141=契約状況コード表!D$5,K141=契約状況コード表!D$6)),"全官署支払金額",IF(AND(COUNTIF(BJ141,"&lt;&gt;*単価*"),COUNTIF(BJ141,"*変更契約*")),"変更後予定価格",IF(COUNTIF(BJ141,"*単価*"),"年間支払金額","予定価格"))))))))))))</f>
        <v>予定価格</v>
      </c>
      <c r="BD141" s="98" t="str">
        <f>IF(AND(BI141=契約状況コード表!M$5,T141&gt;契約状況コード表!N$5),"○",IF(AND(BI141=契約状況コード表!M$6,T141&gt;=契約状況コード表!N$6),"○",IF(AND(BI141=契約状況コード表!M$7,T141&gt;=契約状況コード表!N$7),"○",IF(AND(BI141=契約状況コード表!M$8,T141&gt;=契約状況コード表!N$8),"○",IF(AND(BI141=契約状況コード表!M$9,T141&gt;=契約状況コード表!N$9),"○",IF(AND(BI141=契約状況コード表!M$10,T141&gt;=契約状況コード表!N$10),"○",IF(AND(BI141=契約状況コード表!M$11,T141&gt;=契約状況コード表!N$11),"○",IF(AND(BI141=契約状況コード表!M$12,T141&gt;=契約状況コード表!N$12),"○",IF(AND(BI141=契約状況コード表!M$13,T141&gt;=契約状況コード表!N$13),"○",IF(T141="他官署で調達手続き入札を実施のため","○","×"))))))))))</f>
        <v>×</v>
      </c>
      <c r="BE141" s="98" t="str">
        <f>IF(AND(BI141=契約状況コード表!M$5,Y141&gt;契約状況コード表!N$5),"○",IF(AND(BI141=契約状況コード表!M$6,Y141&gt;=契約状況コード表!N$6),"○",IF(AND(BI141=契約状況コード表!M$7,Y141&gt;=契約状況コード表!N$7),"○",IF(AND(BI141=契約状況コード表!M$8,Y141&gt;=契約状況コード表!N$8),"○",IF(AND(BI141=契約状況コード表!M$9,Y141&gt;=契約状況コード表!N$9),"○",IF(AND(BI141=契約状況コード表!M$10,Y141&gt;=契約状況コード表!N$10),"○",IF(AND(BI141=契約状況コード表!M$11,Y141&gt;=契約状況コード表!N$11),"○",IF(AND(BI141=契約状況コード表!M$12,Y141&gt;=契約状況コード表!N$12),"○",IF(AND(BI141=契約状況コード表!M$13,Y141&gt;=契約状況コード表!N$13),"○","×")))))))))</f>
        <v>×</v>
      </c>
      <c r="BF141" s="98" t="str">
        <f t="shared" si="23"/>
        <v>×</v>
      </c>
      <c r="BG141" s="98" t="str">
        <f t="shared" si="24"/>
        <v>×</v>
      </c>
      <c r="BH141" s="99" t="str">
        <f t="shared" si="25"/>
        <v/>
      </c>
      <c r="BI141" s="146">
        <f t="shared" si="26"/>
        <v>0</v>
      </c>
      <c r="BJ141" s="29" t="str">
        <f>IF(AG141=契約状況コード表!G$5,"",IF(AND(K141&lt;&gt;"",ISTEXT(U141)),"分担契約/単価契約",IF(ISTEXT(U141),"単価契約",IF(K141&lt;&gt;"","分担契約",""))))</f>
        <v/>
      </c>
      <c r="BK141" s="147"/>
      <c r="BL141" s="102" t="str">
        <f>IF(COUNTIF(T141,"**"),"",IF(AND(T141&gt;=契約状況コード表!P$5,OR(H141=契約状況コード表!M$5,H141=契約状況コード表!M$6)),1,IF(AND(T141&gt;=契約状況コード表!P$13,H141&lt;&gt;契約状況コード表!M$5,H141&lt;&gt;契約状況コード表!M$6),1,"")))</f>
        <v/>
      </c>
      <c r="BM141" s="132" t="str">
        <f t="shared" si="27"/>
        <v>○</v>
      </c>
      <c r="BN141" s="102" t="b">
        <f t="shared" si="28"/>
        <v>1</v>
      </c>
      <c r="BO141" s="102" t="b">
        <f t="shared" si="29"/>
        <v>1</v>
      </c>
    </row>
    <row r="142" spans="7:67" ht="60.6" customHeight="1">
      <c r="G142" s="64"/>
      <c r="H142" s="65"/>
      <c r="I142" s="65"/>
      <c r="J142" s="65"/>
      <c r="K142" s="64"/>
      <c r="L142" s="29"/>
      <c r="M142" s="66"/>
      <c r="N142" s="65"/>
      <c r="O142" s="67"/>
      <c r="P142" s="72"/>
      <c r="Q142" s="73"/>
      <c r="R142" s="65"/>
      <c r="S142" s="64"/>
      <c r="T142" s="68"/>
      <c r="U142" s="75"/>
      <c r="V142" s="76"/>
      <c r="W142" s="148" t="str">
        <f>IF(OR(T142="他官署で調達手続きを実施のため",AG142=契約状況コード表!G$5),"－",IF(V142&lt;&gt;"",ROUNDDOWN(V142/T142,3),(IFERROR(ROUNDDOWN(U142/T142,3),"－"))))</f>
        <v>－</v>
      </c>
      <c r="X142" s="68"/>
      <c r="Y142" s="68"/>
      <c r="Z142" s="71"/>
      <c r="AA142" s="69"/>
      <c r="AB142" s="70"/>
      <c r="AC142" s="71"/>
      <c r="AD142" s="71"/>
      <c r="AE142" s="71"/>
      <c r="AF142" s="71"/>
      <c r="AG142" s="69"/>
      <c r="AH142" s="65"/>
      <c r="AI142" s="65"/>
      <c r="AJ142" s="65"/>
      <c r="AK142" s="29"/>
      <c r="AL142" s="29"/>
      <c r="AM142" s="170"/>
      <c r="AN142" s="170"/>
      <c r="AO142" s="170"/>
      <c r="AP142" s="170"/>
      <c r="AQ142" s="29"/>
      <c r="AR142" s="64"/>
      <c r="AS142" s="29"/>
      <c r="AT142" s="29"/>
      <c r="AU142" s="29"/>
      <c r="AV142" s="29"/>
      <c r="AW142" s="29"/>
      <c r="AX142" s="29"/>
      <c r="AY142" s="29"/>
      <c r="AZ142" s="29"/>
      <c r="BA142" s="90"/>
      <c r="BB142" s="97"/>
      <c r="BC142" s="98" t="str">
        <f>IF(AND(OR(K142=契約状況コード表!D$5,K142=契約状況コード表!D$6),OR(AG142=契約状況コード表!G$5,AG142=契約状況コード表!G$6)),"年間支払金額(全官署)",IF(OR(AG142=契約状況コード表!G$5,AG142=契約状況コード表!G$6),"年間支払金額",IF(AND(OR(COUNTIF(AI142,"*すべて*"),COUNTIF(AI142,"*全て*")),S142="●",OR(K142=契約状況コード表!D$5,K142=契約状況コード表!D$6)),"年間支払金額(全官署、契約相手方ごと)",IF(AND(OR(COUNTIF(AI142,"*すべて*"),COUNTIF(AI142,"*全て*")),S142="●"),"年間支払金額(契約相手方ごと)",IF(AND(OR(K142=契約状況コード表!D$5,K142=契約状況コード表!D$6),AG142=契約状況コード表!G$7),"契約総額(全官署)",IF(AND(K142=契約状況コード表!D$7,AG142=契約状況コード表!G$7),"契約総額(自官署のみ)",IF(K142=契約状況コード表!D$7,"年間支払金額(自官署のみ)",IF(AG142=契約状況コード表!G$7,"契約総額",IF(AND(COUNTIF(BJ142,"&lt;&gt;*単価*"),OR(K142=契約状況コード表!D$5,K142=契約状況コード表!D$6)),"全官署予定価格",IF(AND(COUNTIF(BJ142,"*単価*"),OR(K142=契約状況コード表!D$5,K142=契約状況コード表!D$6)),"全官署支払金額",IF(AND(COUNTIF(BJ142,"&lt;&gt;*単価*"),COUNTIF(BJ142,"*変更契約*")),"変更後予定価格",IF(COUNTIF(BJ142,"*単価*"),"年間支払金額","予定価格"))))))))))))</f>
        <v>予定価格</v>
      </c>
      <c r="BD142" s="98" t="str">
        <f>IF(AND(BI142=契約状況コード表!M$5,T142&gt;契約状況コード表!N$5),"○",IF(AND(BI142=契約状況コード表!M$6,T142&gt;=契約状況コード表!N$6),"○",IF(AND(BI142=契約状況コード表!M$7,T142&gt;=契約状況コード表!N$7),"○",IF(AND(BI142=契約状況コード表!M$8,T142&gt;=契約状況コード表!N$8),"○",IF(AND(BI142=契約状況コード表!M$9,T142&gt;=契約状況コード表!N$9),"○",IF(AND(BI142=契約状況コード表!M$10,T142&gt;=契約状況コード表!N$10),"○",IF(AND(BI142=契約状況コード表!M$11,T142&gt;=契約状況コード表!N$11),"○",IF(AND(BI142=契約状況コード表!M$12,T142&gt;=契約状況コード表!N$12),"○",IF(AND(BI142=契約状況コード表!M$13,T142&gt;=契約状況コード表!N$13),"○",IF(T142="他官署で調達手続き入札を実施のため","○","×"))))))))))</f>
        <v>×</v>
      </c>
      <c r="BE142" s="98" t="str">
        <f>IF(AND(BI142=契約状況コード表!M$5,Y142&gt;契約状況コード表!N$5),"○",IF(AND(BI142=契約状況コード表!M$6,Y142&gt;=契約状況コード表!N$6),"○",IF(AND(BI142=契約状況コード表!M$7,Y142&gt;=契約状況コード表!N$7),"○",IF(AND(BI142=契約状況コード表!M$8,Y142&gt;=契約状況コード表!N$8),"○",IF(AND(BI142=契約状況コード表!M$9,Y142&gt;=契約状況コード表!N$9),"○",IF(AND(BI142=契約状況コード表!M$10,Y142&gt;=契約状況コード表!N$10),"○",IF(AND(BI142=契約状況コード表!M$11,Y142&gt;=契約状況コード表!N$11),"○",IF(AND(BI142=契約状況コード表!M$12,Y142&gt;=契約状況コード表!N$12),"○",IF(AND(BI142=契約状況コード表!M$13,Y142&gt;=契約状況コード表!N$13),"○","×")))))))))</f>
        <v>×</v>
      </c>
      <c r="BF142" s="98" t="str">
        <f t="shared" si="23"/>
        <v>×</v>
      </c>
      <c r="BG142" s="98" t="str">
        <f t="shared" si="24"/>
        <v>×</v>
      </c>
      <c r="BH142" s="99" t="str">
        <f t="shared" si="25"/>
        <v/>
      </c>
      <c r="BI142" s="146">
        <f t="shared" si="26"/>
        <v>0</v>
      </c>
      <c r="BJ142" s="29" t="str">
        <f>IF(AG142=契約状況コード表!G$5,"",IF(AND(K142&lt;&gt;"",ISTEXT(U142)),"分担契約/単価契約",IF(ISTEXT(U142),"単価契約",IF(K142&lt;&gt;"","分担契約",""))))</f>
        <v/>
      </c>
      <c r="BK142" s="147"/>
      <c r="BL142" s="102" t="str">
        <f>IF(COUNTIF(T142,"**"),"",IF(AND(T142&gt;=契約状況コード表!P$5,OR(H142=契約状況コード表!M$5,H142=契約状況コード表!M$6)),1,IF(AND(T142&gt;=契約状況コード表!P$13,H142&lt;&gt;契約状況コード表!M$5,H142&lt;&gt;契約状況コード表!M$6),1,"")))</f>
        <v/>
      </c>
      <c r="BM142" s="132" t="str">
        <f t="shared" si="27"/>
        <v>○</v>
      </c>
      <c r="BN142" s="102" t="b">
        <f t="shared" si="28"/>
        <v>1</v>
      </c>
      <c r="BO142" s="102" t="b">
        <f t="shared" si="29"/>
        <v>1</v>
      </c>
    </row>
    <row r="143" spans="7:67" ht="60.6" customHeight="1">
      <c r="G143" s="64"/>
      <c r="H143" s="65"/>
      <c r="I143" s="65"/>
      <c r="J143" s="65"/>
      <c r="K143" s="64"/>
      <c r="L143" s="29"/>
      <c r="M143" s="66"/>
      <c r="N143" s="65"/>
      <c r="O143" s="67"/>
      <c r="P143" s="72"/>
      <c r="Q143" s="73"/>
      <c r="R143" s="65"/>
      <c r="S143" s="64"/>
      <c r="T143" s="68"/>
      <c r="U143" s="75"/>
      <c r="V143" s="76"/>
      <c r="W143" s="148" t="str">
        <f>IF(OR(T143="他官署で調達手続きを実施のため",AG143=契約状況コード表!G$5),"－",IF(V143&lt;&gt;"",ROUNDDOWN(V143/T143,3),(IFERROR(ROUNDDOWN(U143/T143,3),"－"))))</f>
        <v>－</v>
      </c>
      <c r="X143" s="68"/>
      <c r="Y143" s="68"/>
      <c r="Z143" s="71"/>
      <c r="AA143" s="69"/>
      <c r="AB143" s="70"/>
      <c r="AC143" s="71"/>
      <c r="AD143" s="71"/>
      <c r="AE143" s="71"/>
      <c r="AF143" s="71"/>
      <c r="AG143" s="69"/>
      <c r="AH143" s="65"/>
      <c r="AI143" s="65"/>
      <c r="AJ143" s="65"/>
      <c r="AK143" s="29"/>
      <c r="AL143" s="29"/>
      <c r="AM143" s="170"/>
      <c r="AN143" s="170"/>
      <c r="AO143" s="170"/>
      <c r="AP143" s="170"/>
      <c r="AQ143" s="29"/>
      <c r="AR143" s="64"/>
      <c r="AS143" s="29"/>
      <c r="AT143" s="29"/>
      <c r="AU143" s="29"/>
      <c r="AV143" s="29"/>
      <c r="AW143" s="29"/>
      <c r="AX143" s="29"/>
      <c r="AY143" s="29"/>
      <c r="AZ143" s="29"/>
      <c r="BA143" s="90"/>
      <c r="BB143" s="97"/>
      <c r="BC143" s="98" t="str">
        <f>IF(AND(OR(K143=契約状況コード表!D$5,K143=契約状況コード表!D$6),OR(AG143=契約状況コード表!G$5,AG143=契約状況コード表!G$6)),"年間支払金額(全官署)",IF(OR(AG143=契約状況コード表!G$5,AG143=契約状況コード表!G$6),"年間支払金額",IF(AND(OR(COUNTIF(AI143,"*すべて*"),COUNTIF(AI143,"*全て*")),S143="●",OR(K143=契約状況コード表!D$5,K143=契約状況コード表!D$6)),"年間支払金額(全官署、契約相手方ごと)",IF(AND(OR(COUNTIF(AI143,"*すべて*"),COUNTIF(AI143,"*全て*")),S143="●"),"年間支払金額(契約相手方ごと)",IF(AND(OR(K143=契約状況コード表!D$5,K143=契約状況コード表!D$6),AG143=契約状況コード表!G$7),"契約総額(全官署)",IF(AND(K143=契約状況コード表!D$7,AG143=契約状況コード表!G$7),"契約総額(自官署のみ)",IF(K143=契約状況コード表!D$7,"年間支払金額(自官署のみ)",IF(AG143=契約状況コード表!G$7,"契約総額",IF(AND(COUNTIF(BJ143,"&lt;&gt;*単価*"),OR(K143=契約状況コード表!D$5,K143=契約状況コード表!D$6)),"全官署予定価格",IF(AND(COUNTIF(BJ143,"*単価*"),OR(K143=契約状況コード表!D$5,K143=契約状況コード表!D$6)),"全官署支払金額",IF(AND(COUNTIF(BJ143,"&lt;&gt;*単価*"),COUNTIF(BJ143,"*変更契約*")),"変更後予定価格",IF(COUNTIF(BJ143,"*単価*"),"年間支払金額","予定価格"))))))))))))</f>
        <v>予定価格</v>
      </c>
      <c r="BD143" s="98" t="str">
        <f>IF(AND(BI143=契約状況コード表!M$5,T143&gt;契約状況コード表!N$5),"○",IF(AND(BI143=契約状況コード表!M$6,T143&gt;=契約状況コード表!N$6),"○",IF(AND(BI143=契約状況コード表!M$7,T143&gt;=契約状況コード表!N$7),"○",IF(AND(BI143=契約状況コード表!M$8,T143&gt;=契約状況コード表!N$8),"○",IF(AND(BI143=契約状況コード表!M$9,T143&gt;=契約状況コード表!N$9),"○",IF(AND(BI143=契約状況コード表!M$10,T143&gt;=契約状況コード表!N$10),"○",IF(AND(BI143=契約状況コード表!M$11,T143&gt;=契約状況コード表!N$11),"○",IF(AND(BI143=契約状況コード表!M$12,T143&gt;=契約状況コード表!N$12),"○",IF(AND(BI143=契約状況コード表!M$13,T143&gt;=契約状況コード表!N$13),"○",IF(T143="他官署で調達手続き入札を実施のため","○","×"))))))))))</f>
        <v>×</v>
      </c>
      <c r="BE143" s="98" t="str">
        <f>IF(AND(BI143=契約状況コード表!M$5,Y143&gt;契約状況コード表!N$5),"○",IF(AND(BI143=契約状況コード表!M$6,Y143&gt;=契約状況コード表!N$6),"○",IF(AND(BI143=契約状況コード表!M$7,Y143&gt;=契約状況コード表!N$7),"○",IF(AND(BI143=契約状況コード表!M$8,Y143&gt;=契約状況コード表!N$8),"○",IF(AND(BI143=契約状況コード表!M$9,Y143&gt;=契約状況コード表!N$9),"○",IF(AND(BI143=契約状況コード表!M$10,Y143&gt;=契約状況コード表!N$10),"○",IF(AND(BI143=契約状況コード表!M$11,Y143&gt;=契約状況コード表!N$11),"○",IF(AND(BI143=契約状況コード表!M$12,Y143&gt;=契約状況コード表!N$12),"○",IF(AND(BI143=契約状況コード表!M$13,Y143&gt;=契約状況コード表!N$13),"○","×")))))))))</f>
        <v>×</v>
      </c>
      <c r="BF143" s="98" t="str">
        <f t="shared" si="23"/>
        <v>×</v>
      </c>
      <c r="BG143" s="98" t="str">
        <f t="shared" si="24"/>
        <v>×</v>
      </c>
      <c r="BH143" s="99" t="str">
        <f t="shared" si="25"/>
        <v/>
      </c>
      <c r="BI143" s="146">
        <f t="shared" si="26"/>
        <v>0</v>
      </c>
      <c r="BJ143" s="29" t="str">
        <f>IF(AG143=契約状況コード表!G$5,"",IF(AND(K143&lt;&gt;"",ISTEXT(U143)),"分担契約/単価契約",IF(ISTEXT(U143),"単価契約",IF(K143&lt;&gt;"","分担契約",""))))</f>
        <v/>
      </c>
      <c r="BK143" s="147"/>
      <c r="BL143" s="102" t="str">
        <f>IF(COUNTIF(T143,"**"),"",IF(AND(T143&gt;=契約状況コード表!P$5,OR(H143=契約状況コード表!M$5,H143=契約状況コード表!M$6)),1,IF(AND(T143&gt;=契約状況コード表!P$13,H143&lt;&gt;契約状況コード表!M$5,H143&lt;&gt;契約状況コード表!M$6),1,"")))</f>
        <v/>
      </c>
      <c r="BM143" s="132" t="str">
        <f t="shared" si="27"/>
        <v>○</v>
      </c>
      <c r="BN143" s="102" t="b">
        <f t="shared" si="28"/>
        <v>1</v>
      </c>
      <c r="BO143" s="102" t="b">
        <f t="shared" si="29"/>
        <v>1</v>
      </c>
    </row>
    <row r="144" spans="7:67" ht="60.6" customHeight="1">
      <c r="G144" s="64"/>
      <c r="H144" s="65"/>
      <c r="I144" s="65"/>
      <c r="J144" s="65"/>
      <c r="K144" s="64"/>
      <c r="L144" s="29"/>
      <c r="M144" s="66"/>
      <c r="N144" s="65"/>
      <c r="O144" s="67"/>
      <c r="P144" s="72"/>
      <c r="Q144" s="73"/>
      <c r="R144" s="65"/>
      <c r="S144" s="64"/>
      <c r="T144" s="68"/>
      <c r="U144" s="75"/>
      <c r="V144" s="76"/>
      <c r="W144" s="148" t="str">
        <f>IF(OR(T144="他官署で調達手続きを実施のため",AG144=契約状況コード表!G$5),"－",IF(V144&lt;&gt;"",ROUNDDOWN(V144/T144,3),(IFERROR(ROUNDDOWN(U144/T144,3),"－"))))</f>
        <v>－</v>
      </c>
      <c r="X144" s="68"/>
      <c r="Y144" s="68"/>
      <c r="Z144" s="71"/>
      <c r="AA144" s="69"/>
      <c r="AB144" s="70"/>
      <c r="AC144" s="71"/>
      <c r="AD144" s="71"/>
      <c r="AE144" s="71"/>
      <c r="AF144" s="71"/>
      <c r="AG144" s="69"/>
      <c r="AH144" s="65"/>
      <c r="AI144" s="65"/>
      <c r="AJ144" s="65"/>
      <c r="AK144" s="29"/>
      <c r="AL144" s="29"/>
      <c r="AM144" s="170"/>
      <c r="AN144" s="170"/>
      <c r="AO144" s="170"/>
      <c r="AP144" s="170"/>
      <c r="AQ144" s="29"/>
      <c r="AR144" s="64"/>
      <c r="AS144" s="29"/>
      <c r="AT144" s="29"/>
      <c r="AU144" s="29"/>
      <c r="AV144" s="29"/>
      <c r="AW144" s="29"/>
      <c r="AX144" s="29"/>
      <c r="AY144" s="29"/>
      <c r="AZ144" s="29"/>
      <c r="BA144" s="92"/>
      <c r="BB144" s="97"/>
      <c r="BC144" s="98" t="str">
        <f>IF(AND(OR(K144=契約状況コード表!D$5,K144=契約状況コード表!D$6),OR(AG144=契約状況コード表!G$5,AG144=契約状況コード表!G$6)),"年間支払金額(全官署)",IF(OR(AG144=契約状況コード表!G$5,AG144=契約状況コード表!G$6),"年間支払金額",IF(AND(OR(COUNTIF(AI144,"*すべて*"),COUNTIF(AI144,"*全て*")),S144="●",OR(K144=契約状況コード表!D$5,K144=契約状況コード表!D$6)),"年間支払金額(全官署、契約相手方ごと)",IF(AND(OR(COUNTIF(AI144,"*すべて*"),COUNTIF(AI144,"*全て*")),S144="●"),"年間支払金額(契約相手方ごと)",IF(AND(OR(K144=契約状況コード表!D$5,K144=契約状況コード表!D$6),AG144=契約状況コード表!G$7),"契約総額(全官署)",IF(AND(K144=契約状況コード表!D$7,AG144=契約状況コード表!G$7),"契約総額(自官署のみ)",IF(K144=契約状況コード表!D$7,"年間支払金額(自官署のみ)",IF(AG144=契約状況コード表!G$7,"契約総額",IF(AND(COUNTIF(BJ144,"&lt;&gt;*単価*"),OR(K144=契約状況コード表!D$5,K144=契約状況コード表!D$6)),"全官署予定価格",IF(AND(COUNTIF(BJ144,"*単価*"),OR(K144=契約状況コード表!D$5,K144=契約状況コード表!D$6)),"全官署支払金額",IF(AND(COUNTIF(BJ144,"&lt;&gt;*単価*"),COUNTIF(BJ144,"*変更契約*")),"変更後予定価格",IF(COUNTIF(BJ144,"*単価*"),"年間支払金額","予定価格"))))))))))))</f>
        <v>予定価格</v>
      </c>
      <c r="BD144" s="98" t="str">
        <f>IF(AND(BI144=契約状況コード表!M$5,T144&gt;契約状況コード表!N$5),"○",IF(AND(BI144=契約状況コード表!M$6,T144&gt;=契約状況コード表!N$6),"○",IF(AND(BI144=契約状況コード表!M$7,T144&gt;=契約状況コード表!N$7),"○",IF(AND(BI144=契約状況コード表!M$8,T144&gt;=契約状況コード表!N$8),"○",IF(AND(BI144=契約状況コード表!M$9,T144&gt;=契約状況コード表!N$9),"○",IF(AND(BI144=契約状況コード表!M$10,T144&gt;=契約状況コード表!N$10),"○",IF(AND(BI144=契約状況コード表!M$11,T144&gt;=契約状況コード表!N$11),"○",IF(AND(BI144=契約状況コード表!M$12,T144&gt;=契約状況コード表!N$12),"○",IF(AND(BI144=契約状況コード表!M$13,T144&gt;=契約状況コード表!N$13),"○",IF(T144="他官署で調達手続き入札を実施のため","○","×"))))))))))</f>
        <v>×</v>
      </c>
      <c r="BE144" s="98" t="str">
        <f>IF(AND(BI144=契約状況コード表!M$5,Y144&gt;契約状況コード表!N$5),"○",IF(AND(BI144=契約状況コード表!M$6,Y144&gt;=契約状況コード表!N$6),"○",IF(AND(BI144=契約状況コード表!M$7,Y144&gt;=契約状況コード表!N$7),"○",IF(AND(BI144=契約状況コード表!M$8,Y144&gt;=契約状況コード表!N$8),"○",IF(AND(BI144=契約状況コード表!M$9,Y144&gt;=契約状況コード表!N$9),"○",IF(AND(BI144=契約状況コード表!M$10,Y144&gt;=契約状況コード表!N$10),"○",IF(AND(BI144=契約状況コード表!M$11,Y144&gt;=契約状況コード表!N$11),"○",IF(AND(BI144=契約状況コード表!M$12,Y144&gt;=契約状況コード表!N$12),"○",IF(AND(BI144=契約状況コード表!M$13,Y144&gt;=契約状況コード表!N$13),"○","×")))))))))</f>
        <v>×</v>
      </c>
      <c r="BF144" s="98" t="str">
        <f t="shared" si="23"/>
        <v>×</v>
      </c>
      <c r="BG144" s="98" t="str">
        <f t="shared" si="24"/>
        <v>×</v>
      </c>
      <c r="BH144" s="99" t="str">
        <f t="shared" si="25"/>
        <v/>
      </c>
      <c r="BI144" s="146">
        <f t="shared" si="26"/>
        <v>0</v>
      </c>
      <c r="BJ144" s="29" t="str">
        <f>IF(AG144=契約状況コード表!G$5,"",IF(AND(K144&lt;&gt;"",ISTEXT(U144)),"分担契約/単価契約",IF(ISTEXT(U144),"単価契約",IF(K144&lt;&gt;"","分担契約",""))))</f>
        <v/>
      </c>
      <c r="BK144" s="147"/>
      <c r="BL144" s="102" t="str">
        <f>IF(COUNTIF(T144,"**"),"",IF(AND(T144&gt;=契約状況コード表!P$5,OR(H144=契約状況コード表!M$5,H144=契約状況コード表!M$6)),1,IF(AND(T144&gt;=契約状況コード表!P$13,H144&lt;&gt;契約状況コード表!M$5,H144&lt;&gt;契約状況コード表!M$6),1,"")))</f>
        <v/>
      </c>
      <c r="BM144" s="132" t="str">
        <f t="shared" si="27"/>
        <v>○</v>
      </c>
      <c r="BN144" s="102" t="b">
        <f t="shared" si="28"/>
        <v>1</v>
      </c>
      <c r="BO144" s="102" t="b">
        <f t="shared" si="29"/>
        <v>1</v>
      </c>
    </row>
    <row r="145" spans="7:67" ht="60.6" customHeight="1">
      <c r="G145" s="64"/>
      <c r="H145" s="65"/>
      <c r="I145" s="65"/>
      <c r="J145" s="65"/>
      <c r="K145" s="64"/>
      <c r="L145" s="29"/>
      <c r="M145" s="66"/>
      <c r="N145" s="65"/>
      <c r="O145" s="67"/>
      <c r="P145" s="72"/>
      <c r="Q145" s="73"/>
      <c r="R145" s="65"/>
      <c r="S145" s="64"/>
      <c r="T145" s="68"/>
      <c r="U145" s="75"/>
      <c r="V145" s="76"/>
      <c r="W145" s="148" t="str">
        <f>IF(OR(T145="他官署で調達手続きを実施のため",AG145=契約状況コード表!G$5),"－",IF(V145&lt;&gt;"",ROUNDDOWN(V145/T145,3),(IFERROR(ROUNDDOWN(U145/T145,3),"－"))))</f>
        <v>－</v>
      </c>
      <c r="X145" s="68"/>
      <c r="Y145" s="68"/>
      <c r="Z145" s="71"/>
      <c r="AA145" s="69"/>
      <c r="AB145" s="70"/>
      <c r="AC145" s="71"/>
      <c r="AD145" s="71"/>
      <c r="AE145" s="71"/>
      <c r="AF145" s="71"/>
      <c r="AG145" s="69"/>
      <c r="AH145" s="65"/>
      <c r="AI145" s="65"/>
      <c r="AJ145" s="65"/>
      <c r="AK145" s="29"/>
      <c r="AL145" s="29"/>
      <c r="AM145" s="170"/>
      <c r="AN145" s="170"/>
      <c r="AO145" s="170"/>
      <c r="AP145" s="170"/>
      <c r="AQ145" s="29"/>
      <c r="AR145" s="64"/>
      <c r="AS145" s="29"/>
      <c r="AT145" s="29"/>
      <c r="AU145" s="29"/>
      <c r="AV145" s="29"/>
      <c r="AW145" s="29"/>
      <c r="AX145" s="29"/>
      <c r="AY145" s="29"/>
      <c r="AZ145" s="29"/>
      <c r="BA145" s="90"/>
      <c r="BB145" s="97"/>
      <c r="BC145" s="98" t="str">
        <f>IF(AND(OR(K145=契約状況コード表!D$5,K145=契約状況コード表!D$6),OR(AG145=契約状況コード表!G$5,AG145=契約状況コード表!G$6)),"年間支払金額(全官署)",IF(OR(AG145=契約状況コード表!G$5,AG145=契約状況コード表!G$6),"年間支払金額",IF(AND(OR(COUNTIF(AI145,"*すべて*"),COUNTIF(AI145,"*全て*")),S145="●",OR(K145=契約状況コード表!D$5,K145=契約状況コード表!D$6)),"年間支払金額(全官署、契約相手方ごと)",IF(AND(OR(COUNTIF(AI145,"*すべて*"),COUNTIF(AI145,"*全て*")),S145="●"),"年間支払金額(契約相手方ごと)",IF(AND(OR(K145=契約状況コード表!D$5,K145=契約状況コード表!D$6),AG145=契約状況コード表!G$7),"契約総額(全官署)",IF(AND(K145=契約状況コード表!D$7,AG145=契約状況コード表!G$7),"契約総額(自官署のみ)",IF(K145=契約状況コード表!D$7,"年間支払金額(自官署のみ)",IF(AG145=契約状況コード表!G$7,"契約総額",IF(AND(COUNTIF(BJ145,"&lt;&gt;*単価*"),OR(K145=契約状況コード表!D$5,K145=契約状況コード表!D$6)),"全官署予定価格",IF(AND(COUNTIF(BJ145,"*単価*"),OR(K145=契約状況コード表!D$5,K145=契約状況コード表!D$6)),"全官署支払金額",IF(AND(COUNTIF(BJ145,"&lt;&gt;*単価*"),COUNTIF(BJ145,"*変更契約*")),"変更後予定価格",IF(COUNTIF(BJ145,"*単価*"),"年間支払金額","予定価格"))))))))))))</f>
        <v>予定価格</v>
      </c>
      <c r="BD145" s="98" t="str">
        <f>IF(AND(BI145=契約状況コード表!M$5,T145&gt;契約状況コード表!N$5),"○",IF(AND(BI145=契約状況コード表!M$6,T145&gt;=契約状況コード表!N$6),"○",IF(AND(BI145=契約状況コード表!M$7,T145&gt;=契約状況コード表!N$7),"○",IF(AND(BI145=契約状況コード表!M$8,T145&gt;=契約状況コード表!N$8),"○",IF(AND(BI145=契約状況コード表!M$9,T145&gt;=契約状況コード表!N$9),"○",IF(AND(BI145=契約状況コード表!M$10,T145&gt;=契約状況コード表!N$10),"○",IF(AND(BI145=契約状況コード表!M$11,T145&gt;=契約状況コード表!N$11),"○",IF(AND(BI145=契約状況コード表!M$12,T145&gt;=契約状況コード表!N$12),"○",IF(AND(BI145=契約状況コード表!M$13,T145&gt;=契約状況コード表!N$13),"○",IF(T145="他官署で調達手続き入札を実施のため","○","×"))))))))))</f>
        <v>×</v>
      </c>
      <c r="BE145" s="98" t="str">
        <f>IF(AND(BI145=契約状況コード表!M$5,Y145&gt;契約状況コード表!N$5),"○",IF(AND(BI145=契約状況コード表!M$6,Y145&gt;=契約状況コード表!N$6),"○",IF(AND(BI145=契約状況コード表!M$7,Y145&gt;=契約状況コード表!N$7),"○",IF(AND(BI145=契約状況コード表!M$8,Y145&gt;=契約状況コード表!N$8),"○",IF(AND(BI145=契約状況コード表!M$9,Y145&gt;=契約状況コード表!N$9),"○",IF(AND(BI145=契約状況コード表!M$10,Y145&gt;=契約状況コード表!N$10),"○",IF(AND(BI145=契約状況コード表!M$11,Y145&gt;=契約状況コード表!N$11),"○",IF(AND(BI145=契約状況コード表!M$12,Y145&gt;=契約状況コード表!N$12),"○",IF(AND(BI145=契約状況コード表!M$13,Y145&gt;=契約状況コード表!N$13),"○","×")))))))))</f>
        <v>×</v>
      </c>
      <c r="BF145" s="98" t="str">
        <f t="shared" si="23"/>
        <v>×</v>
      </c>
      <c r="BG145" s="98" t="str">
        <f t="shared" si="24"/>
        <v>×</v>
      </c>
      <c r="BH145" s="99" t="str">
        <f t="shared" si="25"/>
        <v/>
      </c>
      <c r="BI145" s="146">
        <f t="shared" si="26"/>
        <v>0</v>
      </c>
      <c r="BJ145" s="29" t="str">
        <f>IF(AG145=契約状況コード表!G$5,"",IF(AND(K145&lt;&gt;"",ISTEXT(U145)),"分担契約/単価契約",IF(ISTEXT(U145),"単価契約",IF(K145&lt;&gt;"","分担契約",""))))</f>
        <v/>
      </c>
      <c r="BK145" s="147"/>
      <c r="BL145" s="102" t="str">
        <f>IF(COUNTIF(T145,"**"),"",IF(AND(T145&gt;=契約状況コード表!P$5,OR(H145=契約状況コード表!M$5,H145=契約状況コード表!M$6)),1,IF(AND(T145&gt;=契約状況コード表!P$13,H145&lt;&gt;契約状況コード表!M$5,H145&lt;&gt;契約状況コード表!M$6),1,"")))</f>
        <v/>
      </c>
      <c r="BM145" s="132" t="str">
        <f t="shared" si="27"/>
        <v>○</v>
      </c>
      <c r="BN145" s="102" t="b">
        <f t="shared" si="28"/>
        <v>1</v>
      </c>
      <c r="BO145" s="102" t="b">
        <f t="shared" si="29"/>
        <v>1</v>
      </c>
    </row>
    <row r="146" spans="7:67" ht="60.6" customHeight="1">
      <c r="G146" s="64"/>
      <c r="H146" s="65"/>
      <c r="I146" s="65"/>
      <c r="J146" s="65"/>
      <c r="K146" s="64"/>
      <c r="L146" s="29"/>
      <c r="M146" s="66"/>
      <c r="N146" s="65"/>
      <c r="O146" s="67"/>
      <c r="P146" s="72"/>
      <c r="Q146" s="73"/>
      <c r="R146" s="65"/>
      <c r="S146" s="64"/>
      <c r="T146" s="68"/>
      <c r="U146" s="75"/>
      <c r="V146" s="76"/>
      <c r="W146" s="148" t="str">
        <f>IF(OR(T146="他官署で調達手続きを実施のため",AG146=契約状況コード表!G$5),"－",IF(V146&lt;&gt;"",ROUNDDOWN(V146/T146,3),(IFERROR(ROUNDDOWN(U146/T146,3),"－"))))</f>
        <v>－</v>
      </c>
      <c r="X146" s="68"/>
      <c r="Y146" s="68"/>
      <c r="Z146" s="71"/>
      <c r="AA146" s="69"/>
      <c r="AB146" s="70"/>
      <c r="AC146" s="71"/>
      <c r="AD146" s="71"/>
      <c r="AE146" s="71"/>
      <c r="AF146" s="71"/>
      <c r="AG146" s="69"/>
      <c r="AH146" s="65"/>
      <c r="AI146" s="65"/>
      <c r="AJ146" s="65"/>
      <c r="AK146" s="29"/>
      <c r="AL146" s="29"/>
      <c r="AM146" s="170"/>
      <c r="AN146" s="170"/>
      <c r="AO146" s="170"/>
      <c r="AP146" s="170"/>
      <c r="AQ146" s="29"/>
      <c r="AR146" s="64"/>
      <c r="AS146" s="29"/>
      <c r="AT146" s="29"/>
      <c r="AU146" s="29"/>
      <c r="AV146" s="29"/>
      <c r="AW146" s="29"/>
      <c r="AX146" s="29"/>
      <c r="AY146" s="29"/>
      <c r="AZ146" s="29"/>
      <c r="BA146" s="90"/>
      <c r="BB146" s="97"/>
      <c r="BC146" s="98" t="str">
        <f>IF(AND(OR(K146=契約状況コード表!D$5,K146=契約状況コード表!D$6),OR(AG146=契約状況コード表!G$5,AG146=契約状況コード表!G$6)),"年間支払金額(全官署)",IF(OR(AG146=契約状況コード表!G$5,AG146=契約状況コード表!G$6),"年間支払金額",IF(AND(OR(COUNTIF(AI146,"*すべて*"),COUNTIF(AI146,"*全て*")),S146="●",OR(K146=契約状況コード表!D$5,K146=契約状況コード表!D$6)),"年間支払金額(全官署、契約相手方ごと)",IF(AND(OR(COUNTIF(AI146,"*すべて*"),COUNTIF(AI146,"*全て*")),S146="●"),"年間支払金額(契約相手方ごと)",IF(AND(OR(K146=契約状況コード表!D$5,K146=契約状況コード表!D$6),AG146=契約状況コード表!G$7),"契約総額(全官署)",IF(AND(K146=契約状況コード表!D$7,AG146=契約状況コード表!G$7),"契約総額(自官署のみ)",IF(K146=契約状況コード表!D$7,"年間支払金額(自官署のみ)",IF(AG146=契約状況コード表!G$7,"契約総額",IF(AND(COUNTIF(BJ146,"&lt;&gt;*単価*"),OR(K146=契約状況コード表!D$5,K146=契約状況コード表!D$6)),"全官署予定価格",IF(AND(COUNTIF(BJ146,"*単価*"),OR(K146=契約状況コード表!D$5,K146=契約状況コード表!D$6)),"全官署支払金額",IF(AND(COUNTIF(BJ146,"&lt;&gt;*単価*"),COUNTIF(BJ146,"*変更契約*")),"変更後予定価格",IF(COUNTIF(BJ146,"*単価*"),"年間支払金額","予定価格"))))))))))))</f>
        <v>予定価格</v>
      </c>
      <c r="BD146" s="98" t="str">
        <f>IF(AND(BI146=契約状況コード表!M$5,T146&gt;契約状況コード表!N$5),"○",IF(AND(BI146=契約状況コード表!M$6,T146&gt;=契約状況コード表!N$6),"○",IF(AND(BI146=契約状況コード表!M$7,T146&gt;=契約状況コード表!N$7),"○",IF(AND(BI146=契約状況コード表!M$8,T146&gt;=契約状況コード表!N$8),"○",IF(AND(BI146=契約状況コード表!M$9,T146&gt;=契約状況コード表!N$9),"○",IF(AND(BI146=契約状況コード表!M$10,T146&gt;=契約状況コード表!N$10),"○",IF(AND(BI146=契約状況コード表!M$11,T146&gt;=契約状況コード表!N$11),"○",IF(AND(BI146=契約状況コード表!M$12,T146&gt;=契約状況コード表!N$12),"○",IF(AND(BI146=契約状況コード表!M$13,T146&gt;=契約状況コード表!N$13),"○",IF(T146="他官署で調達手続き入札を実施のため","○","×"))))))))))</f>
        <v>×</v>
      </c>
      <c r="BE146" s="98" t="str">
        <f>IF(AND(BI146=契約状況コード表!M$5,Y146&gt;契約状況コード表!N$5),"○",IF(AND(BI146=契約状況コード表!M$6,Y146&gt;=契約状況コード表!N$6),"○",IF(AND(BI146=契約状況コード表!M$7,Y146&gt;=契約状況コード表!N$7),"○",IF(AND(BI146=契約状況コード表!M$8,Y146&gt;=契約状況コード表!N$8),"○",IF(AND(BI146=契約状況コード表!M$9,Y146&gt;=契約状況コード表!N$9),"○",IF(AND(BI146=契約状況コード表!M$10,Y146&gt;=契約状況コード表!N$10),"○",IF(AND(BI146=契約状況コード表!M$11,Y146&gt;=契約状況コード表!N$11),"○",IF(AND(BI146=契約状況コード表!M$12,Y146&gt;=契約状況コード表!N$12),"○",IF(AND(BI146=契約状況コード表!M$13,Y146&gt;=契約状況コード表!N$13),"○","×")))))))))</f>
        <v>×</v>
      </c>
      <c r="BF146" s="98" t="str">
        <f t="shared" si="23"/>
        <v>×</v>
      </c>
      <c r="BG146" s="98" t="str">
        <f t="shared" si="24"/>
        <v>×</v>
      </c>
      <c r="BH146" s="99" t="str">
        <f t="shared" si="25"/>
        <v/>
      </c>
      <c r="BI146" s="146">
        <f t="shared" si="26"/>
        <v>0</v>
      </c>
      <c r="BJ146" s="29" t="str">
        <f>IF(AG146=契約状況コード表!G$5,"",IF(AND(K146&lt;&gt;"",ISTEXT(U146)),"分担契約/単価契約",IF(ISTEXT(U146),"単価契約",IF(K146&lt;&gt;"","分担契約",""))))</f>
        <v/>
      </c>
      <c r="BK146" s="147"/>
      <c r="BL146" s="102" t="str">
        <f>IF(COUNTIF(T146,"**"),"",IF(AND(T146&gt;=契約状況コード表!P$5,OR(H146=契約状況コード表!M$5,H146=契約状況コード表!M$6)),1,IF(AND(T146&gt;=契約状況コード表!P$13,H146&lt;&gt;契約状況コード表!M$5,H146&lt;&gt;契約状況コード表!M$6),1,"")))</f>
        <v/>
      </c>
      <c r="BM146" s="132" t="str">
        <f t="shared" si="27"/>
        <v>○</v>
      </c>
      <c r="BN146" s="102" t="b">
        <f t="shared" si="28"/>
        <v>1</v>
      </c>
      <c r="BO146" s="102" t="b">
        <f t="shared" si="29"/>
        <v>1</v>
      </c>
    </row>
    <row r="147" spans="7:67" ht="60.6" customHeight="1">
      <c r="G147" s="64"/>
      <c r="H147" s="65"/>
      <c r="I147" s="65"/>
      <c r="J147" s="65"/>
      <c r="K147" s="64"/>
      <c r="L147" s="29"/>
      <c r="M147" s="66"/>
      <c r="N147" s="65"/>
      <c r="O147" s="67"/>
      <c r="P147" s="72"/>
      <c r="Q147" s="73"/>
      <c r="R147" s="65"/>
      <c r="S147" s="64"/>
      <c r="T147" s="74"/>
      <c r="U147" s="131"/>
      <c r="V147" s="76"/>
      <c r="W147" s="148" t="str">
        <f>IF(OR(T147="他官署で調達手続きを実施のため",AG147=契約状況コード表!G$5),"－",IF(V147&lt;&gt;"",ROUNDDOWN(V147/T147,3),(IFERROR(ROUNDDOWN(U147/T147,3),"－"))))</f>
        <v>－</v>
      </c>
      <c r="X147" s="74"/>
      <c r="Y147" s="74"/>
      <c r="Z147" s="71"/>
      <c r="AA147" s="69"/>
      <c r="AB147" s="70"/>
      <c r="AC147" s="71"/>
      <c r="AD147" s="71"/>
      <c r="AE147" s="71"/>
      <c r="AF147" s="71"/>
      <c r="AG147" s="69"/>
      <c r="AH147" s="65"/>
      <c r="AI147" s="65"/>
      <c r="AJ147" s="65"/>
      <c r="AK147" s="29"/>
      <c r="AL147" s="29"/>
      <c r="AM147" s="170"/>
      <c r="AN147" s="170"/>
      <c r="AO147" s="170"/>
      <c r="AP147" s="170"/>
      <c r="AQ147" s="29"/>
      <c r="AR147" s="64"/>
      <c r="AS147" s="29"/>
      <c r="AT147" s="29"/>
      <c r="AU147" s="29"/>
      <c r="AV147" s="29"/>
      <c r="AW147" s="29"/>
      <c r="AX147" s="29"/>
      <c r="AY147" s="29"/>
      <c r="AZ147" s="29"/>
      <c r="BA147" s="90"/>
      <c r="BB147" s="97"/>
      <c r="BC147" s="98" t="str">
        <f>IF(AND(OR(K147=契約状況コード表!D$5,K147=契約状況コード表!D$6),OR(AG147=契約状況コード表!G$5,AG147=契約状況コード表!G$6)),"年間支払金額(全官署)",IF(OR(AG147=契約状況コード表!G$5,AG147=契約状況コード表!G$6),"年間支払金額",IF(AND(OR(COUNTIF(AI147,"*すべて*"),COUNTIF(AI147,"*全て*")),S147="●",OR(K147=契約状況コード表!D$5,K147=契約状況コード表!D$6)),"年間支払金額(全官署、契約相手方ごと)",IF(AND(OR(COUNTIF(AI147,"*すべて*"),COUNTIF(AI147,"*全て*")),S147="●"),"年間支払金額(契約相手方ごと)",IF(AND(OR(K147=契約状況コード表!D$5,K147=契約状況コード表!D$6),AG147=契約状況コード表!G$7),"契約総額(全官署)",IF(AND(K147=契約状況コード表!D$7,AG147=契約状況コード表!G$7),"契約総額(自官署のみ)",IF(K147=契約状況コード表!D$7,"年間支払金額(自官署のみ)",IF(AG147=契約状況コード表!G$7,"契約総額",IF(AND(COUNTIF(BJ147,"&lt;&gt;*単価*"),OR(K147=契約状況コード表!D$5,K147=契約状況コード表!D$6)),"全官署予定価格",IF(AND(COUNTIF(BJ147,"*単価*"),OR(K147=契約状況コード表!D$5,K147=契約状況コード表!D$6)),"全官署支払金額",IF(AND(COUNTIF(BJ147,"&lt;&gt;*単価*"),COUNTIF(BJ147,"*変更契約*")),"変更後予定価格",IF(COUNTIF(BJ147,"*単価*"),"年間支払金額","予定価格"))))))))))))</f>
        <v>予定価格</v>
      </c>
      <c r="BD147" s="98" t="str">
        <f>IF(AND(BI147=契約状況コード表!M$5,T147&gt;契約状況コード表!N$5),"○",IF(AND(BI147=契約状況コード表!M$6,T147&gt;=契約状況コード表!N$6),"○",IF(AND(BI147=契約状況コード表!M$7,T147&gt;=契約状況コード表!N$7),"○",IF(AND(BI147=契約状況コード表!M$8,T147&gt;=契約状況コード表!N$8),"○",IF(AND(BI147=契約状況コード表!M$9,T147&gt;=契約状況コード表!N$9),"○",IF(AND(BI147=契約状況コード表!M$10,T147&gt;=契約状況コード表!N$10),"○",IF(AND(BI147=契約状況コード表!M$11,T147&gt;=契約状況コード表!N$11),"○",IF(AND(BI147=契約状況コード表!M$12,T147&gt;=契約状況コード表!N$12),"○",IF(AND(BI147=契約状況コード表!M$13,T147&gt;=契約状況コード表!N$13),"○",IF(T147="他官署で調達手続き入札を実施のため","○","×"))))))))))</f>
        <v>×</v>
      </c>
      <c r="BE147" s="98" t="str">
        <f>IF(AND(BI147=契約状況コード表!M$5,Y147&gt;契約状況コード表!N$5),"○",IF(AND(BI147=契約状況コード表!M$6,Y147&gt;=契約状況コード表!N$6),"○",IF(AND(BI147=契約状況コード表!M$7,Y147&gt;=契約状況コード表!N$7),"○",IF(AND(BI147=契約状況コード表!M$8,Y147&gt;=契約状況コード表!N$8),"○",IF(AND(BI147=契約状況コード表!M$9,Y147&gt;=契約状況コード表!N$9),"○",IF(AND(BI147=契約状況コード表!M$10,Y147&gt;=契約状況コード表!N$10),"○",IF(AND(BI147=契約状況コード表!M$11,Y147&gt;=契約状況コード表!N$11),"○",IF(AND(BI147=契約状況コード表!M$12,Y147&gt;=契約状況コード表!N$12),"○",IF(AND(BI147=契約状況コード表!M$13,Y147&gt;=契約状況コード表!N$13),"○","×")))))))))</f>
        <v>×</v>
      </c>
      <c r="BF147" s="98" t="str">
        <f t="shared" si="23"/>
        <v>×</v>
      </c>
      <c r="BG147" s="98" t="str">
        <f t="shared" si="24"/>
        <v>×</v>
      </c>
      <c r="BH147" s="99" t="str">
        <f t="shared" si="25"/>
        <v/>
      </c>
      <c r="BI147" s="146">
        <f t="shared" si="26"/>
        <v>0</v>
      </c>
      <c r="BJ147" s="29" t="str">
        <f>IF(AG147=契約状況コード表!G$5,"",IF(AND(K147&lt;&gt;"",ISTEXT(U147)),"分担契約/単価契約",IF(ISTEXT(U147),"単価契約",IF(K147&lt;&gt;"","分担契約",""))))</f>
        <v/>
      </c>
      <c r="BK147" s="147"/>
      <c r="BL147" s="102" t="str">
        <f>IF(COUNTIF(T147,"**"),"",IF(AND(T147&gt;=契約状況コード表!P$5,OR(H147=契約状況コード表!M$5,H147=契約状況コード表!M$6)),1,IF(AND(T147&gt;=契約状況コード表!P$13,H147&lt;&gt;契約状況コード表!M$5,H147&lt;&gt;契約状況コード表!M$6),1,"")))</f>
        <v/>
      </c>
      <c r="BM147" s="132" t="str">
        <f t="shared" si="27"/>
        <v>○</v>
      </c>
      <c r="BN147" s="102" t="b">
        <f t="shared" si="28"/>
        <v>1</v>
      </c>
      <c r="BO147" s="102" t="b">
        <f t="shared" si="29"/>
        <v>1</v>
      </c>
    </row>
    <row r="148" spans="7:67" ht="60.6" customHeight="1">
      <c r="G148" s="64"/>
      <c r="H148" s="65"/>
      <c r="I148" s="65"/>
      <c r="J148" s="65"/>
      <c r="K148" s="64"/>
      <c r="L148" s="29"/>
      <c r="M148" s="66"/>
      <c r="N148" s="65"/>
      <c r="O148" s="67"/>
      <c r="P148" s="72"/>
      <c r="Q148" s="73"/>
      <c r="R148" s="65"/>
      <c r="S148" s="64"/>
      <c r="T148" s="68"/>
      <c r="U148" s="75"/>
      <c r="V148" s="76"/>
      <c r="W148" s="148" t="str">
        <f>IF(OR(T148="他官署で調達手続きを実施のため",AG148=契約状況コード表!G$5),"－",IF(V148&lt;&gt;"",ROUNDDOWN(V148/T148,3),(IFERROR(ROUNDDOWN(U148/T148,3),"－"))))</f>
        <v>－</v>
      </c>
      <c r="X148" s="68"/>
      <c r="Y148" s="68"/>
      <c r="Z148" s="71"/>
      <c r="AA148" s="69"/>
      <c r="AB148" s="70"/>
      <c r="AC148" s="71"/>
      <c r="AD148" s="71"/>
      <c r="AE148" s="71"/>
      <c r="AF148" s="71"/>
      <c r="AG148" s="69"/>
      <c r="AH148" s="65"/>
      <c r="AI148" s="65"/>
      <c r="AJ148" s="65"/>
      <c r="AK148" s="29"/>
      <c r="AL148" s="29"/>
      <c r="AM148" s="170"/>
      <c r="AN148" s="170"/>
      <c r="AO148" s="170"/>
      <c r="AP148" s="170"/>
      <c r="AQ148" s="29"/>
      <c r="AR148" s="64"/>
      <c r="AS148" s="29"/>
      <c r="AT148" s="29"/>
      <c r="AU148" s="29"/>
      <c r="AV148" s="29"/>
      <c r="AW148" s="29"/>
      <c r="AX148" s="29"/>
      <c r="AY148" s="29"/>
      <c r="AZ148" s="29"/>
      <c r="BA148" s="90"/>
      <c r="BB148" s="97"/>
      <c r="BC148" s="98" t="str">
        <f>IF(AND(OR(K148=契約状況コード表!D$5,K148=契約状況コード表!D$6),OR(AG148=契約状況コード表!G$5,AG148=契約状況コード表!G$6)),"年間支払金額(全官署)",IF(OR(AG148=契約状況コード表!G$5,AG148=契約状況コード表!G$6),"年間支払金額",IF(AND(OR(COUNTIF(AI148,"*すべて*"),COUNTIF(AI148,"*全て*")),S148="●",OR(K148=契約状況コード表!D$5,K148=契約状況コード表!D$6)),"年間支払金額(全官署、契約相手方ごと)",IF(AND(OR(COUNTIF(AI148,"*すべて*"),COUNTIF(AI148,"*全て*")),S148="●"),"年間支払金額(契約相手方ごと)",IF(AND(OR(K148=契約状況コード表!D$5,K148=契約状況コード表!D$6),AG148=契約状況コード表!G$7),"契約総額(全官署)",IF(AND(K148=契約状況コード表!D$7,AG148=契約状況コード表!G$7),"契約総額(自官署のみ)",IF(K148=契約状況コード表!D$7,"年間支払金額(自官署のみ)",IF(AG148=契約状況コード表!G$7,"契約総額",IF(AND(COUNTIF(BJ148,"&lt;&gt;*単価*"),OR(K148=契約状況コード表!D$5,K148=契約状況コード表!D$6)),"全官署予定価格",IF(AND(COUNTIF(BJ148,"*単価*"),OR(K148=契約状況コード表!D$5,K148=契約状況コード表!D$6)),"全官署支払金額",IF(AND(COUNTIF(BJ148,"&lt;&gt;*単価*"),COUNTIF(BJ148,"*変更契約*")),"変更後予定価格",IF(COUNTIF(BJ148,"*単価*"),"年間支払金額","予定価格"))))))))))))</f>
        <v>予定価格</v>
      </c>
      <c r="BD148" s="98" t="str">
        <f>IF(AND(BI148=契約状況コード表!M$5,T148&gt;契約状況コード表!N$5),"○",IF(AND(BI148=契約状況コード表!M$6,T148&gt;=契約状況コード表!N$6),"○",IF(AND(BI148=契約状況コード表!M$7,T148&gt;=契約状況コード表!N$7),"○",IF(AND(BI148=契約状況コード表!M$8,T148&gt;=契約状況コード表!N$8),"○",IF(AND(BI148=契約状況コード表!M$9,T148&gt;=契約状況コード表!N$9),"○",IF(AND(BI148=契約状況コード表!M$10,T148&gt;=契約状況コード表!N$10),"○",IF(AND(BI148=契約状況コード表!M$11,T148&gt;=契約状況コード表!N$11),"○",IF(AND(BI148=契約状況コード表!M$12,T148&gt;=契約状況コード表!N$12),"○",IF(AND(BI148=契約状況コード表!M$13,T148&gt;=契約状況コード表!N$13),"○",IF(T148="他官署で調達手続き入札を実施のため","○","×"))))))))))</f>
        <v>×</v>
      </c>
      <c r="BE148" s="98" t="str">
        <f>IF(AND(BI148=契約状況コード表!M$5,Y148&gt;契約状況コード表!N$5),"○",IF(AND(BI148=契約状況コード表!M$6,Y148&gt;=契約状況コード表!N$6),"○",IF(AND(BI148=契約状況コード表!M$7,Y148&gt;=契約状況コード表!N$7),"○",IF(AND(BI148=契約状況コード表!M$8,Y148&gt;=契約状況コード表!N$8),"○",IF(AND(BI148=契約状況コード表!M$9,Y148&gt;=契約状況コード表!N$9),"○",IF(AND(BI148=契約状況コード表!M$10,Y148&gt;=契約状況コード表!N$10),"○",IF(AND(BI148=契約状況コード表!M$11,Y148&gt;=契約状況コード表!N$11),"○",IF(AND(BI148=契約状況コード表!M$12,Y148&gt;=契約状況コード表!N$12),"○",IF(AND(BI148=契約状況コード表!M$13,Y148&gt;=契約状況コード表!N$13),"○","×")))))))))</f>
        <v>×</v>
      </c>
      <c r="BF148" s="98" t="str">
        <f t="shared" si="23"/>
        <v>×</v>
      </c>
      <c r="BG148" s="98" t="str">
        <f t="shared" si="24"/>
        <v>×</v>
      </c>
      <c r="BH148" s="99" t="str">
        <f t="shared" si="25"/>
        <v/>
      </c>
      <c r="BI148" s="146">
        <f t="shared" si="26"/>
        <v>0</v>
      </c>
      <c r="BJ148" s="29" t="str">
        <f>IF(AG148=契約状況コード表!G$5,"",IF(AND(K148&lt;&gt;"",ISTEXT(U148)),"分担契約/単価契約",IF(ISTEXT(U148),"単価契約",IF(K148&lt;&gt;"","分担契約",""))))</f>
        <v/>
      </c>
      <c r="BK148" s="147"/>
      <c r="BL148" s="102" t="str">
        <f>IF(COUNTIF(T148,"**"),"",IF(AND(T148&gt;=契約状況コード表!P$5,OR(H148=契約状況コード表!M$5,H148=契約状況コード表!M$6)),1,IF(AND(T148&gt;=契約状況コード表!P$13,H148&lt;&gt;契約状況コード表!M$5,H148&lt;&gt;契約状況コード表!M$6),1,"")))</f>
        <v/>
      </c>
      <c r="BM148" s="132" t="str">
        <f t="shared" si="27"/>
        <v>○</v>
      </c>
      <c r="BN148" s="102" t="b">
        <f t="shared" si="28"/>
        <v>1</v>
      </c>
      <c r="BO148" s="102" t="b">
        <f t="shared" si="29"/>
        <v>1</v>
      </c>
    </row>
    <row r="149" spans="7:67" ht="60.6" customHeight="1">
      <c r="G149" s="64"/>
      <c r="H149" s="65"/>
      <c r="I149" s="65"/>
      <c r="J149" s="65"/>
      <c r="K149" s="64"/>
      <c r="L149" s="29"/>
      <c r="M149" s="66"/>
      <c r="N149" s="65"/>
      <c r="O149" s="67"/>
      <c r="P149" s="72"/>
      <c r="Q149" s="73"/>
      <c r="R149" s="65"/>
      <c r="S149" s="64"/>
      <c r="T149" s="68"/>
      <c r="U149" s="75"/>
      <c r="V149" s="76"/>
      <c r="W149" s="148" t="str">
        <f>IF(OR(T149="他官署で調達手続きを実施のため",AG149=契約状況コード表!G$5),"－",IF(V149&lt;&gt;"",ROUNDDOWN(V149/T149,3),(IFERROR(ROUNDDOWN(U149/T149,3),"－"))))</f>
        <v>－</v>
      </c>
      <c r="X149" s="68"/>
      <c r="Y149" s="68"/>
      <c r="Z149" s="71"/>
      <c r="AA149" s="69"/>
      <c r="AB149" s="70"/>
      <c r="AC149" s="71"/>
      <c r="AD149" s="71"/>
      <c r="AE149" s="71"/>
      <c r="AF149" s="71"/>
      <c r="AG149" s="69"/>
      <c r="AH149" s="65"/>
      <c r="AI149" s="65"/>
      <c r="AJ149" s="65"/>
      <c r="AK149" s="29"/>
      <c r="AL149" s="29"/>
      <c r="AM149" s="170"/>
      <c r="AN149" s="170"/>
      <c r="AO149" s="170"/>
      <c r="AP149" s="170"/>
      <c r="AQ149" s="29"/>
      <c r="AR149" s="64"/>
      <c r="AS149" s="29"/>
      <c r="AT149" s="29"/>
      <c r="AU149" s="29"/>
      <c r="AV149" s="29"/>
      <c r="AW149" s="29"/>
      <c r="AX149" s="29"/>
      <c r="AY149" s="29"/>
      <c r="AZ149" s="29"/>
      <c r="BA149" s="90"/>
      <c r="BB149" s="97"/>
      <c r="BC149" s="98" t="str">
        <f>IF(AND(OR(K149=契約状況コード表!D$5,K149=契約状況コード表!D$6),OR(AG149=契約状況コード表!G$5,AG149=契約状況コード表!G$6)),"年間支払金額(全官署)",IF(OR(AG149=契約状況コード表!G$5,AG149=契約状況コード表!G$6),"年間支払金額",IF(AND(OR(COUNTIF(AI149,"*すべて*"),COUNTIF(AI149,"*全て*")),S149="●",OR(K149=契約状況コード表!D$5,K149=契約状況コード表!D$6)),"年間支払金額(全官署、契約相手方ごと)",IF(AND(OR(COUNTIF(AI149,"*すべて*"),COUNTIF(AI149,"*全て*")),S149="●"),"年間支払金額(契約相手方ごと)",IF(AND(OR(K149=契約状況コード表!D$5,K149=契約状況コード表!D$6),AG149=契約状況コード表!G$7),"契約総額(全官署)",IF(AND(K149=契約状況コード表!D$7,AG149=契約状況コード表!G$7),"契約総額(自官署のみ)",IF(K149=契約状況コード表!D$7,"年間支払金額(自官署のみ)",IF(AG149=契約状況コード表!G$7,"契約総額",IF(AND(COUNTIF(BJ149,"&lt;&gt;*単価*"),OR(K149=契約状況コード表!D$5,K149=契約状況コード表!D$6)),"全官署予定価格",IF(AND(COUNTIF(BJ149,"*単価*"),OR(K149=契約状況コード表!D$5,K149=契約状況コード表!D$6)),"全官署支払金額",IF(AND(COUNTIF(BJ149,"&lt;&gt;*単価*"),COUNTIF(BJ149,"*変更契約*")),"変更後予定価格",IF(COUNTIF(BJ149,"*単価*"),"年間支払金額","予定価格"))))))))))))</f>
        <v>予定価格</v>
      </c>
      <c r="BD149" s="98" t="str">
        <f>IF(AND(BI149=契約状況コード表!M$5,T149&gt;契約状況コード表!N$5),"○",IF(AND(BI149=契約状況コード表!M$6,T149&gt;=契約状況コード表!N$6),"○",IF(AND(BI149=契約状況コード表!M$7,T149&gt;=契約状況コード表!N$7),"○",IF(AND(BI149=契約状況コード表!M$8,T149&gt;=契約状況コード表!N$8),"○",IF(AND(BI149=契約状況コード表!M$9,T149&gt;=契約状況コード表!N$9),"○",IF(AND(BI149=契約状況コード表!M$10,T149&gt;=契約状況コード表!N$10),"○",IF(AND(BI149=契約状況コード表!M$11,T149&gt;=契約状況コード表!N$11),"○",IF(AND(BI149=契約状況コード表!M$12,T149&gt;=契約状況コード表!N$12),"○",IF(AND(BI149=契約状況コード表!M$13,T149&gt;=契約状況コード表!N$13),"○",IF(T149="他官署で調達手続き入札を実施のため","○","×"))))))))))</f>
        <v>×</v>
      </c>
      <c r="BE149" s="98" t="str">
        <f>IF(AND(BI149=契約状況コード表!M$5,Y149&gt;契約状況コード表!N$5),"○",IF(AND(BI149=契約状況コード表!M$6,Y149&gt;=契約状況コード表!N$6),"○",IF(AND(BI149=契約状況コード表!M$7,Y149&gt;=契約状況コード表!N$7),"○",IF(AND(BI149=契約状況コード表!M$8,Y149&gt;=契約状況コード表!N$8),"○",IF(AND(BI149=契約状況コード表!M$9,Y149&gt;=契約状況コード表!N$9),"○",IF(AND(BI149=契約状況コード表!M$10,Y149&gt;=契約状況コード表!N$10),"○",IF(AND(BI149=契約状況コード表!M$11,Y149&gt;=契約状況コード表!N$11),"○",IF(AND(BI149=契約状況コード表!M$12,Y149&gt;=契約状況コード表!N$12),"○",IF(AND(BI149=契約状況コード表!M$13,Y149&gt;=契約状況コード表!N$13),"○","×")))))))))</f>
        <v>×</v>
      </c>
      <c r="BF149" s="98" t="str">
        <f t="shared" si="23"/>
        <v>×</v>
      </c>
      <c r="BG149" s="98" t="str">
        <f t="shared" si="24"/>
        <v>×</v>
      </c>
      <c r="BH149" s="99" t="str">
        <f t="shared" si="25"/>
        <v/>
      </c>
      <c r="BI149" s="146">
        <f t="shared" si="26"/>
        <v>0</v>
      </c>
      <c r="BJ149" s="29" t="str">
        <f>IF(AG149=契約状況コード表!G$5,"",IF(AND(K149&lt;&gt;"",ISTEXT(U149)),"分担契約/単価契約",IF(ISTEXT(U149),"単価契約",IF(K149&lt;&gt;"","分担契約",""))))</f>
        <v/>
      </c>
      <c r="BK149" s="147"/>
      <c r="BL149" s="102" t="str">
        <f>IF(COUNTIF(T149,"**"),"",IF(AND(T149&gt;=契約状況コード表!P$5,OR(H149=契約状況コード表!M$5,H149=契約状況コード表!M$6)),1,IF(AND(T149&gt;=契約状況コード表!P$13,H149&lt;&gt;契約状況コード表!M$5,H149&lt;&gt;契約状況コード表!M$6),1,"")))</f>
        <v/>
      </c>
      <c r="BM149" s="132" t="str">
        <f t="shared" si="27"/>
        <v>○</v>
      </c>
      <c r="BN149" s="102" t="b">
        <f t="shared" si="28"/>
        <v>1</v>
      </c>
      <c r="BO149" s="102" t="b">
        <f t="shared" si="29"/>
        <v>1</v>
      </c>
    </row>
    <row r="150" spans="7:67" ht="60.6" customHeight="1">
      <c r="G150" s="64"/>
      <c r="H150" s="65"/>
      <c r="I150" s="65"/>
      <c r="J150" s="65"/>
      <c r="K150" s="64"/>
      <c r="L150" s="29"/>
      <c r="M150" s="66"/>
      <c r="N150" s="65"/>
      <c r="O150" s="67"/>
      <c r="P150" s="72"/>
      <c r="Q150" s="73"/>
      <c r="R150" s="65"/>
      <c r="S150" s="64"/>
      <c r="T150" s="68"/>
      <c r="U150" s="75"/>
      <c r="V150" s="76"/>
      <c r="W150" s="148" t="str">
        <f>IF(OR(T150="他官署で調達手続きを実施のため",AG150=契約状況コード表!G$5),"－",IF(V150&lt;&gt;"",ROUNDDOWN(V150/T150,3),(IFERROR(ROUNDDOWN(U150/T150,3),"－"))))</f>
        <v>－</v>
      </c>
      <c r="X150" s="68"/>
      <c r="Y150" s="68"/>
      <c r="Z150" s="71"/>
      <c r="AA150" s="69"/>
      <c r="AB150" s="70"/>
      <c r="AC150" s="71"/>
      <c r="AD150" s="71"/>
      <c r="AE150" s="71"/>
      <c r="AF150" s="71"/>
      <c r="AG150" s="69"/>
      <c r="AH150" s="65"/>
      <c r="AI150" s="65"/>
      <c r="AJ150" s="65"/>
      <c r="AK150" s="29"/>
      <c r="AL150" s="29"/>
      <c r="AM150" s="170"/>
      <c r="AN150" s="170"/>
      <c r="AO150" s="170"/>
      <c r="AP150" s="170"/>
      <c r="AQ150" s="29"/>
      <c r="AR150" s="64"/>
      <c r="AS150" s="29"/>
      <c r="AT150" s="29"/>
      <c r="AU150" s="29"/>
      <c r="AV150" s="29"/>
      <c r="AW150" s="29"/>
      <c r="AX150" s="29"/>
      <c r="AY150" s="29"/>
      <c r="AZ150" s="29"/>
      <c r="BA150" s="90"/>
      <c r="BB150" s="97"/>
      <c r="BC150" s="98" t="str">
        <f>IF(AND(OR(K150=契約状況コード表!D$5,K150=契約状況コード表!D$6),OR(AG150=契約状況コード表!G$5,AG150=契約状況コード表!G$6)),"年間支払金額(全官署)",IF(OR(AG150=契約状況コード表!G$5,AG150=契約状況コード表!G$6),"年間支払金額",IF(AND(OR(COUNTIF(AI150,"*すべて*"),COUNTIF(AI150,"*全て*")),S150="●",OR(K150=契約状況コード表!D$5,K150=契約状況コード表!D$6)),"年間支払金額(全官署、契約相手方ごと)",IF(AND(OR(COUNTIF(AI150,"*すべて*"),COUNTIF(AI150,"*全て*")),S150="●"),"年間支払金額(契約相手方ごと)",IF(AND(OR(K150=契約状況コード表!D$5,K150=契約状況コード表!D$6),AG150=契約状況コード表!G$7),"契約総額(全官署)",IF(AND(K150=契約状況コード表!D$7,AG150=契約状況コード表!G$7),"契約総額(自官署のみ)",IF(K150=契約状況コード表!D$7,"年間支払金額(自官署のみ)",IF(AG150=契約状況コード表!G$7,"契約総額",IF(AND(COUNTIF(BJ150,"&lt;&gt;*単価*"),OR(K150=契約状況コード表!D$5,K150=契約状況コード表!D$6)),"全官署予定価格",IF(AND(COUNTIF(BJ150,"*単価*"),OR(K150=契約状況コード表!D$5,K150=契約状況コード表!D$6)),"全官署支払金額",IF(AND(COUNTIF(BJ150,"&lt;&gt;*単価*"),COUNTIF(BJ150,"*変更契約*")),"変更後予定価格",IF(COUNTIF(BJ150,"*単価*"),"年間支払金額","予定価格"))))))))))))</f>
        <v>予定価格</v>
      </c>
      <c r="BD150" s="98" t="str">
        <f>IF(AND(BI150=契約状況コード表!M$5,T150&gt;契約状況コード表!N$5),"○",IF(AND(BI150=契約状況コード表!M$6,T150&gt;=契約状況コード表!N$6),"○",IF(AND(BI150=契約状況コード表!M$7,T150&gt;=契約状況コード表!N$7),"○",IF(AND(BI150=契約状況コード表!M$8,T150&gt;=契約状況コード表!N$8),"○",IF(AND(BI150=契約状況コード表!M$9,T150&gt;=契約状況コード表!N$9),"○",IF(AND(BI150=契約状況コード表!M$10,T150&gt;=契約状況コード表!N$10),"○",IF(AND(BI150=契約状況コード表!M$11,T150&gt;=契約状況コード表!N$11),"○",IF(AND(BI150=契約状況コード表!M$12,T150&gt;=契約状況コード表!N$12),"○",IF(AND(BI150=契約状況コード表!M$13,T150&gt;=契約状況コード表!N$13),"○",IF(T150="他官署で調達手続き入札を実施のため","○","×"))))))))))</f>
        <v>×</v>
      </c>
      <c r="BE150" s="98" t="str">
        <f>IF(AND(BI150=契約状況コード表!M$5,Y150&gt;契約状況コード表!N$5),"○",IF(AND(BI150=契約状況コード表!M$6,Y150&gt;=契約状況コード表!N$6),"○",IF(AND(BI150=契約状況コード表!M$7,Y150&gt;=契約状況コード表!N$7),"○",IF(AND(BI150=契約状況コード表!M$8,Y150&gt;=契約状況コード表!N$8),"○",IF(AND(BI150=契約状況コード表!M$9,Y150&gt;=契約状況コード表!N$9),"○",IF(AND(BI150=契約状況コード表!M$10,Y150&gt;=契約状況コード表!N$10),"○",IF(AND(BI150=契約状況コード表!M$11,Y150&gt;=契約状況コード表!N$11),"○",IF(AND(BI150=契約状況コード表!M$12,Y150&gt;=契約状況コード表!N$12),"○",IF(AND(BI150=契約状況コード表!M$13,Y150&gt;=契約状況コード表!N$13),"○","×")))))))))</f>
        <v>×</v>
      </c>
      <c r="BF150" s="98" t="str">
        <f t="shared" si="23"/>
        <v>×</v>
      </c>
      <c r="BG150" s="98" t="str">
        <f t="shared" si="24"/>
        <v>×</v>
      </c>
      <c r="BH150" s="99" t="str">
        <f t="shared" si="25"/>
        <v/>
      </c>
      <c r="BI150" s="146">
        <f t="shared" si="26"/>
        <v>0</v>
      </c>
      <c r="BJ150" s="29" t="str">
        <f>IF(AG150=契約状況コード表!G$5,"",IF(AND(K150&lt;&gt;"",ISTEXT(U150)),"分担契約/単価契約",IF(ISTEXT(U150),"単価契約",IF(K150&lt;&gt;"","分担契約",""))))</f>
        <v/>
      </c>
      <c r="BK150" s="147"/>
      <c r="BL150" s="102" t="str">
        <f>IF(COUNTIF(T150,"**"),"",IF(AND(T150&gt;=契約状況コード表!P$5,OR(H150=契約状況コード表!M$5,H150=契約状況コード表!M$6)),1,IF(AND(T150&gt;=契約状況コード表!P$13,H150&lt;&gt;契約状況コード表!M$5,H150&lt;&gt;契約状況コード表!M$6),1,"")))</f>
        <v/>
      </c>
      <c r="BM150" s="132" t="str">
        <f t="shared" si="27"/>
        <v>○</v>
      </c>
      <c r="BN150" s="102" t="b">
        <f t="shared" si="28"/>
        <v>1</v>
      </c>
      <c r="BO150" s="102" t="b">
        <f t="shared" si="29"/>
        <v>1</v>
      </c>
    </row>
    <row r="151" spans="7:67" ht="60.6" customHeight="1">
      <c r="G151" s="64"/>
      <c r="H151" s="65"/>
      <c r="I151" s="65"/>
      <c r="J151" s="65"/>
      <c r="K151" s="64"/>
      <c r="L151" s="29"/>
      <c r="M151" s="66"/>
      <c r="N151" s="65"/>
      <c r="O151" s="67"/>
      <c r="P151" s="72"/>
      <c r="Q151" s="73"/>
      <c r="R151" s="65"/>
      <c r="S151" s="64"/>
      <c r="T151" s="68"/>
      <c r="U151" s="75"/>
      <c r="V151" s="76"/>
      <c r="W151" s="148" t="str">
        <f>IF(OR(T151="他官署で調達手続きを実施のため",AG151=契約状況コード表!G$5),"－",IF(V151&lt;&gt;"",ROUNDDOWN(V151/T151,3),(IFERROR(ROUNDDOWN(U151/T151,3),"－"))))</f>
        <v>－</v>
      </c>
      <c r="X151" s="68"/>
      <c r="Y151" s="68"/>
      <c r="Z151" s="71"/>
      <c r="AA151" s="69"/>
      <c r="AB151" s="70"/>
      <c r="AC151" s="71"/>
      <c r="AD151" s="71"/>
      <c r="AE151" s="71"/>
      <c r="AF151" s="71"/>
      <c r="AG151" s="69"/>
      <c r="AH151" s="65"/>
      <c r="AI151" s="65"/>
      <c r="AJ151" s="65"/>
      <c r="AK151" s="29"/>
      <c r="AL151" s="29"/>
      <c r="AM151" s="170"/>
      <c r="AN151" s="170"/>
      <c r="AO151" s="170"/>
      <c r="AP151" s="170"/>
      <c r="AQ151" s="29"/>
      <c r="AR151" s="64"/>
      <c r="AS151" s="29"/>
      <c r="AT151" s="29"/>
      <c r="AU151" s="29"/>
      <c r="AV151" s="29"/>
      <c r="AW151" s="29"/>
      <c r="AX151" s="29"/>
      <c r="AY151" s="29"/>
      <c r="AZ151" s="29"/>
      <c r="BA151" s="92"/>
      <c r="BB151" s="97"/>
      <c r="BC151" s="98" t="str">
        <f>IF(AND(OR(K151=契約状況コード表!D$5,K151=契約状況コード表!D$6),OR(AG151=契約状況コード表!G$5,AG151=契約状況コード表!G$6)),"年間支払金額(全官署)",IF(OR(AG151=契約状況コード表!G$5,AG151=契約状況コード表!G$6),"年間支払金額",IF(AND(OR(COUNTIF(AI151,"*すべて*"),COUNTIF(AI151,"*全て*")),S151="●",OR(K151=契約状況コード表!D$5,K151=契約状況コード表!D$6)),"年間支払金額(全官署、契約相手方ごと)",IF(AND(OR(COUNTIF(AI151,"*すべて*"),COUNTIF(AI151,"*全て*")),S151="●"),"年間支払金額(契約相手方ごと)",IF(AND(OR(K151=契約状況コード表!D$5,K151=契約状況コード表!D$6),AG151=契約状況コード表!G$7),"契約総額(全官署)",IF(AND(K151=契約状況コード表!D$7,AG151=契約状況コード表!G$7),"契約総額(自官署のみ)",IF(K151=契約状況コード表!D$7,"年間支払金額(自官署のみ)",IF(AG151=契約状況コード表!G$7,"契約総額",IF(AND(COUNTIF(BJ151,"&lt;&gt;*単価*"),OR(K151=契約状況コード表!D$5,K151=契約状況コード表!D$6)),"全官署予定価格",IF(AND(COUNTIF(BJ151,"*単価*"),OR(K151=契約状況コード表!D$5,K151=契約状況コード表!D$6)),"全官署支払金額",IF(AND(COUNTIF(BJ151,"&lt;&gt;*単価*"),COUNTIF(BJ151,"*変更契約*")),"変更後予定価格",IF(COUNTIF(BJ151,"*単価*"),"年間支払金額","予定価格"))))))))))))</f>
        <v>予定価格</v>
      </c>
      <c r="BD151" s="98" t="str">
        <f>IF(AND(BI151=契約状況コード表!M$5,T151&gt;契約状況コード表!N$5),"○",IF(AND(BI151=契約状況コード表!M$6,T151&gt;=契約状況コード表!N$6),"○",IF(AND(BI151=契約状況コード表!M$7,T151&gt;=契約状況コード表!N$7),"○",IF(AND(BI151=契約状況コード表!M$8,T151&gt;=契約状況コード表!N$8),"○",IF(AND(BI151=契約状況コード表!M$9,T151&gt;=契約状況コード表!N$9),"○",IF(AND(BI151=契約状況コード表!M$10,T151&gt;=契約状況コード表!N$10),"○",IF(AND(BI151=契約状況コード表!M$11,T151&gt;=契約状況コード表!N$11),"○",IF(AND(BI151=契約状況コード表!M$12,T151&gt;=契約状況コード表!N$12),"○",IF(AND(BI151=契約状況コード表!M$13,T151&gt;=契約状況コード表!N$13),"○",IF(T151="他官署で調達手続き入札を実施のため","○","×"))))))))))</f>
        <v>×</v>
      </c>
      <c r="BE151" s="98" t="str">
        <f>IF(AND(BI151=契約状況コード表!M$5,Y151&gt;契約状況コード表!N$5),"○",IF(AND(BI151=契約状況コード表!M$6,Y151&gt;=契約状況コード表!N$6),"○",IF(AND(BI151=契約状況コード表!M$7,Y151&gt;=契約状況コード表!N$7),"○",IF(AND(BI151=契約状況コード表!M$8,Y151&gt;=契約状況コード表!N$8),"○",IF(AND(BI151=契約状況コード表!M$9,Y151&gt;=契約状況コード表!N$9),"○",IF(AND(BI151=契約状況コード表!M$10,Y151&gt;=契約状況コード表!N$10),"○",IF(AND(BI151=契約状況コード表!M$11,Y151&gt;=契約状況コード表!N$11),"○",IF(AND(BI151=契約状況コード表!M$12,Y151&gt;=契約状況コード表!N$12),"○",IF(AND(BI151=契約状況コード表!M$13,Y151&gt;=契約状況コード表!N$13),"○","×")))))))))</f>
        <v>×</v>
      </c>
      <c r="BF151" s="98" t="str">
        <f t="shared" si="23"/>
        <v>×</v>
      </c>
      <c r="BG151" s="98" t="str">
        <f t="shared" si="24"/>
        <v>×</v>
      </c>
      <c r="BH151" s="99" t="str">
        <f t="shared" si="25"/>
        <v/>
      </c>
      <c r="BI151" s="146">
        <f t="shared" si="26"/>
        <v>0</v>
      </c>
      <c r="BJ151" s="29" t="str">
        <f>IF(AG151=契約状況コード表!G$5,"",IF(AND(K151&lt;&gt;"",ISTEXT(U151)),"分担契約/単価契約",IF(ISTEXT(U151),"単価契約",IF(K151&lt;&gt;"","分担契約",""))))</f>
        <v/>
      </c>
      <c r="BK151" s="147"/>
      <c r="BL151" s="102" t="str">
        <f>IF(COUNTIF(T151,"**"),"",IF(AND(T151&gt;=契約状況コード表!P$5,OR(H151=契約状況コード表!M$5,H151=契約状況コード表!M$6)),1,IF(AND(T151&gt;=契約状況コード表!P$13,H151&lt;&gt;契約状況コード表!M$5,H151&lt;&gt;契約状況コード表!M$6),1,"")))</f>
        <v/>
      </c>
      <c r="BM151" s="132" t="str">
        <f t="shared" si="27"/>
        <v>○</v>
      </c>
      <c r="BN151" s="102" t="b">
        <f t="shared" si="28"/>
        <v>1</v>
      </c>
      <c r="BO151" s="102" t="b">
        <f t="shared" si="29"/>
        <v>1</v>
      </c>
    </row>
    <row r="152" spans="7:67" ht="60.6" customHeight="1">
      <c r="G152" s="64"/>
      <c r="H152" s="65"/>
      <c r="I152" s="65"/>
      <c r="J152" s="65"/>
      <c r="K152" s="64"/>
      <c r="L152" s="29"/>
      <c r="M152" s="66"/>
      <c r="N152" s="65"/>
      <c r="O152" s="67"/>
      <c r="P152" s="72"/>
      <c r="Q152" s="73"/>
      <c r="R152" s="65"/>
      <c r="S152" s="64"/>
      <c r="T152" s="68"/>
      <c r="U152" s="75"/>
      <c r="V152" s="76"/>
      <c r="W152" s="148" t="str">
        <f>IF(OR(T152="他官署で調達手続きを実施のため",AG152=契約状況コード表!G$5),"－",IF(V152&lt;&gt;"",ROUNDDOWN(V152/T152,3),(IFERROR(ROUNDDOWN(U152/T152,3),"－"))))</f>
        <v>－</v>
      </c>
      <c r="X152" s="68"/>
      <c r="Y152" s="68"/>
      <c r="Z152" s="71"/>
      <c r="AA152" s="69"/>
      <c r="AB152" s="70"/>
      <c r="AC152" s="71"/>
      <c r="AD152" s="71"/>
      <c r="AE152" s="71"/>
      <c r="AF152" s="71"/>
      <c r="AG152" s="69"/>
      <c r="AH152" s="65"/>
      <c r="AI152" s="65"/>
      <c r="AJ152" s="65"/>
      <c r="AK152" s="29"/>
      <c r="AL152" s="29"/>
      <c r="AM152" s="170"/>
      <c r="AN152" s="170"/>
      <c r="AO152" s="170"/>
      <c r="AP152" s="170"/>
      <c r="AQ152" s="29"/>
      <c r="AR152" s="64"/>
      <c r="AS152" s="29"/>
      <c r="AT152" s="29"/>
      <c r="AU152" s="29"/>
      <c r="AV152" s="29"/>
      <c r="AW152" s="29"/>
      <c r="AX152" s="29"/>
      <c r="AY152" s="29"/>
      <c r="AZ152" s="29"/>
      <c r="BA152" s="90"/>
      <c r="BB152" s="97"/>
      <c r="BC152" s="98" t="str">
        <f>IF(AND(OR(K152=契約状況コード表!D$5,K152=契約状況コード表!D$6),OR(AG152=契約状況コード表!G$5,AG152=契約状況コード表!G$6)),"年間支払金額(全官署)",IF(OR(AG152=契約状況コード表!G$5,AG152=契約状況コード表!G$6),"年間支払金額",IF(AND(OR(COUNTIF(AI152,"*すべて*"),COUNTIF(AI152,"*全て*")),S152="●",OR(K152=契約状況コード表!D$5,K152=契約状況コード表!D$6)),"年間支払金額(全官署、契約相手方ごと)",IF(AND(OR(COUNTIF(AI152,"*すべて*"),COUNTIF(AI152,"*全て*")),S152="●"),"年間支払金額(契約相手方ごと)",IF(AND(OR(K152=契約状況コード表!D$5,K152=契約状況コード表!D$6),AG152=契約状況コード表!G$7),"契約総額(全官署)",IF(AND(K152=契約状況コード表!D$7,AG152=契約状況コード表!G$7),"契約総額(自官署のみ)",IF(K152=契約状況コード表!D$7,"年間支払金額(自官署のみ)",IF(AG152=契約状況コード表!G$7,"契約総額",IF(AND(COUNTIF(BJ152,"&lt;&gt;*単価*"),OR(K152=契約状況コード表!D$5,K152=契約状況コード表!D$6)),"全官署予定価格",IF(AND(COUNTIF(BJ152,"*単価*"),OR(K152=契約状況コード表!D$5,K152=契約状況コード表!D$6)),"全官署支払金額",IF(AND(COUNTIF(BJ152,"&lt;&gt;*単価*"),COUNTIF(BJ152,"*変更契約*")),"変更後予定価格",IF(COUNTIF(BJ152,"*単価*"),"年間支払金額","予定価格"))))))))))))</f>
        <v>予定価格</v>
      </c>
      <c r="BD152" s="98" t="str">
        <f>IF(AND(BI152=契約状況コード表!M$5,T152&gt;契約状況コード表!N$5),"○",IF(AND(BI152=契約状況コード表!M$6,T152&gt;=契約状況コード表!N$6),"○",IF(AND(BI152=契約状況コード表!M$7,T152&gt;=契約状況コード表!N$7),"○",IF(AND(BI152=契約状況コード表!M$8,T152&gt;=契約状況コード表!N$8),"○",IF(AND(BI152=契約状況コード表!M$9,T152&gt;=契約状況コード表!N$9),"○",IF(AND(BI152=契約状況コード表!M$10,T152&gt;=契約状況コード表!N$10),"○",IF(AND(BI152=契約状況コード表!M$11,T152&gt;=契約状況コード表!N$11),"○",IF(AND(BI152=契約状況コード表!M$12,T152&gt;=契約状況コード表!N$12),"○",IF(AND(BI152=契約状況コード表!M$13,T152&gt;=契約状況コード表!N$13),"○",IF(T152="他官署で調達手続き入札を実施のため","○","×"))))))))))</f>
        <v>×</v>
      </c>
      <c r="BE152" s="98" t="str">
        <f>IF(AND(BI152=契約状況コード表!M$5,Y152&gt;契約状況コード表!N$5),"○",IF(AND(BI152=契約状況コード表!M$6,Y152&gt;=契約状況コード表!N$6),"○",IF(AND(BI152=契約状況コード表!M$7,Y152&gt;=契約状況コード表!N$7),"○",IF(AND(BI152=契約状況コード表!M$8,Y152&gt;=契約状況コード表!N$8),"○",IF(AND(BI152=契約状況コード表!M$9,Y152&gt;=契約状況コード表!N$9),"○",IF(AND(BI152=契約状況コード表!M$10,Y152&gt;=契約状況コード表!N$10),"○",IF(AND(BI152=契約状況コード表!M$11,Y152&gt;=契約状況コード表!N$11),"○",IF(AND(BI152=契約状況コード表!M$12,Y152&gt;=契約状況コード表!N$12),"○",IF(AND(BI152=契約状況コード表!M$13,Y152&gt;=契約状況コード表!N$13),"○","×")))))))))</f>
        <v>×</v>
      </c>
      <c r="BF152" s="98" t="str">
        <f t="shared" si="23"/>
        <v>×</v>
      </c>
      <c r="BG152" s="98" t="str">
        <f t="shared" si="24"/>
        <v>×</v>
      </c>
      <c r="BH152" s="99" t="str">
        <f t="shared" si="25"/>
        <v/>
      </c>
      <c r="BI152" s="146">
        <f t="shared" si="26"/>
        <v>0</v>
      </c>
      <c r="BJ152" s="29" t="str">
        <f>IF(AG152=契約状況コード表!G$5,"",IF(AND(K152&lt;&gt;"",ISTEXT(U152)),"分担契約/単価契約",IF(ISTEXT(U152),"単価契約",IF(K152&lt;&gt;"","分担契約",""))))</f>
        <v/>
      </c>
      <c r="BK152" s="147"/>
      <c r="BL152" s="102" t="str">
        <f>IF(COUNTIF(T152,"**"),"",IF(AND(T152&gt;=契約状況コード表!P$5,OR(H152=契約状況コード表!M$5,H152=契約状況コード表!M$6)),1,IF(AND(T152&gt;=契約状況コード表!P$13,H152&lt;&gt;契約状況コード表!M$5,H152&lt;&gt;契約状況コード表!M$6),1,"")))</f>
        <v/>
      </c>
      <c r="BM152" s="132" t="str">
        <f t="shared" si="27"/>
        <v>○</v>
      </c>
      <c r="BN152" s="102" t="b">
        <f t="shared" si="28"/>
        <v>1</v>
      </c>
      <c r="BO152" s="102" t="b">
        <f t="shared" si="29"/>
        <v>1</v>
      </c>
    </row>
    <row r="153" spans="7:67" ht="60.6" customHeight="1">
      <c r="G153" s="64"/>
      <c r="H153" s="65"/>
      <c r="I153" s="65"/>
      <c r="J153" s="65"/>
      <c r="K153" s="64"/>
      <c r="L153" s="29"/>
      <c r="M153" s="66"/>
      <c r="N153" s="65"/>
      <c r="O153" s="67"/>
      <c r="P153" s="72"/>
      <c r="Q153" s="73"/>
      <c r="R153" s="65"/>
      <c r="S153" s="64"/>
      <c r="T153" s="68"/>
      <c r="U153" s="75"/>
      <c r="V153" s="76"/>
      <c r="W153" s="148" t="str">
        <f>IF(OR(T153="他官署で調達手続きを実施のため",AG153=契約状況コード表!G$5),"－",IF(V153&lt;&gt;"",ROUNDDOWN(V153/T153,3),(IFERROR(ROUNDDOWN(U153/T153,3),"－"))))</f>
        <v>－</v>
      </c>
      <c r="X153" s="68"/>
      <c r="Y153" s="68"/>
      <c r="Z153" s="71"/>
      <c r="AA153" s="69"/>
      <c r="AB153" s="70"/>
      <c r="AC153" s="71"/>
      <c r="AD153" s="71"/>
      <c r="AE153" s="71"/>
      <c r="AF153" s="71"/>
      <c r="AG153" s="69"/>
      <c r="AH153" s="65"/>
      <c r="AI153" s="65"/>
      <c r="AJ153" s="65"/>
      <c r="AK153" s="29"/>
      <c r="AL153" s="29"/>
      <c r="AM153" s="170"/>
      <c r="AN153" s="170"/>
      <c r="AO153" s="170"/>
      <c r="AP153" s="170"/>
      <c r="AQ153" s="29"/>
      <c r="AR153" s="64"/>
      <c r="AS153" s="29"/>
      <c r="AT153" s="29"/>
      <c r="AU153" s="29"/>
      <c r="AV153" s="29"/>
      <c r="AW153" s="29"/>
      <c r="AX153" s="29"/>
      <c r="AY153" s="29"/>
      <c r="AZ153" s="29"/>
      <c r="BA153" s="90"/>
      <c r="BB153" s="97"/>
      <c r="BC153" s="98" t="str">
        <f>IF(AND(OR(K153=契約状況コード表!D$5,K153=契約状況コード表!D$6),OR(AG153=契約状況コード表!G$5,AG153=契約状況コード表!G$6)),"年間支払金額(全官署)",IF(OR(AG153=契約状況コード表!G$5,AG153=契約状況コード表!G$6),"年間支払金額",IF(AND(OR(COUNTIF(AI153,"*すべて*"),COUNTIF(AI153,"*全て*")),S153="●",OR(K153=契約状況コード表!D$5,K153=契約状況コード表!D$6)),"年間支払金額(全官署、契約相手方ごと)",IF(AND(OR(COUNTIF(AI153,"*すべて*"),COUNTIF(AI153,"*全て*")),S153="●"),"年間支払金額(契約相手方ごと)",IF(AND(OR(K153=契約状況コード表!D$5,K153=契約状況コード表!D$6),AG153=契約状況コード表!G$7),"契約総額(全官署)",IF(AND(K153=契約状況コード表!D$7,AG153=契約状況コード表!G$7),"契約総額(自官署のみ)",IF(K153=契約状況コード表!D$7,"年間支払金額(自官署のみ)",IF(AG153=契約状況コード表!G$7,"契約総額",IF(AND(COUNTIF(BJ153,"&lt;&gt;*単価*"),OR(K153=契約状況コード表!D$5,K153=契約状況コード表!D$6)),"全官署予定価格",IF(AND(COUNTIF(BJ153,"*単価*"),OR(K153=契約状況コード表!D$5,K153=契約状況コード表!D$6)),"全官署支払金額",IF(AND(COUNTIF(BJ153,"&lt;&gt;*単価*"),COUNTIF(BJ153,"*変更契約*")),"変更後予定価格",IF(COUNTIF(BJ153,"*単価*"),"年間支払金額","予定価格"))))))))))))</f>
        <v>予定価格</v>
      </c>
      <c r="BD153" s="98" t="str">
        <f>IF(AND(BI153=契約状況コード表!M$5,T153&gt;契約状況コード表!N$5),"○",IF(AND(BI153=契約状況コード表!M$6,T153&gt;=契約状況コード表!N$6),"○",IF(AND(BI153=契約状況コード表!M$7,T153&gt;=契約状況コード表!N$7),"○",IF(AND(BI153=契約状況コード表!M$8,T153&gt;=契約状況コード表!N$8),"○",IF(AND(BI153=契約状況コード表!M$9,T153&gt;=契約状況コード表!N$9),"○",IF(AND(BI153=契約状況コード表!M$10,T153&gt;=契約状況コード表!N$10),"○",IF(AND(BI153=契約状況コード表!M$11,T153&gt;=契約状況コード表!N$11),"○",IF(AND(BI153=契約状況コード表!M$12,T153&gt;=契約状況コード表!N$12),"○",IF(AND(BI153=契約状況コード表!M$13,T153&gt;=契約状況コード表!N$13),"○",IF(T153="他官署で調達手続き入札を実施のため","○","×"))))))))))</f>
        <v>×</v>
      </c>
      <c r="BE153" s="98" t="str">
        <f>IF(AND(BI153=契約状況コード表!M$5,Y153&gt;契約状況コード表!N$5),"○",IF(AND(BI153=契約状況コード表!M$6,Y153&gt;=契約状況コード表!N$6),"○",IF(AND(BI153=契約状況コード表!M$7,Y153&gt;=契約状況コード表!N$7),"○",IF(AND(BI153=契約状況コード表!M$8,Y153&gt;=契約状況コード表!N$8),"○",IF(AND(BI153=契約状況コード表!M$9,Y153&gt;=契約状況コード表!N$9),"○",IF(AND(BI153=契約状況コード表!M$10,Y153&gt;=契約状況コード表!N$10),"○",IF(AND(BI153=契約状況コード表!M$11,Y153&gt;=契約状況コード表!N$11),"○",IF(AND(BI153=契約状況コード表!M$12,Y153&gt;=契約状況コード表!N$12),"○",IF(AND(BI153=契約状況コード表!M$13,Y153&gt;=契約状況コード表!N$13),"○","×")))))))))</f>
        <v>×</v>
      </c>
      <c r="BF153" s="98" t="str">
        <f t="shared" ref="BF153:BF216" si="30">IF(AND(L153="×",BG153="○"),"×",BG153)</f>
        <v>×</v>
      </c>
      <c r="BG153" s="98" t="str">
        <f t="shared" ref="BG153:BG216" si="31">IF(BB153&lt;&gt;"",BB153,IF(COUNTIF(BC153,"*予定価格*"),BD153,BE153))</f>
        <v>×</v>
      </c>
      <c r="BH153" s="99" t="str">
        <f t="shared" ref="BH153:BH216" si="32">IF(BG153="○",X153,"")</f>
        <v/>
      </c>
      <c r="BI153" s="146">
        <f t="shared" ref="BI153:BI216" si="33">IF(H153="③情報システム",IF(COUNTIF(I153,"*借入*")+COUNTIF(I153,"*賃貸*")+COUNTIF(I153,"*リース*"),"⑨物品等賃借",IF(COUNTIF(I153,"*購入*")+COUNTIF(DM153,"*調達*"),"⑦物品等購入",IF(COUNTIF(I153,"*製造*"),"⑧物品等製造","⑩役務"))),H153)</f>
        <v>0</v>
      </c>
      <c r="BJ153" s="29" t="str">
        <f>IF(AG153=契約状況コード表!G$5,"",IF(AND(K153&lt;&gt;"",ISTEXT(U153)),"分担契約/単価契約",IF(ISTEXT(U153),"単価契約",IF(K153&lt;&gt;"","分担契約",""))))</f>
        <v/>
      </c>
      <c r="BK153" s="147"/>
      <c r="BL153" s="102" t="str">
        <f>IF(COUNTIF(T153,"**"),"",IF(AND(T153&gt;=契約状況コード表!P$5,OR(H153=契約状況コード表!M$5,H153=契約状況コード表!M$6)),1,IF(AND(T153&gt;=契約状況コード表!P$13,H153&lt;&gt;契約状況コード表!M$5,H153&lt;&gt;契約状況コード表!M$6),1,"")))</f>
        <v/>
      </c>
      <c r="BM153" s="132" t="str">
        <f t="shared" ref="BM153:BM216" si="34">IF(LEN(O153)=0,"○",IF(LEN(O153)=1,"○",IF(LEN(O153)=13,"○",IF(LEN(O153)=27,"○",IF(LEN(O153)=41,"○","×")))))</f>
        <v>○</v>
      </c>
      <c r="BN153" s="102" t="b">
        <f t="shared" ref="BN153:BN216" si="35">_xlfn.ISFORMULA(BI153)</f>
        <v>1</v>
      </c>
      <c r="BO153" s="102" t="b">
        <f t="shared" ref="BO153:BO216" si="36">_xlfn.ISFORMULA(BJ153)</f>
        <v>1</v>
      </c>
    </row>
    <row r="154" spans="7:67" ht="60.6" customHeight="1">
      <c r="G154" s="64"/>
      <c r="H154" s="65"/>
      <c r="I154" s="65"/>
      <c r="J154" s="65"/>
      <c r="K154" s="64"/>
      <c r="L154" s="29"/>
      <c r="M154" s="66"/>
      <c r="N154" s="65"/>
      <c r="O154" s="67"/>
      <c r="P154" s="72"/>
      <c r="Q154" s="73"/>
      <c r="R154" s="65"/>
      <c r="S154" s="64"/>
      <c r="T154" s="74"/>
      <c r="U154" s="131"/>
      <c r="V154" s="76"/>
      <c r="W154" s="148" t="str">
        <f>IF(OR(T154="他官署で調達手続きを実施のため",AG154=契約状況コード表!G$5),"－",IF(V154&lt;&gt;"",ROUNDDOWN(V154/T154,3),(IFERROR(ROUNDDOWN(U154/T154,3),"－"))))</f>
        <v>－</v>
      </c>
      <c r="X154" s="74"/>
      <c r="Y154" s="74"/>
      <c r="Z154" s="71"/>
      <c r="AA154" s="69"/>
      <c r="AB154" s="70"/>
      <c r="AC154" s="71"/>
      <c r="AD154" s="71"/>
      <c r="AE154" s="71"/>
      <c r="AF154" s="71"/>
      <c r="AG154" s="69"/>
      <c r="AH154" s="65"/>
      <c r="AI154" s="65"/>
      <c r="AJ154" s="65"/>
      <c r="AK154" s="29"/>
      <c r="AL154" s="29"/>
      <c r="AM154" s="170"/>
      <c r="AN154" s="170"/>
      <c r="AO154" s="170"/>
      <c r="AP154" s="170"/>
      <c r="AQ154" s="29"/>
      <c r="AR154" s="64"/>
      <c r="AS154" s="29"/>
      <c r="AT154" s="29"/>
      <c r="AU154" s="29"/>
      <c r="AV154" s="29"/>
      <c r="AW154" s="29"/>
      <c r="AX154" s="29"/>
      <c r="AY154" s="29"/>
      <c r="AZ154" s="29"/>
      <c r="BA154" s="90"/>
      <c r="BB154" s="97"/>
      <c r="BC154" s="98" t="str">
        <f>IF(AND(OR(K154=契約状況コード表!D$5,K154=契約状況コード表!D$6),OR(AG154=契約状況コード表!G$5,AG154=契約状況コード表!G$6)),"年間支払金額(全官署)",IF(OR(AG154=契約状況コード表!G$5,AG154=契約状況コード表!G$6),"年間支払金額",IF(AND(OR(COUNTIF(AI154,"*すべて*"),COUNTIF(AI154,"*全て*")),S154="●",OR(K154=契約状況コード表!D$5,K154=契約状況コード表!D$6)),"年間支払金額(全官署、契約相手方ごと)",IF(AND(OR(COUNTIF(AI154,"*すべて*"),COUNTIF(AI154,"*全て*")),S154="●"),"年間支払金額(契約相手方ごと)",IF(AND(OR(K154=契約状況コード表!D$5,K154=契約状況コード表!D$6),AG154=契約状況コード表!G$7),"契約総額(全官署)",IF(AND(K154=契約状況コード表!D$7,AG154=契約状況コード表!G$7),"契約総額(自官署のみ)",IF(K154=契約状況コード表!D$7,"年間支払金額(自官署のみ)",IF(AG154=契約状況コード表!G$7,"契約総額",IF(AND(COUNTIF(BJ154,"&lt;&gt;*単価*"),OR(K154=契約状況コード表!D$5,K154=契約状況コード表!D$6)),"全官署予定価格",IF(AND(COUNTIF(BJ154,"*単価*"),OR(K154=契約状況コード表!D$5,K154=契約状況コード表!D$6)),"全官署支払金額",IF(AND(COUNTIF(BJ154,"&lt;&gt;*単価*"),COUNTIF(BJ154,"*変更契約*")),"変更後予定価格",IF(COUNTIF(BJ154,"*単価*"),"年間支払金額","予定価格"))))))))))))</f>
        <v>予定価格</v>
      </c>
      <c r="BD154" s="98" t="str">
        <f>IF(AND(BI154=契約状況コード表!M$5,T154&gt;契約状況コード表!N$5),"○",IF(AND(BI154=契約状況コード表!M$6,T154&gt;=契約状況コード表!N$6),"○",IF(AND(BI154=契約状況コード表!M$7,T154&gt;=契約状況コード表!N$7),"○",IF(AND(BI154=契約状況コード表!M$8,T154&gt;=契約状況コード表!N$8),"○",IF(AND(BI154=契約状況コード表!M$9,T154&gt;=契約状況コード表!N$9),"○",IF(AND(BI154=契約状況コード表!M$10,T154&gt;=契約状況コード表!N$10),"○",IF(AND(BI154=契約状況コード表!M$11,T154&gt;=契約状況コード表!N$11),"○",IF(AND(BI154=契約状況コード表!M$12,T154&gt;=契約状況コード表!N$12),"○",IF(AND(BI154=契約状況コード表!M$13,T154&gt;=契約状況コード表!N$13),"○",IF(T154="他官署で調達手続き入札を実施のため","○","×"))))))))))</f>
        <v>×</v>
      </c>
      <c r="BE154" s="98" t="str">
        <f>IF(AND(BI154=契約状況コード表!M$5,Y154&gt;契約状況コード表!N$5),"○",IF(AND(BI154=契約状況コード表!M$6,Y154&gt;=契約状況コード表!N$6),"○",IF(AND(BI154=契約状況コード表!M$7,Y154&gt;=契約状況コード表!N$7),"○",IF(AND(BI154=契約状況コード表!M$8,Y154&gt;=契約状況コード表!N$8),"○",IF(AND(BI154=契約状況コード表!M$9,Y154&gt;=契約状況コード表!N$9),"○",IF(AND(BI154=契約状況コード表!M$10,Y154&gt;=契約状況コード表!N$10),"○",IF(AND(BI154=契約状況コード表!M$11,Y154&gt;=契約状況コード表!N$11),"○",IF(AND(BI154=契約状況コード表!M$12,Y154&gt;=契約状況コード表!N$12),"○",IF(AND(BI154=契約状況コード表!M$13,Y154&gt;=契約状況コード表!N$13),"○","×")))))))))</f>
        <v>×</v>
      </c>
      <c r="BF154" s="98" t="str">
        <f t="shared" si="30"/>
        <v>×</v>
      </c>
      <c r="BG154" s="98" t="str">
        <f t="shared" si="31"/>
        <v>×</v>
      </c>
      <c r="BH154" s="99" t="str">
        <f t="shared" si="32"/>
        <v/>
      </c>
      <c r="BI154" s="146">
        <f t="shared" si="33"/>
        <v>0</v>
      </c>
      <c r="BJ154" s="29" t="str">
        <f>IF(AG154=契約状況コード表!G$5,"",IF(AND(K154&lt;&gt;"",ISTEXT(U154)),"分担契約/単価契約",IF(ISTEXT(U154),"単価契約",IF(K154&lt;&gt;"","分担契約",""))))</f>
        <v/>
      </c>
      <c r="BK154" s="147"/>
      <c r="BL154" s="102" t="str">
        <f>IF(COUNTIF(T154,"**"),"",IF(AND(T154&gt;=契約状況コード表!P$5,OR(H154=契約状況コード表!M$5,H154=契約状況コード表!M$6)),1,IF(AND(T154&gt;=契約状況コード表!P$13,H154&lt;&gt;契約状況コード表!M$5,H154&lt;&gt;契約状況コード表!M$6),1,"")))</f>
        <v/>
      </c>
      <c r="BM154" s="132" t="str">
        <f t="shared" si="34"/>
        <v>○</v>
      </c>
      <c r="BN154" s="102" t="b">
        <f t="shared" si="35"/>
        <v>1</v>
      </c>
      <c r="BO154" s="102" t="b">
        <f t="shared" si="36"/>
        <v>1</v>
      </c>
    </row>
    <row r="155" spans="7:67" ht="60.6" customHeight="1">
      <c r="G155" s="64"/>
      <c r="H155" s="65"/>
      <c r="I155" s="65"/>
      <c r="J155" s="65"/>
      <c r="K155" s="64"/>
      <c r="L155" s="29"/>
      <c r="M155" s="66"/>
      <c r="N155" s="65"/>
      <c r="O155" s="67"/>
      <c r="P155" s="72"/>
      <c r="Q155" s="73"/>
      <c r="R155" s="65"/>
      <c r="S155" s="64"/>
      <c r="T155" s="68"/>
      <c r="U155" s="75"/>
      <c r="V155" s="76"/>
      <c r="W155" s="148" t="str">
        <f>IF(OR(T155="他官署で調達手続きを実施のため",AG155=契約状況コード表!G$5),"－",IF(V155&lt;&gt;"",ROUNDDOWN(V155/T155,3),(IFERROR(ROUNDDOWN(U155/T155,3),"－"))))</f>
        <v>－</v>
      </c>
      <c r="X155" s="68"/>
      <c r="Y155" s="68"/>
      <c r="Z155" s="71"/>
      <c r="AA155" s="69"/>
      <c r="AB155" s="70"/>
      <c r="AC155" s="71"/>
      <c r="AD155" s="71"/>
      <c r="AE155" s="71"/>
      <c r="AF155" s="71"/>
      <c r="AG155" s="69"/>
      <c r="AH155" s="65"/>
      <c r="AI155" s="65"/>
      <c r="AJ155" s="65"/>
      <c r="AK155" s="29"/>
      <c r="AL155" s="29"/>
      <c r="AM155" s="170"/>
      <c r="AN155" s="170"/>
      <c r="AO155" s="170"/>
      <c r="AP155" s="170"/>
      <c r="AQ155" s="29"/>
      <c r="AR155" s="64"/>
      <c r="AS155" s="29"/>
      <c r="AT155" s="29"/>
      <c r="AU155" s="29"/>
      <c r="AV155" s="29"/>
      <c r="AW155" s="29"/>
      <c r="AX155" s="29"/>
      <c r="AY155" s="29"/>
      <c r="AZ155" s="29"/>
      <c r="BA155" s="90"/>
      <c r="BB155" s="97"/>
      <c r="BC155" s="98" t="str">
        <f>IF(AND(OR(K155=契約状況コード表!D$5,K155=契約状況コード表!D$6),OR(AG155=契約状況コード表!G$5,AG155=契約状況コード表!G$6)),"年間支払金額(全官署)",IF(OR(AG155=契約状況コード表!G$5,AG155=契約状況コード表!G$6),"年間支払金額",IF(AND(OR(COUNTIF(AI155,"*すべて*"),COUNTIF(AI155,"*全て*")),S155="●",OR(K155=契約状況コード表!D$5,K155=契約状況コード表!D$6)),"年間支払金額(全官署、契約相手方ごと)",IF(AND(OR(COUNTIF(AI155,"*すべて*"),COUNTIF(AI155,"*全て*")),S155="●"),"年間支払金額(契約相手方ごと)",IF(AND(OR(K155=契約状況コード表!D$5,K155=契約状況コード表!D$6),AG155=契約状況コード表!G$7),"契約総額(全官署)",IF(AND(K155=契約状況コード表!D$7,AG155=契約状況コード表!G$7),"契約総額(自官署のみ)",IF(K155=契約状況コード表!D$7,"年間支払金額(自官署のみ)",IF(AG155=契約状況コード表!G$7,"契約総額",IF(AND(COUNTIF(BJ155,"&lt;&gt;*単価*"),OR(K155=契約状況コード表!D$5,K155=契約状況コード表!D$6)),"全官署予定価格",IF(AND(COUNTIF(BJ155,"*単価*"),OR(K155=契約状況コード表!D$5,K155=契約状況コード表!D$6)),"全官署支払金額",IF(AND(COUNTIF(BJ155,"&lt;&gt;*単価*"),COUNTIF(BJ155,"*変更契約*")),"変更後予定価格",IF(COUNTIF(BJ155,"*単価*"),"年間支払金額","予定価格"))))))))))))</f>
        <v>予定価格</v>
      </c>
      <c r="BD155" s="98" t="str">
        <f>IF(AND(BI155=契約状況コード表!M$5,T155&gt;契約状況コード表!N$5),"○",IF(AND(BI155=契約状況コード表!M$6,T155&gt;=契約状況コード表!N$6),"○",IF(AND(BI155=契約状況コード表!M$7,T155&gt;=契約状況コード表!N$7),"○",IF(AND(BI155=契約状況コード表!M$8,T155&gt;=契約状況コード表!N$8),"○",IF(AND(BI155=契約状況コード表!M$9,T155&gt;=契約状況コード表!N$9),"○",IF(AND(BI155=契約状況コード表!M$10,T155&gt;=契約状況コード表!N$10),"○",IF(AND(BI155=契約状況コード表!M$11,T155&gt;=契約状況コード表!N$11),"○",IF(AND(BI155=契約状況コード表!M$12,T155&gt;=契約状況コード表!N$12),"○",IF(AND(BI155=契約状況コード表!M$13,T155&gt;=契約状況コード表!N$13),"○",IF(T155="他官署で調達手続き入札を実施のため","○","×"))))))))))</f>
        <v>×</v>
      </c>
      <c r="BE155" s="98" t="str">
        <f>IF(AND(BI155=契約状況コード表!M$5,Y155&gt;契約状況コード表!N$5),"○",IF(AND(BI155=契約状況コード表!M$6,Y155&gt;=契約状況コード表!N$6),"○",IF(AND(BI155=契約状況コード表!M$7,Y155&gt;=契約状況コード表!N$7),"○",IF(AND(BI155=契約状況コード表!M$8,Y155&gt;=契約状況コード表!N$8),"○",IF(AND(BI155=契約状況コード表!M$9,Y155&gt;=契約状況コード表!N$9),"○",IF(AND(BI155=契約状況コード表!M$10,Y155&gt;=契約状況コード表!N$10),"○",IF(AND(BI155=契約状況コード表!M$11,Y155&gt;=契約状況コード表!N$11),"○",IF(AND(BI155=契約状況コード表!M$12,Y155&gt;=契約状況コード表!N$12),"○",IF(AND(BI155=契約状況コード表!M$13,Y155&gt;=契約状況コード表!N$13),"○","×")))))))))</f>
        <v>×</v>
      </c>
      <c r="BF155" s="98" t="str">
        <f t="shared" si="30"/>
        <v>×</v>
      </c>
      <c r="BG155" s="98" t="str">
        <f t="shared" si="31"/>
        <v>×</v>
      </c>
      <c r="BH155" s="99" t="str">
        <f t="shared" si="32"/>
        <v/>
      </c>
      <c r="BI155" s="146">
        <f t="shared" si="33"/>
        <v>0</v>
      </c>
      <c r="BJ155" s="29" t="str">
        <f>IF(AG155=契約状況コード表!G$5,"",IF(AND(K155&lt;&gt;"",ISTEXT(U155)),"分担契約/単価契約",IF(ISTEXT(U155),"単価契約",IF(K155&lt;&gt;"","分担契約",""))))</f>
        <v/>
      </c>
      <c r="BK155" s="147"/>
      <c r="BL155" s="102" t="str">
        <f>IF(COUNTIF(T155,"**"),"",IF(AND(T155&gt;=契約状況コード表!P$5,OR(H155=契約状況コード表!M$5,H155=契約状況コード表!M$6)),1,IF(AND(T155&gt;=契約状況コード表!P$13,H155&lt;&gt;契約状況コード表!M$5,H155&lt;&gt;契約状況コード表!M$6),1,"")))</f>
        <v/>
      </c>
      <c r="BM155" s="132" t="str">
        <f t="shared" si="34"/>
        <v>○</v>
      </c>
      <c r="BN155" s="102" t="b">
        <f t="shared" si="35"/>
        <v>1</v>
      </c>
      <c r="BO155" s="102" t="b">
        <f t="shared" si="36"/>
        <v>1</v>
      </c>
    </row>
    <row r="156" spans="7:67" ht="60.6" customHeight="1">
      <c r="G156" s="64"/>
      <c r="H156" s="65"/>
      <c r="I156" s="65"/>
      <c r="J156" s="65"/>
      <c r="K156" s="64"/>
      <c r="L156" s="29"/>
      <c r="M156" s="66"/>
      <c r="N156" s="65"/>
      <c r="O156" s="67"/>
      <c r="P156" s="72"/>
      <c r="Q156" s="73"/>
      <c r="R156" s="65"/>
      <c r="S156" s="64"/>
      <c r="T156" s="68"/>
      <c r="U156" s="75"/>
      <c r="V156" s="76"/>
      <c r="W156" s="148" t="str">
        <f>IF(OR(T156="他官署で調達手続きを実施のため",AG156=契約状況コード表!G$5),"－",IF(V156&lt;&gt;"",ROUNDDOWN(V156/T156,3),(IFERROR(ROUNDDOWN(U156/T156,3),"－"))))</f>
        <v>－</v>
      </c>
      <c r="X156" s="68"/>
      <c r="Y156" s="68"/>
      <c r="Z156" s="71"/>
      <c r="AA156" s="69"/>
      <c r="AB156" s="70"/>
      <c r="AC156" s="71"/>
      <c r="AD156" s="71"/>
      <c r="AE156" s="71"/>
      <c r="AF156" s="71"/>
      <c r="AG156" s="69"/>
      <c r="AH156" s="65"/>
      <c r="AI156" s="65"/>
      <c r="AJ156" s="65"/>
      <c r="AK156" s="29"/>
      <c r="AL156" s="29"/>
      <c r="AM156" s="170"/>
      <c r="AN156" s="170"/>
      <c r="AO156" s="170"/>
      <c r="AP156" s="170"/>
      <c r="AQ156" s="29"/>
      <c r="AR156" s="64"/>
      <c r="AS156" s="29"/>
      <c r="AT156" s="29"/>
      <c r="AU156" s="29"/>
      <c r="AV156" s="29"/>
      <c r="AW156" s="29"/>
      <c r="AX156" s="29"/>
      <c r="AY156" s="29"/>
      <c r="AZ156" s="29"/>
      <c r="BA156" s="90"/>
      <c r="BB156" s="97"/>
      <c r="BC156" s="98" t="str">
        <f>IF(AND(OR(K156=契約状況コード表!D$5,K156=契約状況コード表!D$6),OR(AG156=契約状況コード表!G$5,AG156=契約状況コード表!G$6)),"年間支払金額(全官署)",IF(OR(AG156=契約状況コード表!G$5,AG156=契約状況コード表!G$6),"年間支払金額",IF(AND(OR(COUNTIF(AI156,"*すべて*"),COUNTIF(AI156,"*全て*")),S156="●",OR(K156=契約状況コード表!D$5,K156=契約状況コード表!D$6)),"年間支払金額(全官署、契約相手方ごと)",IF(AND(OR(COUNTIF(AI156,"*すべて*"),COUNTIF(AI156,"*全て*")),S156="●"),"年間支払金額(契約相手方ごと)",IF(AND(OR(K156=契約状況コード表!D$5,K156=契約状況コード表!D$6),AG156=契約状況コード表!G$7),"契約総額(全官署)",IF(AND(K156=契約状況コード表!D$7,AG156=契約状況コード表!G$7),"契約総額(自官署のみ)",IF(K156=契約状況コード表!D$7,"年間支払金額(自官署のみ)",IF(AG156=契約状況コード表!G$7,"契約総額",IF(AND(COUNTIF(BJ156,"&lt;&gt;*単価*"),OR(K156=契約状況コード表!D$5,K156=契約状況コード表!D$6)),"全官署予定価格",IF(AND(COUNTIF(BJ156,"*単価*"),OR(K156=契約状況コード表!D$5,K156=契約状況コード表!D$6)),"全官署支払金額",IF(AND(COUNTIF(BJ156,"&lt;&gt;*単価*"),COUNTIF(BJ156,"*変更契約*")),"変更後予定価格",IF(COUNTIF(BJ156,"*単価*"),"年間支払金額","予定価格"))))))))))))</f>
        <v>予定価格</v>
      </c>
      <c r="BD156" s="98" t="str">
        <f>IF(AND(BI156=契約状況コード表!M$5,T156&gt;契約状況コード表!N$5),"○",IF(AND(BI156=契約状況コード表!M$6,T156&gt;=契約状況コード表!N$6),"○",IF(AND(BI156=契約状況コード表!M$7,T156&gt;=契約状況コード表!N$7),"○",IF(AND(BI156=契約状況コード表!M$8,T156&gt;=契約状況コード表!N$8),"○",IF(AND(BI156=契約状況コード表!M$9,T156&gt;=契約状況コード表!N$9),"○",IF(AND(BI156=契約状況コード表!M$10,T156&gt;=契約状況コード表!N$10),"○",IF(AND(BI156=契約状況コード表!M$11,T156&gt;=契約状況コード表!N$11),"○",IF(AND(BI156=契約状況コード表!M$12,T156&gt;=契約状況コード表!N$12),"○",IF(AND(BI156=契約状況コード表!M$13,T156&gt;=契約状況コード表!N$13),"○",IF(T156="他官署で調達手続き入札を実施のため","○","×"))))))))))</f>
        <v>×</v>
      </c>
      <c r="BE156" s="98" t="str">
        <f>IF(AND(BI156=契約状況コード表!M$5,Y156&gt;契約状況コード表!N$5),"○",IF(AND(BI156=契約状況コード表!M$6,Y156&gt;=契約状況コード表!N$6),"○",IF(AND(BI156=契約状況コード表!M$7,Y156&gt;=契約状況コード表!N$7),"○",IF(AND(BI156=契約状況コード表!M$8,Y156&gt;=契約状況コード表!N$8),"○",IF(AND(BI156=契約状況コード表!M$9,Y156&gt;=契約状況コード表!N$9),"○",IF(AND(BI156=契約状況コード表!M$10,Y156&gt;=契約状況コード表!N$10),"○",IF(AND(BI156=契約状況コード表!M$11,Y156&gt;=契約状況コード表!N$11),"○",IF(AND(BI156=契約状況コード表!M$12,Y156&gt;=契約状況コード表!N$12),"○",IF(AND(BI156=契約状況コード表!M$13,Y156&gt;=契約状況コード表!N$13),"○","×")))))))))</f>
        <v>×</v>
      </c>
      <c r="BF156" s="98" t="str">
        <f t="shared" si="30"/>
        <v>×</v>
      </c>
      <c r="BG156" s="98" t="str">
        <f t="shared" si="31"/>
        <v>×</v>
      </c>
      <c r="BH156" s="99" t="str">
        <f t="shared" si="32"/>
        <v/>
      </c>
      <c r="BI156" s="146">
        <f t="shared" si="33"/>
        <v>0</v>
      </c>
      <c r="BJ156" s="29" t="str">
        <f>IF(AG156=契約状況コード表!G$5,"",IF(AND(K156&lt;&gt;"",ISTEXT(U156)),"分担契約/単価契約",IF(ISTEXT(U156),"単価契約",IF(K156&lt;&gt;"","分担契約",""))))</f>
        <v/>
      </c>
      <c r="BK156" s="147"/>
      <c r="BL156" s="102" t="str">
        <f>IF(COUNTIF(T156,"**"),"",IF(AND(T156&gt;=契約状況コード表!P$5,OR(H156=契約状況コード表!M$5,H156=契約状況コード表!M$6)),1,IF(AND(T156&gt;=契約状況コード表!P$13,H156&lt;&gt;契約状況コード表!M$5,H156&lt;&gt;契約状況コード表!M$6),1,"")))</f>
        <v/>
      </c>
      <c r="BM156" s="132" t="str">
        <f t="shared" si="34"/>
        <v>○</v>
      </c>
      <c r="BN156" s="102" t="b">
        <f t="shared" si="35"/>
        <v>1</v>
      </c>
      <c r="BO156" s="102" t="b">
        <f t="shared" si="36"/>
        <v>1</v>
      </c>
    </row>
    <row r="157" spans="7:67" ht="60.6" customHeight="1">
      <c r="G157" s="64"/>
      <c r="H157" s="65"/>
      <c r="I157" s="65"/>
      <c r="J157" s="65"/>
      <c r="K157" s="64"/>
      <c r="L157" s="29"/>
      <c r="M157" s="66"/>
      <c r="N157" s="65"/>
      <c r="O157" s="67"/>
      <c r="P157" s="72"/>
      <c r="Q157" s="73"/>
      <c r="R157" s="65"/>
      <c r="S157" s="64"/>
      <c r="T157" s="68"/>
      <c r="U157" s="75"/>
      <c r="V157" s="76"/>
      <c r="W157" s="148" t="str">
        <f>IF(OR(T157="他官署で調達手続きを実施のため",AG157=契約状況コード表!G$5),"－",IF(V157&lt;&gt;"",ROUNDDOWN(V157/T157,3),(IFERROR(ROUNDDOWN(U157/T157,3),"－"))))</f>
        <v>－</v>
      </c>
      <c r="X157" s="68"/>
      <c r="Y157" s="68"/>
      <c r="Z157" s="71"/>
      <c r="AA157" s="69"/>
      <c r="AB157" s="70"/>
      <c r="AC157" s="71"/>
      <c r="AD157" s="71"/>
      <c r="AE157" s="71"/>
      <c r="AF157" s="71"/>
      <c r="AG157" s="69"/>
      <c r="AH157" s="65"/>
      <c r="AI157" s="65"/>
      <c r="AJ157" s="65"/>
      <c r="AK157" s="29"/>
      <c r="AL157" s="29"/>
      <c r="AM157" s="170"/>
      <c r="AN157" s="170"/>
      <c r="AO157" s="170"/>
      <c r="AP157" s="170"/>
      <c r="AQ157" s="29"/>
      <c r="AR157" s="64"/>
      <c r="AS157" s="29"/>
      <c r="AT157" s="29"/>
      <c r="AU157" s="29"/>
      <c r="AV157" s="29"/>
      <c r="AW157" s="29"/>
      <c r="AX157" s="29"/>
      <c r="AY157" s="29"/>
      <c r="AZ157" s="29"/>
      <c r="BA157" s="90"/>
      <c r="BB157" s="97"/>
      <c r="BC157" s="98" t="str">
        <f>IF(AND(OR(K157=契約状況コード表!D$5,K157=契約状況コード表!D$6),OR(AG157=契約状況コード表!G$5,AG157=契約状況コード表!G$6)),"年間支払金額(全官署)",IF(OR(AG157=契約状況コード表!G$5,AG157=契約状況コード表!G$6),"年間支払金額",IF(AND(OR(COUNTIF(AI157,"*すべて*"),COUNTIF(AI157,"*全て*")),S157="●",OR(K157=契約状況コード表!D$5,K157=契約状況コード表!D$6)),"年間支払金額(全官署、契約相手方ごと)",IF(AND(OR(COUNTIF(AI157,"*すべて*"),COUNTIF(AI157,"*全て*")),S157="●"),"年間支払金額(契約相手方ごと)",IF(AND(OR(K157=契約状況コード表!D$5,K157=契約状況コード表!D$6),AG157=契約状況コード表!G$7),"契約総額(全官署)",IF(AND(K157=契約状況コード表!D$7,AG157=契約状況コード表!G$7),"契約総額(自官署のみ)",IF(K157=契約状況コード表!D$7,"年間支払金額(自官署のみ)",IF(AG157=契約状況コード表!G$7,"契約総額",IF(AND(COUNTIF(BJ157,"&lt;&gt;*単価*"),OR(K157=契約状況コード表!D$5,K157=契約状況コード表!D$6)),"全官署予定価格",IF(AND(COUNTIF(BJ157,"*単価*"),OR(K157=契約状況コード表!D$5,K157=契約状況コード表!D$6)),"全官署支払金額",IF(AND(COUNTIF(BJ157,"&lt;&gt;*単価*"),COUNTIF(BJ157,"*変更契約*")),"変更後予定価格",IF(COUNTIF(BJ157,"*単価*"),"年間支払金額","予定価格"))))))))))))</f>
        <v>予定価格</v>
      </c>
      <c r="BD157" s="98" t="str">
        <f>IF(AND(BI157=契約状況コード表!M$5,T157&gt;契約状況コード表!N$5),"○",IF(AND(BI157=契約状況コード表!M$6,T157&gt;=契約状況コード表!N$6),"○",IF(AND(BI157=契約状況コード表!M$7,T157&gt;=契約状況コード表!N$7),"○",IF(AND(BI157=契約状況コード表!M$8,T157&gt;=契約状況コード表!N$8),"○",IF(AND(BI157=契約状況コード表!M$9,T157&gt;=契約状況コード表!N$9),"○",IF(AND(BI157=契約状況コード表!M$10,T157&gt;=契約状況コード表!N$10),"○",IF(AND(BI157=契約状況コード表!M$11,T157&gt;=契約状況コード表!N$11),"○",IF(AND(BI157=契約状況コード表!M$12,T157&gt;=契約状況コード表!N$12),"○",IF(AND(BI157=契約状況コード表!M$13,T157&gt;=契約状況コード表!N$13),"○",IF(T157="他官署で調達手続き入札を実施のため","○","×"))))))))))</f>
        <v>×</v>
      </c>
      <c r="BE157" s="98" t="str">
        <f>IF(AND(BI157=契約状況コード表!M$5,Y157&gt;契約状況コード表!N$5),"○",IF(AND(BI157=契約状況コード表!M$6,Y157&gt;=契約状況コード表!N$6),"○",IF(AND(BI157=契約状況コード表!M$7,Y157&gt;=契約状況コード表!N$7),"○",IF(AND(BI157=契約状況コード表!M$8,Y157&gt;=契約状況コード表!N$8),"○",IF(AND(BI157=契約状況コード表!M$9,Y157&gt;=契約状況コード表!N$9),"○",IF(AND(BI157=契約状況コード表!M$10,Y157&gt;=契約状況コード表!N$10),"○",IF(AND(BI157=契約状況コード表!M$11,Y157&gt;=契約状況コード表!N$11),"○",IF(AND(BI157=契約状況コード表!M$12,Y157&gt;=契約状況コード表!N$12),"○",IF(AND(BI157=契約状況コード表!M$13,Y157&gt;=契約状況コード表!N$13),"○","×")))))))))</f>
        <v>×</v>
      </c>
      <c r="BF157" s="98" t="str">
        <f t="shared" si="30"/>
        <v>×</v>
      </c>
      <c r="BG157" s="98" t="str">
        <f t="shared" si="31"/>
        <v>×</v>
      </c>
      <c r="BH157" s="99" t="str">
        <f t="shared" si="32"/>
        <v/>
      </c>
      <c r="BI157" s="146">
        <f t="shared" si="33"/>
        <v>0</v>
      </c>
      <c r="BJ157" s="29" t="str">
        <f>IF(AG157=契約状況コード表!G$5,"",IF(AND(K157&lt;&gt;"",ISTEXT(U157)),"分担契約/単価契約",IF(ISTEXT(U157),"単価契約",IF(K157&lt;&gt;"","分担契約",""))))</f>
        <v/>
      </c>
      <c r="BK157" s="147"/>
      <c r="BL157" s="102" t="str">
        <f>IF(COUNTIF(T157,"**"),"",IF(AND(T157&gt;=契約状況コード表!P$5,OR(H157=契約状況コード表!M$5,H157=契約状況コード表!M$6)),1,IF(AND(T157&gt;=契約状況コード表!P$13,H157&lt;&gt;契約状況コード表!M$5,H157&lt;&gt;契約状況コード表!M$6),1,"")))</f>
        <v/>
      </c>
      <c r="BM157" s="132" t="str">
        <f t="shared" si="34"/>
        <v>○</v>
      </c>
      <c r="BN157" s="102" t="b">
        <f t="shared" si="35"/>
        <v>1</v>
      </c>
      <c r="BO157" s="102" t="b">
        <f t="shared" si="36"/>
        <v>1</v>
      </c>
    </row>
    <row r="158" spans="7:67" ht="60.6" customHeight="1">
      <c r="G158" s="64"/>
      <c r="H158" s="65"/>
      <c r="I158" s="65"/>
      <c r="J158" s="65"/>
      <c r="K158" s="64"/>
      <c r="L158" s="29"/>
      <c r="M158" s="66"/>
      <c r="N158" s="65"/>
      <c r="O158" s="67"/>
      <c r="P158" s="72"/>
      <c r="Q158" s="73"/>
      <c r="R158" s="65"/>
      <c r="S158" s="64"/>
      <c r="T158" s="68"/>
      <c r="U158" s="75"/>
      <c r="V158" s="76"/>
      <c r="W158" s="148" t="str">
        <f>IF(OR(T158="他官署で調達手続きを実施のため",AG158=契約状況コード表!G$5),"－",IF(V158&lt;&gt;"",ROUNDDOWN(V158/T158,3),(IFERROR(ROUNDDOWN(U158/T158,3),"－"))))</f>
        <v>－</v>
      </c>
      <c r="X158" s="68"/>
      <c r="Y158" s="68"/>
      <c r="Z158" s="71"/>
      <c r="AA158" s="69"/>
      <c r="AB158" s="70"/>
      <c r="AC158" s="71"/>
      <c r="AD158" s="71"/>
      <c r="AE158" s="71"/>
      <c r="AF158" s="71"/>
      <c r="AG158" s="69"/>
      <c r="AH158" s="65"/>
      <c r="AI158" s="65"/>
      <c r="AJ158" s="65"/>
      <c r="AK158" s="29"/>
      <c r="AL158" s="29"/>
      <c r="AM158" s="170"/>
      <c r="AN158" s="170"/>
      <c r="AO158" s="170"/>
      <c r="AP158" s="170"/>
      <c r="AQ158" s="29"/>
      <c r="AR158" s="64"/>
      <c r="AS158" s="29"/>
      <c r="AT158" s="29"/>
      <c r="AU158" s="29"/>
      <c r="AV158" s="29"/>
      <c r="AW158" s="29"/>
      <c r="AX158" s="29"/>
      <c r="AY158" s="29"/>
      <c r="AZ158" s="29"/>
      <c r="BA158" s="92"/>
      <c r="BB158" s="97"/>
      <c r="BC158" s="98" t="str">
        <f>IF(AND(OR(K158=契約状況コード表!D$5,K158=契約状況コード表!D$6),OR(AG158=契約状況コード表!G$5,AG158=契約状況コード表!G$6)),"年間支払金額(全官署)",IF(OR(AG158=契約状況コード表!G$5,AG158=契約状況コード表!G$6),"年間支払金額",IF(AND(OR(COUNTIF(AI158,"*すべて*"),COUNTIF(AI158,"*全て*")),S158="●",OR(K158=契約状況コード表!D$5,K158=契約状況コード表!D$6)),"年間支払金額(全官署、契約相手方ごと)",IF(AND(OR(COUNTIF(AI158,"*すべて*"),COUNTIF(AI158,"*全て*")),S158="●"),"年間支払金額(契約相手方ごと)",IF(AND(OR(K158=契約状況コード表!D$5,K158=契約状況コード表!D$6),AG158=契約状況コード表!G$7),"契約総額(全官署)",IF(AND(K158=契約状況コード表!D$7,AG158=契約状況コード表!G$7),"契約総額(自官署のみ)",IF(K158=契約状況コード表!D$7,"年間支払金額(自官署のみ)",IF(AG158=契約状況コード表!G$7,"契約総額",IF(AND(COUNTIF(BJ158,"&lt;&gt;*単価*"),OR(K158=契約状況コード表!D$5,K158=契約状況コード表!D$6)),"全官署予定価格",IF(AND(COUNTIF(BJ158,"*単価*"),OR(K158=契約状況コード表!D$5,K158=契約状況コード表!D$6)),"全官署支払金額",IF(AND(COUNTIF(BJ158,"&lt;&gt;*単価*"),COUNTIF(BJ158,"*変更契約*")),"変更後予定価格",IF(COUNTIF(BJ158,"*単価*"),"年間支払金額","予定価格"))))))))))))</f>
        <v>予定価格</v>
      </c>
      <c r="BD158" s="98" t="str">
        <f>IF(AND(BI158=契約状況コード表!M$5,T158&gt;契約状況コード表!N$5),"○",IF(AND(BI158=契約状況コード表!M$6,T158&gt;=契約状況コード表!N$6),"○",IF(AND(BI158=契約状況コード表!M$7,T158&gt;=契約状況コード表!N$7),"○",IF(AND(BI158=契約状況コード表!M$8,T158&gt;=契約状況コード表!N$8),"○",IF(AND(BI158=契約状況コード表!M$9,T158&gt;=契約状況コード表!N$9),"○",IF(AND(BI158=契約状況コード表!M$10,T158&gt;=契約状況コード表!N$10),"○",IF(AND(BI158=契約状況コード表!M$11,T158&gt;=契約状況コード表!N$11),"○",IF(AND(BI158=契約状況コード表!M$12,T158&gt;=契約状況コード表!N$12),"○",IF(AND(BI158=契約状況コード表!M$13,T158&gt;=契約状況コード表!N$13),"○",IF(T158="他官署で調達手続き入札を実施のため","○","×"))))))))))</f>
        <v>×</v>
      </c>
      <c r="BE158" s="98" t="str">
        <f>IF(AND(BI158=契約状況コード表!M$5,Y158&gt;契約状況コード表!N$5),"○",IF(AND(BI158=契約状況コード表!M$6,Y158&gt;=契約状況コード表!N$6),"○",IF(AND(BI158=契約状況コード表!M$7,Y158&gt;=契約状況コード表!N$7),"○",IF(AND(BI158=契約状況コード表!M$8,Y158&gt;=契約状況コード表!N$8),"○",IF(AND(BI158=契約状況コード表!M$9,Y158&gt;=契約状況コード表!N$9),"○",IF(AND(BI158=契約状況コード表!M$10,Y158&gt;=契約状況コード表!N$10),"○",IF(AND(BI158=契約状況コード表!M$11,Y158&gt;=契約状況コード表!N$11),"○",IF(AND(BI158=契約状況コード表!M$12,Y158&gt;=契約状況コード表!N$12),"○",IF(AND(BI158=契約状況コード表!M$13,Y158&gt;=契約状況コード表!N$13),"○","×")))))))))</f>
        <v>×</v>
      </c>
      <c r="BF158" s="98" t="str">
        <f t="shared" si="30"/>
        <v>×</v>
      </c>
      <c r="BG158" s="98" t="str">
        <f t="shared" si="31"/>
        <v>×</v>
      </c>
      <c r="BH158" s="99" t="str">
        <f t="shared" si="32"/>
        <v/>
      </c>
      <c r="BI158" s="146">
        <f t="shared" si="33"/>
        <v>0</v>
      </c>
      <c r="BJ158" s="29" t="str">
        <f>IF(AG158=契約状況コード表!G$5,"",IF(AND(K158&lt;&gt;"",ISTEXT(U158)),"分担契約/単価契約",IF(ISTEXT(U158),"単価契約",IF(K158&lt;&gt;"","分担契約",""))))</f>
        <v/>
      </c>
      <c r="BK158" s="147"/>
      <c r="BL158" s="102" t="str">
        <f>IF(COUNTIF(T158,"**"),"",IF(AND(T158&gt;=契約状況コード表!P$5,OR(H158=契約状況コード表!M$5,H158=契約状況コード表!M$6)),1,IF(AND(T158&gt;=契約状況コード表!P$13,H158&lt;&gt;契約状況コード表!M$5,H158&lt;&gt;契約状況コード表!M$6),1,"")))</f>
        <v/>
      </c>
      <c r="BM158" s="132" t="str">
        <f t="shared" si="34"/>
        <v>○</v>
      </c>
      <c r="BN158" s="102" t="b">
        <f t="shared" si="35"/>
        <v>1</v>
      </c>
      <c r="BO158" s="102" t="b">
        <f t="shared" si="36"/>
        <v>1</v>
      </c>
    </row>
    <row r="159" spans="7:67" ht="60.6" customHeight="1">
      <c r="G159" s="64"/>
      <c r="H159" s="65"/>
      <c r="I159" s="65"/>
      <c r="J159" s="65"/>
      <c r="K159" s="64"/>
      <c r="L159" s="29"/>
      <c r="M159" s="66"/>
      <c r="N159" s="65"/>
      <c r="O159" s="67"/>
      <c r="P159" s="72"/>
      <c r="Q159" s="73"/>
      <c r="R159" s="65"/>
      <c r="S159" s="64"/>
      <c r="T159" s="68"/>
      <c r="U159" s="75"/>
      <c r="V159" s="76"/>
      <c r="W159" s="148" t="str">
        <f>IF(OR(T159="他官署で調達手続きを実施のため",AG159=契約状況コード表!G$5),"－",IF(V159&lt;&gt;"",ROUNDDOWN(V159/T159,3),(IFERROR(ROUNDDOWN(U159/T159,3),"－"))))</f>
        <v>－</v>
      </c>
      <c r="X159" s="68"/>
      <c r="Y159" s="68"/>
      <c r="Z159" s="71"/>
      <c r="AA159" s="69"/>
      <c r="AB159" s="70"/>
      <c r="AC159" s="71"/>
      <c r="AD159" s="71"/>
      <c r="AE159" s="71"/>
      <c r="AF159" s="71"/>
      <c r="AG159" s="69"/>
      <c r="AH159" s="65"/>
      <c r="AI159" s="65"/>
      <c r="AJ159" s="65"/>
      <c r="AK159" s="29"/>
      <c r="AL159" s="29"/>
      <c r="AM159" s="170"/>
      <c r="AN159" s="170"/>
      <c r="AO159" s="170"/>
      <c r="AP159" s="170"/>
      <c r="AQ159" s="29"/>
      <c r="AR159" s="64"/>
      <c r="AS159" s="29"/>
      <c r="AT159" s="29"/>
      <c r="AU159" s="29"/>
      <c r="AV159" s="29"/>
      <c r="AW159" s="29"/>
      <c r="AX159" s="29"/>
      <c r="AY159" s="29"/>
      <c r="AZ159" s="29"/>
      <c r="BA159" s="90"/>
      <c r="BB159" s="97"/>
      <c r="BC159" s="98" t="str">
        <f>IF(AND(OR(K159=契約状況コード表!D$5,K159=契約状況コード表!D$6),OR(AG159=契約状況コード表!G$5,AG159=契約状況コード表!G$6)),"年間支払金額(全官署)",IF(OR(AG159=契約状況コード表!G$5,AG159=契約状況コード表!G$6),"年間支払金額",IF(AND(OR(COUNTIF(AI159,"*すべて*"),COUNTIF(AI159,"*全て*")),S159="●",OR(K159=契約状況コード表!D$5,K159=契約状況コード表!D$6)),"年間支払金額(全官署、契約相手方ごと)",IF(AND(OR(COUNTIF(AI159,"*すべて*"),COUNTIF(AI159,"*全て*")),S159="●"),"年間支払金額(契約相手方ごと)",IF(AND(OR(K159=契約状況コード表!D$5,K159=契約状況コード表!D$6),AG159=契約状況コード表!G$7),"契約総額(全官署)",IF(AND(K159=契約状況コード表!D$7,AG159=契約状況コード表!G$7),"契約総額(自官署のみ)",IF(K159=契約状況コード表!D$7,"年間支払金額(自官署のみ)",IF(AG159=契約状況コード表!G$7,"契約総額",IF(AND(COUNTIF(BJ159,"&lt;&gt;*単価*"),OR(K159=契約状況コード表!D$5,K159=契約状況コード表!D$6)),"全官署予定価格",IF(AND(COUNTIF(BJ159,"*単価*"),OR(K159=契約状況コード表!D$5,K159=契約状況コード表!D$6)),"全官署支払金額",IF(AND(COUNTIF(BJ159,"&lt;&gt;*単価*"),COUNTIF(BJ159,"*変更契約*")),"変更後予定価格",IF(COUNTIF(BJ159,"*単価*"),"年間支払金額","予定価格"))))))))))))</f>
        <v>予定価格</v>
      </c>
      <c r="BD159" s="98" t="str">
        <f>IF(AND(BI159=契約状況コード表!M$5,T159&gt;契約状況コード表!N$5),"○",IF(AND(BI159=契約状況コード表!M$6,T159&gt;=契約状況コード表!N$6),"○",IF(AND(BI159=契約状況コード表!M$7,T159&gt;=契約状況コード表!N$7),"○",IF(AND(BI159=契約状況コード表!M$8,T159&gt;=契約状況コード表!N$8),"○",IF(AND(BI159=契約状況コード表!M$9,T159&gt;=契約状況コード表!N$9),"○",IF(AND(BI159=契約状況コード表!M$10,T159&gt;=契約状況コード表!N$10),"○",IF(AND(BI159=契約状況コード表!M$11,T159&gt;=契約状況コード表!N$11),"○",IF(AND(BI159=契約状況コード表!M$12,T159&gt;=契約状況コード表!N$12),"○",IF(AND(BI159=契約状況コード表!M$13,T159&gt;=契約状況コード表!N$13),"○",IF(T159="他官署で調達手続き入札を実施のため","○","×"))))))))))</f>
        <v>×</v>
      </c>
      <c r="BE159" s="98" t="str">
        <f>IF(AND(BI159=契約状況コード表!M$5,Y159&gt;契約状況コード表!N$5),"○",IF(AND(BI159=契約状況コード表!M$6,Y159&gt;=契約状況コード表!N$6),"○",IF(AND(BI159=契約状況コード表!M$7,Y159&gt;=契約状況コード表!N$7),"○",IF(AND(BI159=契約状況コード表!M$8,Y159&gt;=契約状況コード表!N$8),"○",IF(AND(BI159=契約状況コード表!M$9,Y159&gt;=契約状況コード表!N$9),"○",IF(AND(BI159=契約状況コード表!M$10,Y159&gt;=契約状況コード表!N$10),"○",IF(AND(BI159=契約状況コード表!M$11,Y159&gt;=契約状況コード表!N$11),"○",IF(AND(BI159=契約状況コード表!M$12,Y159&gt;=契約状況コード表!N$12),"○",IF(AND(BI159=契約状況コード表!M$13,Y159&gt;=契約状況コード表!N$13),"○","×")))))))))</f>
        <v>×</v>
      </c>
      <c r="BF159" s="98" t="str">
        <f t="shared" si="30"/>
        <v>×</v>
      </c>
      <c r="BG159" s="98" t="str">
        <f t="shared" si="31"/>
        <v>×</v>
      </c>
      <c r="BH159" s="99" t="str">
        <f t="shared" si="32"/>
        <v/>
      </c>
      <c r="BI159" s="146">
        <f t="shared" si="33"/>
        <v>0</v>
      </c>
      <c r="BJ159" s="29" t="str">
        <f>IF(AG159=契約状況コード表!G$5,"",IF(AND(K159&lt;&gt;"",ISTEXT(U159)),"分担契約/単価契約",IF(ISTEXT(U159),"単価契約",IF(K159&lt;&gt;"","分担契約",""))))</f>
        <v/>
      </c>
      <c r="BK159" s="147"/>
      <c r="BL159" s="102" t="str">
        <f>IF(COUNTIF(T159,"**"),"",IF(AND(T159&gt;=契約状況コード表!P$5,OR(H159=契約状況コード表!M$5,H159=契約状況コード表!M$6)),1,IF(AND(T159&gt;=契約状況コード表!P$13,H159&lt;&gt;契約状況コード表!M$5,H159&lt;&gt;契約状況コード表!M$6),1,"")))</f>
        <v/>
      </c>
      <c r="BM159" s="132" t="str">
        <f t="shared" si="34"/>
        <v>○</v>
      </c>
      <c r="BN159" s="102" t="b">
        <f t="shared" si="35"/>
        <v>1</v>
      </c>
      <c r="BO159" s="102" t="b">
        <f t="shared" si="36"/>
        <v>1</v>
      </c>
    </row>
    <row r="160" spans="7:67" ht="60.6" customHeight="1">
      <c r="G160" s="64"/>
      <c r="H160" s="65"/>
      <c r="I160" s="65"/>
      <c r="J160" s="65"/>
      <c r="K160" s="64"/>
      <c r="L160" s="29"/>
      <c r="M160" s="66"/>
      <c r="N160" s="65"/>
      <c r="O160" s="67"/>
      <c r="P160" s="72"/>
      <c r="Q160" s="73"/>
      <c r="R160" s="65"/>
      <c r="S160" s="64"/>
      <c r="T160" s="68"/>
      <c r="U160" s="75"/>
      <c r="V160" s="76"/>
      <c r="W160" s="148" t="str">
        <f>IF(OR(T160="他官署で調達手続きを実施のため",AG160=契約状況コード表!G$5),"－",IF(V160&lt;&gt;"",ROUNDDOWN(V160/T160,3),(IFERROR(ROUNDDOWN(U160/T160,3),"－"))))</f>
        <v>－</v>
      </c>
      <c r="X160" s="68"/>
      <c r="Y160" s="68"/>
      <c r="Z160" s="71"/>
      <c r="AA160" s="69"/>
      <c r="AB160" s="70"/>
      <c r="AC160" s="71"/>
      <c r="AD160" s="71"/>
      <c r="AE160" s="71"/>
      <c r="AF160" s="71"/>
      <c r="AG160" s="69"/>
      <c r="AH160" s="65"/>
      <c r="AI160" s="65"/>
      <c r="AJ160" s="65"/>
      <c r="AK160" s="29"/>
      <c r="AL160" s="29"/>
      <c r="AM160" s="170"/>
      <c r="AN160" s="170"/>
      <c r="AO160" s="170"/>
      <c r="AP160" s="170"/>
      <c r="AQ160" s="29"/>
      <c r="AR160" s="64"/>
      <c r="AS160" s="29"/>
      <c r="AT160" s="29"/>
      <c r="AU160" s="29"/>
      <c r="AV160" s="29"/>
      <c r="AW160" s="29"/>
      <c r="AX160" s="29"/>
      <c r="AY160" s="29"/>
      <c r="AZ160" s="29"/>
      <c r="BA160" s="90"/>
      <c r="BB160" s="97"/>
      <c r="BC160" s="98" t="str">
        <f>IF(AND(OR(K160=契約状況コード表!D$5,K160=契約状況コード表!D$6),OR(AG160=契約状況コード表!G$5,AG160=契約状況コード表!G$6)),"年間支払金額(全官署)",IF(OR(AG160=契約状況コード表!G$5,AG160=契約状況コード表!G$6),"年間支払金額",IF(AND(OR(COUNTIF(AI160,"*すべて*"),COUNTIF(AI160,"*全て*")),S160="●",OR(K160=契約状況コード表!D$5,K160=契約状況コード表!D$6)),"年間支払金額(全官署、契約相手方ごと)",IF(AND(OR(COUNTIF(AI160,"*すべて*"),COUNTIF(AI160,"*全て*")),S160="●"),"年間支払金額(契約相手方ごと)",IF(AND(OR(K160=契約状況コード表!D$5,K160=契約状況コード表!D$6),AG160=契約状況コード表!G$7),"契約総額(全官署)",IF(AND(K160=契約状況コード表!D$7,AG160=契約状況コード表!G$7),"契約総額(自官署のみ)",IF(K160=契約状況コード表!D$7,"年間支払金額(自官署のみ)",IF(AG160=契約状況コード表!G$7,"契約総額",IF(AND(COUNTIF(BJ160,"&lt;&gt;*単価*"),OR(K160=契約状況コード表!D$5,K160=契約状況コード表!D$6)),"全官署予定価格",IF(AND(COUNTIF(BJ160,"*単価*"),OR(K160=契約状況コード表!D$5,K160=契約状況コード表!D$6)),"全官署支払金額",IF(AND(COUNTIF(BJ160,"&lt;&gt;*単価*"),COUNTIF(BJ160,"*変更契約*")),"変更後予定価格",IF(COUNTIF(BJ160,"*単価*"),"年間支払金額","予定価格"))))))))))))</f>
        <v>予定価格</v>
      </c>
      <c r="BD160" s="98" t="str">
        <f>IF(AND(BI160=契約状況コード表!M$5,T160&gt;契約状況コード表!N$5),"○",IF(AND(BI160=契約状況コード表!M$6,T160&gt;=契約状況コード表!N$6),"○",IF(AND(BI160=契約状況コード表!M$7,T160&gt;=契約状況コード表!N$7),"○",IF(AND(BI160=契約状況コード表!M$8,T160&gt;=契約状況コード表!N$8),"○",IF(AND(BI160=契約状況コード表!M$9,T160&gt;=契約状況コード表!N$9),"○",IF(AND(BI160=契約状況コード表!M$10,T160&gt;=契約状況コード表!N$10),"○",IF(AND(BI160=契約状況コード表!M$11,T160&gt;=契約状況コード表!N$11),"○",IF(AND(BI160=契約状況コード表!M$12,T160&gt;=契約状況コード表!N$12),"○",IF(AND(BI160=契約状況コード表!M$13,T160&gt;=契約状況コード表!N$13),"○",IF(T160="他官署で調達手続き入札を実施のため","○","×"))))))))))</f>
        <v>×</v>
      </c>
      <c r="BE160" s="98" t="str">
        <f>IF(AND(BI160=契約状況コード表!M$5,Y160&gt;契約状況コード表!N$5),"○",IF(AND(BI160=契約状況コード表!M$6,Y160&gt;=契約状況コード表!N$6),"○",IF(AND(BI160=契約状況コード表!M$7,Y160&gt;=契約状況コード表!N$7),"○",IF(AND(BI160=契約状況コード表!M$8,Y160&gt;=契約状況コード表!N$8),"○",IF(AND(BI160=契約状況コード表!M$9,Y160&gt;=契約状況コード表!N$9),"○",IF(AND(BI160=契約状況コード表!M$10,Y160&gt;=契約状況コード表!N$10),"○",IF(AND(BI160=契約状況コード表!M$11,Y160&gt;=契約状況コード表!N$11),"○",IF(AND(BI160=契約状況コード表!M$12,Y160&gt;=契約状況コード表!N$12),"○",IF(AND(BI160=契約状況コード表!M$13,Y160&gt;=契約状況コード表!N$13),"○","×")))))))))</f>
        <v>×</v>
      </c>
      <c r="BF160" s="98" t="str">
        <f t="shared" si="30"/>
        <v>×</v>
      </c>
      <c r="BG160" s="98" t="str">
        <f t="shared" si="31"/>
        <v>×</v>
      </c>
      <c r="BH160" s="99" t="str">
        <f t="shared" si="32"/>
        <v/>
      </c>
      <c r="BI160" s="146">
        <f t="shared" si="33"/>
        <v>0</v>
      </c>
      <c r="BJ160" s="29" t="str">
        <f>IF(AG160=契約状況コード表!G$5,"",IF(AND(K160&lt;&gt;"",ISTEXT(U160)),"分担契約/単価契約",IF(ISTEXT(U160),"単価契約",IF(K160&lt;&gt;"","分担契約",""))))</f>
        <v/>
      </c>
      <c r="BK160" s="147"/>
      <c r="BL160" s="102" t="str">
        <f>IF(COUNTIF(T160,"**"),"",IF(AND(T160&gt;=契約状況コード表!P$5,OR(H160=契約状況コード表!M$5,H160=契約状況コード表!M$6)),1,IF(AND(T160&gt;=契約状況コード表!P$13,H160&lt;&gt;契約状況コード表!M$5,H160&lt;&gt;契約状況コード表!M$6),1,"")))</f>
        <v/>
      </c>
      <c r="BM160" s="132" t="str">
        <f t="shared" si="34"/>
        <v>○</v>
      </c>
      <c r="BN160" s="102" t="b">
        <f t="shared" si="35"/>
        <v>1</v>
      </c>
      <c r="BO160" s="102" t="b">
        <f t="shared" si="36"/>
        <v>1</v>
      </c>
    </row>
    <row r="161" spans="7:67" ht="60.6" customHeight="1">
      <c r="G161" s="64"/>
      <c r="H161" s="65"/>
      <c r="I161" s="65"/>
      <c r="J161" s="65"/>
      <c r="K161" s="64"/>
      <c r="L161" s="29"/>
      <c r="M161" s="66"/>
      <c r="N161" s="65"/>
      <c r="O161" s="67"/>
      <c r="P161" s="72"/>
      <c r="Q161" s="73"/>
      <c r="R161" s="65"/>
      <c r="S161" s="64"/>
      <c r="T161" s="74"/>
      <c r="U161" s="131"/>
      <c r="V161" s="76"/>
      <c r="W161" s="148" t="str">
        <f>IF(OR(T161="他官署で調達手続きを実施のため",AG161=契約状況コード表!G$5),"－",IF(V161&lt;&gt;"",ROUNDDOWN(V161/T161,3),(IFERROR(ROUNDDOWN(U161/T161,3),"－"))))</f>
        <v>－</v>
      </c>
      <c r="X161" s="74"/>
      <c r="Y161" s="74"/>
      <c r="Z161" s="71"/>
      <c r="AA161" s="69"/>
      <c r="AB161" s="70"/>
      <c r="AC161" s="71"/>
      <c r="AD161" s="71"/>
      <c r="AE161" s="71"/>
      <c r="AF161" s="71"/>
      <c r="AG161" s="69"/>
      <c r="AH161" s="65"/>
      <c r="AI161" s="65"/>
      <c r="AJ161" s="65"/>
      <c r="AK161" s="29"/>
      <c r="AL161" s="29"/>
      <c r="AM161" s="170"/>
      <c r="AN161" s="170"/>
      <c r="AO161" s="170"/>
      <c r="AP161" s="170"/>
      <c r="AQ161" s="29"/>
      <c r="AR161" s="64"/>
      <c r="AS161" s="29"/>
      <c r="AT161" s="29"/>
      <c r="AU161" s="29"/>
      <c r="AV161" s="29"/>
      <c r="AW161" s="29"/>
      <c r="AX161" s="29"/>
      <c r="AY161" s="29"/>
      <c r="AZ161" s="29"/>
      <c r="BA161" s="90"/>
      <c r="BB161" s="97"/>
      <c r="BC161" s="98" t="str">
        <f>IF(AND(OR(K161=契約状況コード表!D$5,K161=契約状況コード表!D$6),OR(AG161=契約状況コード表!G$5,AG161=契約状況コード表!G$6)),"年間支払金額(全官署)",IF(OR(AG161=契約状況コード表!G$5,AG161=契約状況コード表!G$6),"年間支払金額",IF(AND(OR(COUNTIF(AI161,"*すべて*"),COUNTIF(AI161,"*全て*")),S161="●",OR(K161=契約状況コード表!D$5,K161=契約状況コード表!D$6)),"年間支払金額(全官署、契約相手方ごと)",IF(AND(OR(COUNTIF(AI161,"*すべて*"),COUNTIF(AI161,"*全て*")),S161="●"),"年間支払金額(契約相手方ごと)",IF(AND(OR(K161=契約状況コード表!D$5,K161=契約状況コード表!D$6),AG161=契約状況コード表!G$7),"契約総額(全官署)",IF(AND(K161=契約状況コード表!D$7,AG161=契約状況コード表!G$7),"契約総額(自官署のみ)",IF(K161=契約状況コード表!D$7,"年間支払金額(自官署のみ)",IF(AG161=契約状況コード表!G$7,"契約総額",IF(AND(COUNTIF(BJ161,"&lt;&gt;*単価*"),OR(K161=契約状況コード表!D$5,K161=契約状況コード表!D$6)),"全官署予定価格",IF(AND(COUNTIF(BJ161,"*単価*"),OR(K161=契約状況コード表!D$5,K161=契約状況コード表!D$6)),"全官署支払金額",IF(AND(COUNTIF(BJ161,"&lt;&gt;*単価*"),COUNTIF(BJ161,"*変更契約*")),"変更後予定価格",IF(COUNTIF(BJ161,"*単価*"),"年間支払金額","予定価格"))))))))))))</f>
        <v>予定価格</v>
      </c>
      <c r="BD161" s="98" t="str">
        <f>IF(AND(BI161=契約状況コード表!M$5,T161&gt;契約状況コード表!N$5),"○",IF(AND(BI161=契約状況コード表!M$6,T161&gt;=契約状況コード表!N$6),"○",IF(AND(BI161=契約状況コード表!M$7,T161&gt;=契約状況コード表!N$7),"○",IF(AND(BI161=契約状況コード表!M$8,T161&gt;=契約状況コード表!N$8),"○",IF(AND(BI161=契約状況コード表!M$9,T161&gt;=契約状況コード表!N$9),"○",IF(AND(BI161=契約状況コード表!M$10,T161&gt;=契約状況コード表!N$10),"○",IF(AND(BI161=契約状況コード表!M$11,T161&gt;=契約状況コード表!N$11),"○",IF(AND(BI161=契約状況コード表!M$12,T161&gt;=契約状況コード表!N$12),"○",IF(AND(BI161=契約状況コード表!M$13,T161&gt;=契約状況コード表!N$13),"○",IF(T161="他官署で調達手続き入札を実施のため","○","×"))))))))))</f>
        <v>×</v>
      </c>
      <c r="BE161" s="98" t="str">
        <f>IF(AND(BI161=契約状況コード表!M$5,Y161&gt;契約状況コード表!N$5),"○",IF(AND(BI161=契約状況コード表!M$6,Y161&gt;=契約状況コード表!N$6),"○",IF(AND(BI161=契約状況コード表!M$7,Y161&gt;=契約状況コード表!N$7),"○",IF(AND(BI161=契約状況コード表!M$8,Y161&gt;=契約状況コード表!N$8),"○",IF(AND(BI161=契約状況コード表!M$9,Y161&gt;=契約状況コード表!N$9),"○",IF(AND(BI161=契約状況コード表!M$10,Y161&gt;=契約状況コード表!N$10),"○",IF(AND(BI161=契約状況コード表!M$11,Y161&gt;=契約状況コード表!N$11),"○",IF(AND(BI161=契約状況コード表!M$12,Y161&gt;=契約状況コード表!N$12),"○",IF(AND(BI161=契約状況コード表!M$13,Y161&gt;=契約状況コード表!N$13),"○","×")))))))))</f>
        <v>×</v>
      </c>
      <c r="BF161" s="98" t="str">
        <f t="shared" si="30"/>
        <v>×</v>
      </c>
      <c r="BG161" s="98" t="str">
        <f t="shared" si="31"/>
        <v>×</v>
      </c>
      <c r="BH161" s="99" t="str">
        <f t="shared" si="32"/>
        <v/>
      </c>
      <c r="BI161" s="146">
        <f t="shared" si="33"/>
        <v>0</v>
      </c>
      <c r="BJ161" s="29" t="str">
        <f>IF(AG161=契約状況コード表!G$5,"",IF(AND(K161&lt;&gt;"",ISTEXT(U161)),"分担契約/単価契約",IF(ISTEXT(U161),"単価契約",IF(K161&lt;&gt;"","分担契約",""))))</f>
        <v/>
      </c>
      <c r="BK161" s="147"/>
      <c r="BL161" s="102" t="str">
        <f>IF(COUNTIF(T161,"**"),"",IF(AND(T161&gt;=契約状況コード表!P$5,OR(H161=契約状況コード表!M$5,H161=契約状況コード表!M$6)),1,IF(AND(T161&gt;=契約状況コード表!P$13,H161&lt;&gt;契約状況コード表!M$5,H161&lt;&gt;契約状況コード表!M$6),1,"")))</f>
        <v/>
      </c>
      <c r="BM161" s="132" t="str">
        <f t="shared" si="34"/>
        <v>○</v>
      </c>
      <c r="BN161" s="102" t="b">
        <f t="shared" si="35"/>
        <v>1</v>
      </c>
      <c r="BO161" s="102" t="b">
        <f t="shared" si="36"/>
        <v>1</v>
      </c>
    </row>
    <row r="162" spans="7:67" ht="60.6" customHeight="1">
      <c r="G162" s="64"/>
      <c r="H162" s="65"/>
      <c r="I162" s="65"/>
      <c r="J162" s="65"/>
      <c r="K162" s="64"/>
      <c r="L162" s="29"/>
      <c r="M162" s="66"/>
      <c r="N162" s="65"/>
      <c r="O162" s="67"/>
      <c r="P162" s="72"/>
      <c r="Q162" s="73"/>
      <c r="R162" s="65"/>
      <c r="S162" s="64"/>
      <c r="T162" s="68"/>
      <c r="U162" s="75"/>
      <c r="V162" s="76"/>
      <c r="W162" s="148" t="str">
        <f>IF(OR(T162="他官署で調達手続きを実施のため",AG162=契約状況コード表!G$5),"－",IF(V162&lt;&gt;"",ROUNDDOWN(V162/T162,3),(IFERROR(ROUNDDOWN(U162/T162,3),"－"))))</f>
        <v>－</v>
      </c>
      <c r="X162" s="68"/>
      <c r="Y162" s="68"/>
      <c r="Z162" s="71"/>
      <c r="AA162" s="69"/>
      <c r="AB162" s="70"/>
      <c r="AC162" s="71"/>
      <c r="AD162" s="71"/>
      <c r="AE162" s="71"/>
      <c r="AF162" s="71"/>
      <c r="AG162" s="69"/>
      <c r="AH162" s="65"/>
      <c r="AI162" s="65"/>
      <c r="AJ162" s="65"/>
      <c r="AK162" s="29"/>
      <c r="AL162" s="29"/>
      <c r="AM162" s="170"/>
      <c r="AN162" s="170"/>
      <c r="AO162" s="170"/>
      <c r="AP162" s="170"/>
      <c r="AQ162" s="29"/>
      <c r="AR162" s="64"/>
      <c r="AS162" s="29"/>
      <c r="AT162" s="29"/>
      <c r="AU162" s="29"/>
      <c r="AV162" s="29"/>
      <c r="AW162" s="29"/>
      <c r="AX162" s="29"/>
      <c r="AY162" s="29"/>
      <c r="AZ162" s="29"/>
      <c r="BA162" s="90"/>
      <c r="BB162" s="97"/>
      <c r="BC162" s="98" t="str">
        <f>IF(AND(OR(K162=契約状況コード表!D$5,K162=契約状況コード表!D$6),OR(AG162=契約状況コード表!G$5,AG162=契約状況コード表!G$6)),"年間支払金額(全官署)",IF(OR(AG162=契約状況コード表!G$5,AG162=契約状況コード表!G$6),"年間支払金額",IF(AND(OR(COUNTIF(AI162,"*すべて*"),COUNTIF(AI162,"*全て*")),S162="●",OR(K162=契約状況コード表!D$5,K162=契約状況コード表!D$6)),"年間支払金額(全官署、契約相手方ごと)",IF(AND(OR(COUNTIF(AI162,"*すべて*"),COUNTIF(AI162,"*全て*")),S162="●"),"年間支払金額(契約相手方ごと)",IF(AND(OR(K162=契約状況コード表!D$5,K162=契約状況コード表!D$6),AG162=契約状況コード表!G$7),"契約総額(全官署)",IF(AND(K162=契約状況コード表!D$7,AG162=契約状況コード表!G$7),"契約総額(自官署のみ)",IF(K162=契約状況コード表!D$7,"年間支払金額(自官署のみ)",IF(AG162=契約状況コード表!G$7,"契約総額",IF(AND(COUNTIF(BJ162,"&lt;&gt;*単価*"),OR(K162=契約状況コード表!D$5,K162=契約状況コード表!D$6)),"全官署予定価格",IF(AND(COUNTIF(BJ162,"*単価*"),OR(K162=契約状況コード表!D$5,K162=契約状況コード表!D$6)),"全官署支払金額",IF(AND(COUNTIF(BJ162,"&lt;&gt;*単価*"),COUNTIF(BJ162,"*変更契約*")),"変更後予定価格",IF(COUNTIF(BJ162,"*単価*"),"年間支払金額","予定価格"))))))))))))</f>
        <v>予定価格</v>
      </c>
      <c r="BD162" s="98" t="str">
        <f>IF(AND(BI162=契約状況コード表!M$5,T162&gt;契約状況コード表!N$5),"○",IF(AND(BI162=契約状況コード表!M$6,T162&gt;=契約状況コード表!N$6),"○",IF(AND(BI162=契約状況コード表!M$7,T162&gt;=契約状況コード表!N$7),"○",IF(AND(BI162=契約状況コード表!M$8,T162&gt;=契約状況コード表!N$8),"○",IF(AND(BI162=契約状況コード表!M$9,T162&gt;=契約状況コード表!N$9),"○",IF(AND(BI162=契約状況コード表!M$10,T162&gt;=契約状況コード表!N$10),"○",IF(AND(BI162=契約状況コード表!M$11,T162&gt;=契約状況コード表!N$11),"○",IF(AND(BI162=契約状況コード表!M$12,T162&gt;=契約状況コード表!N$12),"○",IF(AND(BI162=契約状況コード表!M$13,T162&gt;=契約状況コード表!N$13),"○",IF(T162="他官署で調達手続き入札を実施のため","○","×"))))))))))</f>
        <v>×</v>
      </c>
      <c r="BE162" s="98" t="str">
        <f>IF(AND(BI162=契約状況コード表!M$5,Y162&gt;契約状況コード表!N$5),"○",IF(AND(BI162=契約状況コード表!M$6,Y162&gt;=契約状況コード表!N$6),"○",IF(AND(BI162=契約状況コード表!M$7,Y162&gt;=契約状況コード表!N$7),"○",IF(AND(BI162=契約状況コード表!M$8,Y162&gt;=契約状況コード表!N$8),"○",IF(AND(BI162=契約状況コード表!M$9,Y162&gt;=契約状況コード表!N$9),"○",IF(AND(BI162=契約状況コード表!M$10,Y162&gt;=契約状況コード表!N$10),"○",IF(AND(BI162=契約状況コード表!M$11,Y162&gt;=契約状況コード表!N$11),"○",IF(AND(BI162=契約状況コード表!M$12,Y162&gt;=契約状況コード表!N$12),"○",IF(AND(BI162=契約状況コード表!M$13,Y162&gt;=契約状況コード表!N$13),"○","×")))))))))</f>
        <v>×</v>
      </c>
      <c r="BF162" s="98" t="str">
        <f t="shared" si="30"/>
        <v>×</v>
      </c>
      <c r="BG162" s="98" t="str">
        <f t="shared" si="31"/>
        <v>×</v>
      </c>
      <c r="BH162" s="99" t="str">
        <f t="shared" si="32"/>
        <v/>
      </c>
      <c r="BI162" s="146">
        <f t="shared" si="33"/>
        <v>0</v>
      </c>
      <c r="BJ162" s="29" t="str">
        <f>IF(AG162=契約状況コード表!G$5,"",IF(AND(K162&lt;&gt;"",ISTEXT(U162)),"分担契約/単価契約",IF(ISTEXT(U162),"単価契約",IF(K162&lt;&gt;"","分担契約",""))))</f>
        <v/>
      </c>
      <c r="BK162" s="147"/>
      <c r="BL162" s="102" t="str">
        <f>IF(COUNTIF(T162,"**"),"",IF(AND(T162&gt;=契約状況コード表!P$5,OR(H162=契約状況コード表!M$5,H162=契約状況コード表!M$6)),1,IF(AND(T162&gt;=契約状況コード表!P$13,H162&lt;&gt;契約状況コード表!M$5,H162&lt;&gt;契約状況コード表!M$6),1,"")))</f>
        <v/>
      </c>
      <c r="BM162" s="132" t="str">
        <f t="shared" si="34"/>
        <v>○</v>
      </c>
      <c r="BN162" s="102" t="b">
        <f t="shared" si="35"/>
        <v>1</v>
      </c>
      <c r="BO162" s="102" t="b">
        <f t="shared" si="36"/>
        <v>1</v>
      </c>
    </row>
    <row r="163" spans="7:67" ht="60.6" customHeight="1">
      <c r="G163" s="64"/>
      <c r="H163" s="65"/>
      <c r="I163" s="65"/>
      <c r="J163" s="65"/>
      <c r="K163" s="64"/>
      <c r="L163" s="29"/>
      <c r="M163" s="66"/>
      <c r="N163" s="65"/>
      <c r="O163" s="67"/>
      <c r="P163" s="72"/>
      <c r="Q163" s="73"/>
      <c r="R163" s="65"/>
      <c r="S163" s="64"/>
      <c r="T163" s="68"/>
      <c r="U163" s="75"/>
      <c r="V163" s="76"/>
      <c r="W163" s="148" t="str">
        <f>IF(OR(T163="他官署で調達手続きを実施のため",AG163=契約状況コード表!G$5),"－",IF(V163&lt;&gt;"",ROUNDDOWN(V163/T163,3),(IFERROR(ROUNDDOWN(U163/T163,3),"－"))))</f>
        <v>－</v>
      </c>
      <c r="X163" s="68"/>
      <c r="Y163" s="68"/>
      <c r="Z163" s="71"/>
      <c r="AA163" s="69"/>
      <c r="AB163" s="70"/>
      <c r="AC163" s="71"/>
      <c r="AD163" s="71"/>
      <c r="AE163" s="71"/>
      <c r="AF163" s="71"/>
      <c r="AG163" s="69"/>
      <c r="AH163" s="65"/>
      <c r="AI163" s="65"/>
      <c r="AJ163" s="65"/>
      <c r="AK163" s="29"/>
      <c r="AL163" s="29"/>
      <c r="AM163" s="170"/>
      <c r="AN163" s="170"/>
      <c r="AO163" s="170"/>
      <c r="AP163" s="170"/>
      <c r="AQ163" s="29"/>
      <c r="AR163" s="64"/>
      <c r="AS163" s="29"/>
      <c r="AT163" s="29"/>
      <c r="AU163" s="29"/>
      <c r="AV163" s="29"/>
      <c r="AW163" s="29"/>
      <c r="AX163" s="29"/>
      <c r="AY163" s="29"/>
      <c r="AZ163" s="29"/>
      <c r="BA163" s="90"/>
      <c r="BB163" s="97"/>
      <c r="BC163" s="98" t="str">
        <f>IF(AND(OR(K163=契約状況コード表!D$5,K163=契約状況コード表!D$6),OR(AG163=契約状況コード表!G$5,AG163=契約状況コード表!G$6)),"年間支払金額(全官署)",IF(OR(AG163=契約状況コード表!G$5,AG163=契約状況コード表!G$6),"年間支払金額",IF(AND(OR(COUNTIF(AI163,"*すべて*"),COUNTIF(AI163,"*全て*")),S163="●",OR(K163=契約状況コード表!D$5,K163=契約状況コード表!D$6)),"年間支払金額(全官署、契約相手方ごと)",IF(AND(OR(COUNTIF(AI163,"*すべて*"),COUNTIF(AI163,"*全て*")),S163="●"),"年間支払金額(契約相手方ごと)",IF(AND(OR(K163=契約状況コード表!D$5,K163=契約状況コード表!D$6),AG163=契約状況コード表!G$7),"契約総額(全官署)",IF(AND(K163=契約状況コード表!D$7,AG163=契約状況コード表!G$7),"契約総額(自官署のみ)",IF(K163=契約状況コード表!D$7,"年間支払金額(自官署のみ)",IF(AG163=契約状況コード表!G$7,"契約総額",IF(AND(COUNTIF(BJ163,"&lt;&gt;*単価*"),OR(K163=契約状況コード表!D$5,K163=契約状況コード表!D$6)),"全官署予定価格",IF(AND(COUNTIF(BJ163,"*単価*"),OR(K163=契約状況コード表!D$5,K163=契約状況コード表!D$6)),"全官署支払金額",IF(AND(COUNTIF(BJ163,"&lt;&gt;*単価*"),COUNTIF(BJ163,"*変更契約*")),"変更後予定価格",IF(COUNTIF(BJ163,"*単価*"),"年間支払金額","予定価格"))))))))))))</f>
        <v>予定価格</v>
      </c>
      <c r="BD163" s="98" t="str">
        <f>IF(AND(BI163=契約状況コード表!M$5,T163&gt;契約状況コード表!N$5),"○",IF(AND(BI163=契約状況コード表!M$6,T163&gt;=契約状況コード表!N$6),"○",IF(AND(BI163=契約状況コード表!M$7,T163&gt;=契約状況コード表!N$7),"○",IF(AND(BI163=契約状況コード表!M$8,T163&gt;=契約状況コード表!N$8),"○",IF(AND(BI163=契約状況コード表!M$9,T163&gt;=契約状況コード表!N$9),"○",IF(AND(BI163=契約状況コード表!M$10,T163&gt;=契約状況コード表!N$10),"○",IF(AND(BI163=契約状況コード表!M$11,T163&gt;=契約状況コード表!N$11),"○",IF(AND(BI163=契約状況コード表!M$12,T163&gt;=契約状況コード表!N$12),"○",IF(AND(BI163=契約状況コード表!M$13,T163&gt;=契約状況コード表!N$13),"○",IF(T163="他官署で調達手続き入札を実施のため","○","×"))))))))))</f>
        <v>×</v>
      </c>
      <c r="BE163" s="98" t="str">
        <f>IF(AND(BI163=契約状況コード表!M$5,Y163&gt;契約状況コード表!N$5),"○",IF(AND(BI163=契約状況コード表!M$6,Y163&gt;=契約状況コード表!N$6),"○",IF(AND(BI163=契約状況コード表!M$7,Y163&gt;=契約状況コード表!N$7),"○",IF(AND(BI163=契約状況コード表!M$8,Y163&gt;=契約状況コード表!N$8),"○",IF(AND(BI163=契約状況コード表!M$9,Y163&gt;=契約状況コード表!N$9),"○",IF(AND(BI163=契約状況コード表!M$10,Y163&gt;=契約状況コード表!N$10),"○",IF(AND(BI163=契約状況コード表!M$11,Y163&gt;=契約状況コード表!N$11),"○",IF(AND(BI163=契約状況コード表!M$12,Y163&gt;=契約状況コード表!N$12),"○",IF(AND(BI163=契約状況コード表!M$13,Y163&gt;=契約状況コード表!N$13),"○","×")))))))))</f>
        <v>×</v>
      </c>
      <c r="BF163" s="98" t="str">
        <f t="shared" si="30"/>
        <v>×</v>
      </c>
      <c r="BG163" s="98" t="str">
        <f t="shared" si="31"/>
        <v>×</v>
      </c>
      <c r="BH163" s="99" t="str">
        <f t="shared" si="32"/>
        <v/>
      </c>
      <c r="BI163" s="146">
        <f t="shared" si="33"/>
        <v>0</v>
      </c>
      <c r="BJ163" s="29" t="str">
        <f>IF(AG163=契約状況コード表!G$5,"",IF(AND(K163&lt;&gt;"",ISTEXT(U163)),"分担契約/単価契約",IF(ISTEXT(U163),"単価契約",IF(K163&lt;&gt;"","分担契約",""))))</f>
        <v/>
      </c>
      <c r="BK163" s="147"/>
      <c r="BL163" s="102" t="str">
        <f>IF(COUNTIF(T163,"**"),"",IF(AND(T163&gt;=契約状況コード表!P$5,OR(H163=契約状況コード表!M$5,H163=契約状況コード表!M$6)),1,IF(AND(T163&gt;=契約状況コード表!P$13,H163&lt;&gt;契約状況コード表!M$5,H163&lt;&gt;契約状況コード表!M$6),1,"")))</f>
        <v/>
      </c>
      <c r="BM163" s="132" t="str">
        <f t="shared" si="34"/>
        <v>○</v>
      </c>
      <c r="BN163" s="102" t="b">
        <f t="shared" si="35"/>
        <v>1</v>
      </c>
      <c r="BO163" s="102" t="b">
        <f t="shared" si="36"/>
        <v>1</v>
      </c>
    </row>
    <row r="164" spans="7:67" ht="60.6" customHeight="1">
      <c r="G164" s="64"/>
      <c r="H164" s="65"/>
      <c r="I164" s="65"/>
      <c r="J164" s="65"/>
      <c r="K164" s="64"/>
      <c r="L164" s="29"/>
      <c r="M164" s="66"/>
      <c r="N164" s="65"/>
      <c r="O164" s="67"/>
      <c r="P164" s="72"/>
      <c r="Q164" s="73"/>
      <c r="R164" s="65"/>
      <c r="S164" s="64"/>
      <c r="T164" s="68"/>
      <c r="U164" s="75"/>
      <c r="V164" s="76"/>
      <c r="W164" s="148" t="str">
        <f>IF(OR(T164="他官署で調達手続きを実施のため",AG164=契約状況コード表!G$5),"－",IF(V164&lt;&gt;"",ROUNDDOWN(V164/T164,3),(IFERROR(ROUNDDOWN(U164/T164,3),"－"))))</f>
        <v>－</v>
      </c>
      <c r="X164" s="68"/>
      <c r="Y164" s="68"/>
      <c r="Z164" s="71"/>
      <c r="AA164" s="69"/>
      <c r="AB164" s="70"/>
      <c r="AC164" s="71"/>
      <c r="AD164" s="71"/>
      <c r="AE164" s="71"/>
      <c r="AF164" s="71"/>
      <c r="AG164" s="69"/>
      <c r="AH164" s="65"/>
      <c r="AI164" s="65"/>
      <c r="AJ164" s="65"/>
      <c r="AK164" s="29"/>
      <c r="AL164" s="29"/>
      <c r="AM164" s="170"/>
      <c r="AN164" s="170"/>
      <c r="AO164" s="170"/>
      <c r="AP164" s="170"/>
      <c r="AQ164" s="29"/>
      <c r="AR164" s="64"/>
      <c r="AS164" s="29"/>
      <c r="AT164" s="29"/>
      <c r="AU164" s="29"/>
      <c r="AV164" s="29"/>
      <c r="AW164" s="29"/>
      <c r="AX164" s="29"/>
      <c r="AY164" s="29"/>
      <c r="AZ164" s="29"/>
      <c r="BA164" s="90"/>
      <c r="BB164" s="97"/>
      <c r="BC164" s="98" t="str">
        <f>IF(AND(OR(K164=契約状況コード表!D$5,K164=契約状況コード表!D$6),OR(AG164=契約状況コード表!G$5,AG164=契約状況コード表!G$6)),"年間支払金額(全官署)",IF(OR(AG164=契約状況コード表!G$5,AG164=契約状況コード表!G$6),"年間支払金額",IF(AND(OR(COUNTIF(AI164,"*すべて*"),COUNTIF(AI164,"*全て*")),S164="●",OR(K164=契約状況コード表!D$5,K164=契約状況コード表!D$6)),"年間支払金額(全官署、契約相手方ごと)",IF(AND(OR(COUNTIF(AI164,"*すべて*"),COUNTIF(AI164,"*全て*")),S164="●"),"年間支払金額(契約相手方ごと)",IF(AND(OR(K164=契約状況コード表!D$5,K164=契約状況コード表!D$6),AG164=契約状況コード表!G$7),"契約総額(全官署)",IF(AND(K164=契約状況コード表!D$7,AG164=契約状況コード表!G$7),"契約総額(自官署のみ)",IF(K164=契約状況コード表!D$7,"年間支払金額(自官署のみ)",IF(AG164=契約状況コード表!G$7,"契約総額",IF(AND(COUNTIF(BJ164,"&lt;&gt;*単価*"),OR(K164=契約状況コード表!D$5,K164=契約状況コード表!D$6)),"全官署予定価格",IF(AND(COUNTIF(BJ164,"*単価*"),OR(K164=契約状況コード表!D$5,K164=契約状況コード表!D$6)),"全官署支払金額",IF(AND(COUNTIF(BJ164,"&lt;&gt;*単価*"),COUNTIF(BJ164,"*変更契約*")),"変更後予定価格",IF(COUNTIF(BJ164,"*単価*"),"年間支払金額","予定価格"))))))))))))</f>
        <v>予定価格</v>
      </c>
      <c r="BD164" s="98" t="str">
        <f>IF(AND(BI164=契約状況コード表!M$5,T164&gt;契約状況コード表!N$5),"○",IF(AND(BI164=契約状況コード表!M$6,T164&gt;=契約状況コード表!N$6),"○",IF(AND(BI164=契約状況コード表!M$7,T164&gt;=契約状況コード表!N$7),"○",IF(AND(BI164=契約状況コード表!M$8,T164&gt;=契約状況コード表!N$8),"○",IF(AND(BI164=契約状況コード表!M$9,T164&gt;=契約状況コード表!N$9),"○",IF(AND(BI164=契約状況コード表!M$10,T164&gt;=契約状況コード表!N$10),"○",IF(AND(BI164=契約状況コード表!M$11,T164&gt;=契約状況コード表!N$11),"○",IF(AND(BI164=契約状況コード表!M$12,T164&gt;=契約状況コード表!N$12),"○",IF(AND(BI164=契約状況コード表!M$13,T164&gt;=契約状況コード表!N$13),"○",IF(T164="他官署で調達手続き入札を実施のため","○","×"))))))))))</f>
        <v>×</v>
      </c>
      <c r="BE164" s="98" t="str">
        <f>IF(AND(BI164=契約状況コード表!M$5,Y164&gt;契約状況コード表!N$5),"○",IF(AND(BI164=契約状況コード表!M$6,Y164&gt;=契約状況コード表!N$6),"○",IF(AND(BI164=契約状況コード表!M$7,Y164&gt;=契約状況コード表!N$7),"○",IF(AND(BI164=契約状況コード表!M$8,Y164&gt;=契約状況コード表!N$8),"○",IF(AND(BI164=契約状況コード表!M$9,Y164&gt;=契約状況コード表!N$9),"○",IF(AND(BI164=契約状況コード表!M$10,Y164&gt;=契約状況コード表!N$10),"○",IF(AND(BI164=契約状況コード表!M$11,Y164&gt;=契約状況コード表!N$11),"○",IF(AND(BI164=契約状況コード表!M$12,Y164&gt;=契約状況コード表!N$12),"○",IF(AND(BI164=契約状況コード表!M$13,Y164&gt;=契約状況コード表!N$13),"○","×")))))))))</f>
        <v>×</v>
      </c>
      <c r="BF164" s="98" t="str">
        <f t="shared" si="30"/>
        <v>×</v>
      </c>
      <c r="BG164" s="98" t="str">
        <f t="shared" si="31"/>
        <v>×</v>
      </c>
      <c r="BH164" s="99" t="str">
        <f t="shared" si="32"/>
        <v/>
      </c>
      <c r="BI164" s="146">
        <f t="shared" si="33"/>
        <v>0</v>
      </c>
      <c r="BJ164" s="29" t="str">
        <f>IF(AG164=契約状況コード表!G$5,"",IF(AND(K164&lt;&gt;"",ISTEXT(U164)),"分担契約/単価契約",IF(ISTEXT(U164),"単価契約",IF(K164&lt;&gt;"","分担契約",""))))</f>
        <v/>
      </c>
      <c r="BK164" s="147"/>
      <c r="BL164" s="102" t="str">
        <f>IF(COUNTIF(T164,"**"),"",IF(AND(T164&gt;=契約状況コード表!P$5,OR(H164=契約状況コード表!M$5,H164=契約状況コード表!M$6)),1,IF(AND(T164&gt;=契約状況コード表!P$13,H164&lt;&gt;契約状況コード表!M$5,H164&lt;&gt;契約状況コード表!M$6),1,"")))</f>
        <v/>
      </c>
      <c r="BM164" s="132" t="str">
        <f t="shared" si="34"/>
        <v>○</v>
      </c>
      <c r="BN164" s="102" t="b">
        <f t="shared" si="35"/>
        <v>1</v>
      </c>
      <c r="BO164" s="102" t="b">
        <f t="shared" si="36"/>
        <v>1</v>
      </c>
    </row>
    <row r="165" spans="7:67" ht="60.6" customHeight="1">
      <c r="G165" s="64"/>
      <c r="H165" s="65"/>
      <c r="I165" s="65"/>
      <c r="J165" s="65"/>
      <c r="K165" s="64"/>
      <c r="L165" s="29"/>
      <c r="M165" s="66"/>
      <c r="N165" s="65"/>
      <c r="O165" s="67"/>
      <c r="P165" s="72"/>
      <c r="Q165" s="73"/>
      <c r="R165" s="65"/>
      <c r="S165" s="64"/>
      <c r="T165" s="68"/>
      <c r="U165" s="75"/>
      <c r="V165" s="76"/>
      <c r="W165" s="148" t="str">
        <f>IF(OR(T165="他官署で調達手続きを実施のため",AG165=契約状況コード表!G$5),"－",IF(V165&lt;&gt;"",ROUNDDOWN(V165/T165,3),(IFERROR(ROUNDDOWN(U165/T165,3),"－"))))</f>
        <v>－</v>
      </c>
      <c r="X165" s="68"/>
      <c r="Y165" s="68"/>
      <c r="Z165" s="71"/>
      <c r="AA165" s="69"/>
      <c r="AB165" s="70"/>
      <c r="AC165" s="71"/>
      <c r="AD165" s="71"/>
      <c r="AE165" s="71"/>
      <c r="AF165" s="71"/>
      <c r="AG165" s="69"/>
      <c r="AH165" s="65"/>
      <c r="AI165" s="65"/>
      <c r="AJ165" s="65"/>
      <c r="AK165" s="29"/>
      <c r="AL165" s="29"/>
      <c r="AM165" s="170"/>
      <c r="AN165" s="170"/>
      <c r="AO165" s="170"/>
      <c r="AP165" s="170"/>
      <c r="AQ165" s="29"/>
      <c r="AR165" s="64"/>
      <c r="AS165" s="29"/>
      <c r="AT165" s="29"/>
      <c r="AU165" s="29"/>
      <c r="AV165" s="29"/>
      <c r="AW165" s="29"/>
      <c r="AX165" s="29"/>
      <c r="AY165" s="29"/>
      <c r="AZ165" s="29"/>
      <c r="BA165" s="92"/>
      <c r="BB165" s="97"/>
      <c r="BC165" s="98" t="str">
        <f>IF(AND(OR(K165=契約状況コード表!D$5,K165=契約状況コード表!D$6),OR(AG165=契約状況コード表!G$5,AG165=契約状況コード表!G$6)),"年間支払金額(全官署)",IF(OR(AG165=契約状況コード表!G$5,AG165=契約状況コード表!G$6),"年間支払金額",IF(AND(OR(COUNTIF(AI165,"*すべて*"),COUNTIF(AI165,"*全て*")),S165="●",OR(K165=契約状況コード表!D$5,K165=契約状況コード表!D$6)),"年間支払金額(全官署、契約相手方ごと)",IF(AND(OR(COUNTIF(AI165,"*すべて*"),COUNTIF(AI165,"*全て*")),S165="●"),"年間支払金額(契約相手方ごと)",IF(AND(OR(K165=契約状況コード表!D$5,K165=契約状況コード表!D$6),AG165=契約状況コード表!G$7),"契約総額(全官署)",IF(AND(K165=契約状況コード表!D$7,AG165=契約状況コード表!G$7),"契約総額(自官署のみ)",IF(K165=契約状況コード表!D$7,"年間支払金額(自官署のみ)",IF(AG165=契約状況コード表!G$7,"契約総額",IF(AND(COUNTIF(BJ165,"&lt;&gt;*単価*"),OR(K165=契約状況コード表!D$5,K165=契約状況コード表!D$6)),"全官署予定価格",IF(AND(COUNTIF(BJ165,"*単価*"),OR(K165=契約状況コード表!D$5,K165=契約状況コード表!D$6)),"全官署支払金額",IF(AND(COUNTIF(BJ165,"&lt;&gt;*単価*"),COUNTIF(BJ165,"*変更契約*")),"変更後予定価格",IF(COUNTIF(BJ165,"*単価*"),"年間支払金額","予定価格"))))))))))))</f>
        <v>予定価格</v>
      </c>
      <c r="BD165" s="98" t="str">
        <f>IF(AND(BI165=契約状況コード表!M$5,T165&gt;契約状況コード表!N$5),"○",IF(AND(BI165=契約状況コード表!M$6,T165&gt;=契約状況コード表!N$6),"○",IF(AND(BI165=契約状況コード表!M$7,T165&gt;=契約状況コード表!N$7),"○",IF(AND(BI165=契約状況コード表!M$8,T165&gt;=契約状況コード表!N$8),"○",IF(AND(BI165=契約状況コード表!M$9,T165&gt;=契約状況コード表!N$9),"○",IF(AND(BI165=契約状況コード表!M$10,T165&gt;=契約状況コード表!N$10),"○",IF(AND(BI165=契約状況コード表!M$11,T165&gt;=契約状況コード表!N$11),"○",IF(AND(BI165=契約状況コード表!M$12,T165&gt;=契約状況コード表!N$12),"○",IF(AND(BI165=契約状況コード表!M$13,T165&gt;=契約状況コード表!N$13),"○",IF(T165="他官署で調達手続き入札を実施のため","○","×"))))))))))</f>
        <v>×</v>
      </c>
      <c r="BE165" s="98" t="str">
        <f>IF(AND(BI165=契約状況コード表!M$5,Y165&gt;契約状況コード表!N$5),"○",IF(AND(BI165=契約状況コード表!M$6,Y165&gt;=契約状況コード表!N$6),"○",IF(AND(BI165=契約状況コード表!M$7,Y165&gt;=契約状況コード表!N$7),"○",IF(AND(BI165=契約状況コード表!M$8,Y165&gt;=契約状況コード表!N$8),"○",IF(AND(BI165=契約状況コード表!M$9,Y165&gt;=契約状況コード表!N$9),"○",IF(AND(BI165=契約状況コード表!M$10,Y165&gt;=契約状況コード表!N$10),"○",IF(AND(BI165=契約状況コード表!M$11,Y165&gt;=契約状況コード表!N$11),"○",IF(AND(BI165=契約状況コード表!M$12,Y165&gt;=契約状況コード表!N$12),"○",IF(AND(BI165=契約状況コード表!M$13,Y165&gt;=契約状況コード表!N$13),"○","×")))))))))</f>
        <v>×</v>
      </c>
      <c r="BF165" s="98" t="str">
        <f t="shared" si="30"/>
        <v>×</v>
      </c>
      <c r="BG165" s="98" t="str">
        <f t="shared" si="31"/>
        <v>×</v>
      </c>
      <c r="BH165" s="99" t="str">
        <f t="shared" si="32"/>
        <v/>
      </c>
      <c r="BI165" s="146">
        <f t="shared" si="33"/>
        <v>0</v>
      </c>
      <c r="BJ165" s="29" t="str">
        <f>IF(AG165=契約状況コード表!G$5,"",IF(AND(K165&lt;&gt;"",ISTEXT(U165)),"分担契約/単価契約",IF(ISTEXT(U165),"単価契約",IF(K165&lt;&gt;"","分担契約",""))))</f>
        <v/>
      </c>
      <c r="BK165" s="147"/>
      <c r="BL165" s="102" t="str">
        <f>IF(COUNTIF(T165,"**"),"",IF(AND(T165&gt;=契約状況コード表!P$5,OR(H165=契約状況コード表!M$5,H165=契約状況コード表!M$6)),1,IF(AND(T165&gt;=契約状況コード表!P$13,H165&lt;&gt;契約状況コード表!M$5,H165&lt;&gt;契約状況コード表!M$6),1,"")))</f>
        <v/>
      </c>
      <c r="BM165" s="132" t="str">
        <f t="shared" si="34"/>
        <v>○</v>
      </c>
      <c r="BN165" s="102" t="b">
        <f t="shared" si="35"/>
        <v>1</v>
      </c>
      <c r="BO165" s="102" t="b">
        <f t="shared" si="36"/>
        <v>1</v>
      </c>
    </row>
    <row r="166" spans="7:67" ht="60.6" customHeight="1">
      <c r="G166" s="64"/>
      <c r="H166" s="65"/>
      <c r="I166" s="65"/>
      <c r="J166" s="65"/>
      <c r="K166" s="64"/>
      <c r="L166" s="29"/>
      <c r="M166" s="66"/>
      <c r="N166" s="65"/>
      <c r="O166" s="67"/>
      <c r="P166" s="72"/>
      <c r="Q166" s="73"/>
      <c r="R166" s="65"/>
      <c r="S166" s="64"/>
      <c r="T166" s="68"/>
      <c r="U166" s="75"/>
      <c r="V166" s="76"/>
      <c r="W166" s="148" t="str">
        <f>IF(OR(T166="他官署で調達手続きを実施のため",AG166=契約状況コード表!G$5),"－",IF(V166&lt;&gt;"",ROUNDDOWN(V166/T166,3),(IFERROR(ROUNDDOWN(U166/T166,3),"－"))))</f>
        <v>－</v>
      </c>
      <c r="X166" s="68"/>
      <c r="Y166" s="68"/>
      <c r="Z166" s="71"/>
      <c r="AA166" s="69"/>
      <c r="AB166" s="70"/>
      <c r="AC166" s="71"/>
      <c r="AD166" s="71"/>
      <c r="AE166" s="71"/>
      <c r="AF166" s="71"/>
      <c r="AG166" s="69"/>
      <c r="AH166" s="65"/>
      <c r="AI166" s="65"/>
      <c r="AJ166" s="65"/>
      <c r="AK166" s="29"/>
      <c r="AL166" s="29"/>
      <c r="AM166" s="170"/>
      <c r="AN166" s="170"/>
      <c r="AO166" s="170"/>
      <c r="AP166" s="170"/>
      <c r="AQ166" s="29"/>
      <c r="AR166" s="64"/>
      <c r="AS166" s="29"/>
      <c r="AT166" s="29"/>
      <c r="AU166" s="29"/>
      <c r="AV166" s="29"/>
      <c r="AW166" s="29"/>
      <c r="AX166" s="29"/>
      <c r="AY166" s="29"/>
      <c r="AZ166" s="29"/>
      <c r="BA166" s="90"/>
      <c r="BB166" s="97"/>
      <c r="BC166" s="98" t="str">
        <f>IF(AND(OR(K166=契約状況コード表!D$5,K166=契約状況コード表!D$6),OR(AG166=契約状況コード表!G$5,AG166=契約状況コード表!G$6)),"年間支払金額(全官署)",IF(OR(AG166=契約状況コード表!G$5,AG166=契約状況コード表!G$6),"年間支払金額",IF(AND(OR(COUNTIF(AI166,"*すべて*"),COUNTIF(AI166,"*全て*")),S166="●",OR(K166=契約状況コード表!D$5,K166=契約状況コード表!D$6)),"年間支払金額(全官署、契約相手方ごと)",IF(AND(OR(COUNTIF(AI166,"*すべて*"),COUNTIF(AI166,"*全て*")),S166="●"),"年間支払金額(契約相手方ごと)",IF(AND(OR(K166=契約状況コード表!D$5,K166=契約状況コード表!D$6),AG166=契約状況コード表!G$7),"契約総額(全官署)",IF(AND(K166=契約状況コード表!D$7,AG166=契約状況コード表!G$7),"契約総額(自官署のみ)",IF(K166=契約状況コード表!D$7,"年間支払金額(自官署のみ)",IF(AG166=契約状況コード表!G$7,"契約総額",IF(AND(COUNTIF(BJ166,"&lt;&gt;*単価*"),OR(K166=契約状況コード表!D$5,K166=契約状況コード表!D$6)),"全官署予定価格",IF(AND(COUNTIF(BJ166,"*単価*"),OR(K166=契約状況コード表!D$5,K166=契約状況コード表!D$6)),"全官署支払金額",IF(AND(COUNTIF(BJ166,"&lt;&gt;*単価*"),COUNTIF(BJ166,"*変更契約*")),"変更後予定価格",IF(COUNTIF(BJ166,"*単価*"),"年間支払金額","予定価格"))))))))))))</f>
        <v>予定価格</v>
      </c>
      <c r="BD166" s="98" t="str">
        <f>IF(AND(BI166=契約状況コード表!M$5,T166&gt;契約状況コード表!N$5),"○",IF(AND(BI166=契約状況コード表!M$6,T166&gt;=契約状況コード表!N$6),"○",IF(AND(BI166=契約状況コード表!M$7,T166&gt;=契約状況コード表!N$7),"○",IF(AND(BI166=契約状況コード表!M$8,T166&gt;=契約状況コード表!N$8),"○",IF(AND(BI166=契約状況コード表!M$9,T166&gt;=契約状況コード表!N$9),"○",IF(AND(BI166=契約状況コード表!M$10,T166&gt;=契約状況コード表!N$10),"○",IF(AND(BI166=契約状況コード表!M$11,T166&gt;=契約状況コード表!N$11),"○",IF(AND(BI166=契約状況コード表!M$12,T166&gt;=契約状況コード表!N$12),"○",IF(AND(BI166=契約状況コード表!M$13,T166&gt;=契約状況コード表!N$13),"○",IF(T166="他官署で調達手続き入札を実施のため","○","×"))))))))))</f>
        <v>×</v>
      </c>
      <c r="BE166" s="98" t="str">
        <f>IF(AND(BI166=契約状況コード表!M$5,Y166&gt;契約状況コード表!N$5),"○",IF(AND(BI166=契約状況コード表!M$6,Y166&gt;=契約状況コード表!N$6),"○",IF(AND(BI166=契約状況コード表!M$7,Y166&gt;=契約状況コード表!N$7),"○",IF(AND(BI166=契約状況コード表!M$8,Y166&gt;=契約状況コード表!N$8),"○",IF(AND(BI166=契約状況コード表!M$9,Y166&gt;=契約状況コード表!N$9),"○",IF(AND(BI166=契約状況コード表!M$10,Y166&gt;=契約状況コード表!N$10),"○",IF(AND(BI166=契約状況コード表!M$11,Y166&gt;=契約状況コード表!N$11),"○",IF(AND(BI166=契約状況コード表!M$12,Y166&gt;=契約状況コード表!N$12),"○",IF(AND(BI166=契約状況コード表!M$13,Y166&gt;=契約状況コード表!N$13),"○","×")))))))))</f>
        <v>×</v>
      </c>
      <c r="BF166" s="98" t="str">
        <f t="shared" si="30"/>
        <v>×</v>
      </c>
      <c r="BG166" s="98" t="str">
        <f t="shared" si="31"/>
        <v>×</v>
      </c>
      <c r="BH166" s="99" t="str">
        <f t="shared" si="32"/>
        <v/>
      </c>
      <c r="BI166" s="146">
        <f t="shared" si="33"/>
        <v>0</v>
      </c>
      <c r="BJ166" s="29" t="str">
        <f>IF(AG166=契約状況コード表!G$5,"",IF(AND(K166&lt;&gt;"",ISTEXT(U166)),"分担契約/単価契約",IF(ISTEXT(U166),"単価契約",IF(K166&lt;&gt;"","分担契約",""))))</f>
        <v/>
      </c>
      <c r="BK166" s="147"/>
      <c r="BL166" s="102" t="str">
        <f>IF(COUNTIF(T166,"**"),"",IF(AND(T166&gt;=契約状況コード表!P$5,OR(H166=契約状況コード表!M$5,H166=契約状況コード表!M$6)),1,IF(AND(T166&gt;=契約状況コード表!P$13,H166&lt;&gt;契約状況コード表!M$5,H166&lt;&gt;契約状況コード表!M$6),1,"")))</f>
        <v/>
      </c>
      <c r="BM166" s="132" t="str">
        <f t="shared" si="34"/>
        <v>○</v>
      </c>
      <c r="BN166" s="102" t="b">
        <f t="shared" si="35"/>
        <v>1</v>
      </c>
      <c r="BO166" s="102" t="b">
        <f t="shared" si="36"/>
        <v>1</v>
      </c>
    </row>
    <row r="167" spans="7:67" ht="60.6" customHeight="1">
      <c r="G167" s="64"/>
      <c r="H167" s="65"/>
      <c r="I167" s="65"/>
      <c r="J167" s="65"/>
      <c r="K167" s="64"/>
      <c r="L167" s="29"/>
      <c r="M167" s="66"/>
      <c r="N167" s="65"/>
      <c r="O167" s="67"/>
      <c r="P167" s="72"/>
      <c r="Q167" s="73"/>
      <c r="R167" s="65"/>
      <c r="S167" s="64"/>
      <c r="T167" s="68"/>
      <c r="U167" s="75"/>
      <c r="V167" s="76"/>
      <c r="W167" s="148" t="str">
        <f>IF(OR(T167="他官署で調達手続きを実施のため",AG167=契約状況コード表!G$5),"－",IF(V167&lt;&gt;"",ROUNDDOWN(V167/T167,3),(IFERROR(ROUNDDOWN(U167/T167,3),"－"))))</f>
        <v>－</v>
      </c>
      <c r="X167" s="68"/>
      <c r="Y167" s="68"/>
      <c r="Z167" s="71"/>
      <c r="AA167" s="69"/>
      <c r="AB167" s="70"/>
      <c r="AC167" s="71"/>
      <c r="AD167" s="71"/>
      <c r="AE167" s="71"/>
      <c r="AF167" s="71"/>
      <c r="AG167" s="69"/>
      <c r="AH167" s="65"/>
      <c r="AI167" s="65"/>
      <c r="AJ167" s="65"/>
      <c r="AK167" s="29"/>
      <c r="AL167" s="29"/>
      <c r="AM167" s="170"/>
      <c r="AN167" s="170"/>
      <c r="AO167" s="170"/>
      <c r="AP167" s="170"/>
      <c r="AQ167" s="29"/>
      <c r="AR167" s="64"/>
      <c r="AS167" s="29"/>
      <c r="AT167" s="29"/>
      <c r="AU167" s="29"/>
      <c r="AV167" s="29"/>
      <c r="AW167" s="29"/>
      <c r="AX167" s="29"/>
      <c r="AY167" s="29"/>
      <c r="AZ167" s="29"/>
      <c r="BA167" s="90"/>
      <c r="BB167" s="97"/>
      <c r="BC167" s="98" t="str">
        <f>IF(AND(OR(K167=契約状況コード表!D$5,K167=契約状況コード表!D$6),OR(AG167=契約状況コード表!G$5,AG167=契約状況コード表!G$6)),"年間支払金額(全官署)",IF(OR(AG167=契約状況コード表!G$5,AG167=契約状況コード表!G$6),"年間支払金額",IF(AND(OR(COUNTIF(AI167,"*すべて*"),COUNTIF(AI167,"*全て*")),S167="●",OR(K167=契約状況コード表!D$5,K167=契約状況コード表!D$6)),"年間支払金額(全官署、契約相手方ごと)",IF(AND(OR(COUNTIF(AI167,"*すべて*"),COUNTIF(AI167,"*全て*")),S167="●"),"年間支払金額(契約相手方ごと)",IF(AND(OR(K167=契約状況コード表!D$5,K167=契約状況コード表!D$6),AG167=契約状況コード表!G$7),"契約総額(全官署)",IF(AND(K167=契約状況コード表!D$7,AG167=契約状況コード表!G$7),"契約総額(自官署のみ)",IF(K167=契約状況コード表!D$7,"年間支払金額(自官署のみ)",IF(AG167=契約状況コード表!G$7,"契約総額",IF(AND(COUNTIF(BJ167,"&lt;&gt;*単価*"),OR(K167=契約状況コード表!D$5,K167=契約状況コード表!D$6)),"全官署予定価格",IF(AND(COUNTIF(BJ167,"*単価*"),OR(K167=契約状況コード表!D$5,K167=契約状況コード表!D$6)),"全官署支払金額",IF(AND(COUNTIF(BJ167,"&lt;&gt;*単価*"),COUNTIF(BJ167,"*変更契約*")),"変更後予定価格",IF(COUNTIF(BJ167,"*単価*"),"年間支払金額","予定価格"))))))))))))</f>
        <v>予定価格</v>
      </c>
      <c r="BD167" s="98" t="str">
        <f>IF(AND(BI167=契約状況コード表!M$5,T167&gt;契約状況コード表!N$5),"○",IF(AND(BI167=契約状況コード表!M$6,T167&gt;=契約状況コード表!N$6),"○",IF(AND(BI167=契約状況コード表!M$7,T167&gt;=契約状況コード表!N$7),"○",IF(AND(BI167=契約状況コード表!M$8,T167&gt;=契約状況コード表!N$8),"○",IF(AND(BI167=契約状況コード表!M$9,T167&gt;=契約状況コード表!N$9),"○",IF(AND(BI167=契約状況コード表!M$10,T167&gt;=契約状況コード表!N$10),"○",IF(AND(BI167=契約状況コード表!M$11,T167&gt;=契約状況コード表!N$11),"○",IF(AND(BI167=契約状況コード表!M$12,T167&gt;=契約状況コード表!N$12),"○",IF(AND(BI167=契約状況コード表!M$13,T167&gt;=契約状況コード表!N$13),"○",IF(T167="他官署で調達手続き入札を実施のため","○","×"))))))))))</f>
        <v>×</v>
      </c>
      <c r="BE167" s="98" t="str">
        <f>IF(AND(BI167=契約状況コード表!M$5,Y167&gt;契約状況コード表!N$5),"○",IF(AND(BI167=契約状況コード表!M$6,Y167&gt;=契約状況コード表!N$6),"○",IF(AND(BI167=契約状況コード表!M$7,Y167&gt;=契約状況コード表!N$7),"○",IF(AND(BI167=契約状況コード表!M$8,Y167&gt;=契約状況コード表!N$8),"○",IF(AND(BI167=契約状況コード表!M$9,Y167&gt;=契約状況コード表!N$9),"○",IF(AND(BI167=契約状況コード表!M$10,Y167&gt;=契約状況コード表!N$10),"○",IF(AND(BI167=契約状況コード表!M$11,Y167&gt;=契約状況コード表!N$11),"○",IF(AND(BI167=契約状況コード表!M$12,Y167&gt;=契約状況コード表!N$12),"○",IF(AND(BI167=契約状況コード表!M$13,Y167&gt;=契約状況コード表!N$13),"○","×")))))))))</f>
        <v>×</v>
      </c>
      <c r="BF167" s="98" t="str">
        <f t="shared" si="30"/>
        <v>×</v>
      </c>
      <c r="BG167" s="98" t="str">
        <f t="shared" si="31"/>
        <v>×</v>
      </c>
      <c r="BH167" s="99" t="str">
        <f t="shared" si="32"/>
        <v/>
      </c>
      <c r="BI167" s="146">
        <f t="shared" si="33"/>
        <v>0</v>
      </c>
      <c r="BJ167" s="29" t="str">
        <f>IF(AG167=契約状況コード表!G$5,"",IF(AND(K167&lt;&gt;"",ISTEXT(U167)),"分担契約/単価契約",IF(ISTEXT(U167),"単価契約",IF(K167&lt;&gt;"","分担契約",""))))</f>
        <v/>
      </c>
      <c r="BK167" s="147"/>
      <c r="BL167" s="102" t="str">
        <f>IF(COUNTIF(T167,"**"),"",IF(AND(T167&gt;=契約状況コード表!P$5,OR(H167=契約状況コード表!M$5,H167=契約状況コード表!M$6)),1,IF(AND(T167&gt;=契約状況コード表!P$13,H167&lt;&gt;契約状況コード表!M$5,H167&lt;&gt;契約状況コード表!M$6),1,"")))</f>
        <v/>
      </c>
      <c r="BM167" s="132" t="str">
        <f t="shared" si="34"/>
        <v>○</v>
      </c>
      <c r="BN167" s="102" t="b">
        <f t="shared" si="35"/>
        <v>1</v>
      </c>
      <c r="BO167" s="102" t="b">
        <f t="shared" si="36"/>
        <v>1</v>
      </c>
    </row>
    <row r="168" spans="7:67" ht="60.6" customHeight="1">
      <c r="G168" s="64"/>
      <c r="H168" s="65"/>
      <c r="I168" s="65"/>
      <c r="J168" s="65"/>
      <c r="K168" s="64"/>
      <c r="L168" s="29"/>
      <c r="M168" s="66"/>
      <c r="N168" s="65"/>
      <c r="O168" s="67"/>
      <c r="P168" s="72"/>
      <c r="Q168" s="73"/>
      <c r="R168" s="65"/>
      <c r="S168" s="64"/>
      <c r="T168" s="74"/>
      <c r="U168" s="131"/>
      <c r="V168" s="76"/>
      <c r="W168" s="148" t="str">
        <f>IF(OR(T168="他官署で調達手続きを実施のため",AG168=契約状況コード表!G$5),"－",IF(V168&lt;&gt;"",ROUNDDOWN(V168/T168,3),(IFERROR(ROUNDDOWN(U168/T168,3),"－"))))</f>
        <v>－</v>
      </c>
      <c r="X168" s="74"/>
      <c r="Y168" s="74"/>
      <c r="Z168" s="71"/>
      <c r="AA168" s="69"/>
      <c r="AB168" s="70"/>
      <c r="AC168" s="71"/>
      <c r="AD168" s="71"/>
      <c r="AE168" s="71"/>
      <c r="AF168" s="71"/>
      <c r="AG168" s="69"/>
      <c r="AH168" s="65"/>
      <c r="AI168" s="65"/>
      <c r="AJ168" s="65"/>
      <c r="AK168" s="29"/>
      <c r="AL168" s="29"/>
      <c r="AM168" s="170"/>
      <c r="AN168" s="170"/>
      <c r="AO168" s="170"/>
      <c r="AP168" s="170"/>
      <c r="AQ168" s="29"/>
      <c r="AR168" s="64"/>
      <c r="AS168" s="29"/>
      <c r="AT168" s="29"/>
      <c r="AU168" s="29"/>
      <c r="AV168" s="29"/>
      <c r="AW168" s="29"/>
      <c r="AX168" s="29"/>
      <c r="AY168" s="29"/>
      <c r="AZ168" s="29"/>
      <c r="BA168" s="90"/>
      <c r="BB168" s="97"/>
      <c r="BC168" s="98" t="str">
        <f>IF(AND(OR(K168=契約状況コード表!D$5,K168=契約状況コード表!D$6),OR(AG168=契約状況コード表!G$5,AG168=契約状況コード表!G$6)),"年間支払金額(全官署)",IF(OR(AG168=契約状況コード表!G$5,AG168=契約状況コード表!G$6),"年間支払金額",IF(AND(OR(COUNTIF(AI168,"*すべて*"),COUNTIF(AI168,"*全て*")),S168="●",OR(K168=契約状況コード表!D$5,K168=契約状況コード表!D$6)),"年間支払金額(全官署、契約相手方ごと)",IF(AND(OR(COUNTIF(AI168,"*すべて*"),COUNTIF(AI168,"*全て*")),S168="●"),"年間支払金額(契約相手方ごと)",IF(AND(OR(K168=契約状況コード表!D$5,K168=契約状況コード表!D$6),AG168=契約状況コード表!G$7),"契約総額(全官署)",IF(AND(K168=契約状況コード表!D$7,AG168=契約状況コード表!G$7),"契約総額(自官署のみ)",IF(K168=契約状況コード表!D$7,"年間支払金額(自官署のみ)",IF(AG168=契約状況コード表!G$7,"契約総額",IF(AND(COUNTIF(BJ168,"&lt;&gt;*単価*"),OR(K168=契約状況コード表!D$5,K168=契約状況コード表!D$6)),"全官署予定価格",IF(AND(COUNTIF(BJ168,"*単価*"),OR(K168=契約状況コード表!D$5,K168=契約状況コード表!D$6)),"全官署支払金額",IF(AND(COUNTIF(BJ168,"&lt;&gt;*単価*"),COUNTIF(BJ168,"*変更契約*")),"変更後予定価格",IF(COUNTIF(BJ168,"*単価*"),"年間支払金額","予定価格"))))))))))))</f>
        <v>予定価格</v>
      </c>
      <c r="BD168" s="98" t="str">
        <f>IF(AND(BI168=契約状況コード表!M$5,T168&gt;契約状況コード表!N$5),"○",IF(AND(BI168=契約状況コード表!M$6,T168&gt;=契約状況コード表!N$6),"○",IF(AND(BI168=契約状況コード表!M$7,T168&gt;=契約状況コード表!N$7),"○",IF(AND(BI168=契約状況コード表!M$8,T168&gt;=契約状況コード表!N$8),"○",IF(AND(BI168=契約状況コード表!M$9,T168&gt;=契約状況コード表!N$9),"○",IF(AND(BI168=契約状況コード表!M$10,T168&gt;=契約状況コード表!N$10),"○",IF(AND(BI168=契約状況コード表!M$11,T168&gt;=契約状況コード表!N$11),"○",IF(AND(BI168=契約状況コード表!M$12,T168&gt;=契約状況コード表!N$12),"○",IF(AND(BI168=契約状況コード表!M$13,T168&gt;=契約状況コード表!N$13),"○",IF(T168="他官署で調達手続き入札を実施のため","○","×"))))))))))</f>
        <v>×</v>
      </c>
      <c r="BE168" s="98" t="str">
        <f>IF(AND(BI168=契約状況コード表!M$5,Y168&gt;契約状況コード表!N$5),"○",IF(AND(BI168=契約状況コード表!M$6,Y168&gt;=契約状況コード表!N$6),"○",IF(AND(BI168=契約状況コード表!M$7,Y168&gt;=契約状況コード表!N$7),"○",IF(AND(BI168=契約状況コード表!M$8,Y168&gt;=契約状況コード表!N$8),"○",IF(AND(BI168=契約状況コード表!M$9,Y168&gt;=契約状況コード表!N$9),"○",IF(AND(BI168=契約状況コード表!M$10,Y168&gt;=契約状況コード表!N$10),"○",IF(AND(BI168=契約状況コード表!M$11,Y168&gt;=契約状況コード表!N$11),"○",IF(AND(BI168=契約状況コード表!M$12,Y168&gt;=契約状況コード表!N$12),"○",IF(AND(BI168=契約状況コード表!M$13,Y168&gt;=契約状況コード表!N$13),"○","×")))))))))</f>
        <v>×</v>
      </c>
      <c r="BF168" s="98" t="str">
        <f t="shared" si="30"/>
        <v>×</v>
      </c>
      <c r="BG168" s="98" t="str">
        <f t="shared" si="31"/>
        <v>×</v>
      </c>
      <c r="BH168" s="99" t="str">
        <f t="shared" si="32"/>
        <v/>
      </c>
      <c r="BI168" s="146">
        <f t="shared" si="33"/>
        <v>0</v>
      </c>
      <c r="BJ168" s="29" t="str">
        <f>IF(AG168=契約状況コード表!G$5,"",IF(AND(K168&lt;&gt;"",ISTEXT(U168)),"分担契約/単価契約",IF(ISTEXT(U168),"単価契約",IF(K168&lt;&gt;"","分担契約",""))))</f>
        <v/>
      </c>
      <c r="BK168" s="147"/>
      <c r="BL168" s="102" t="str">
        <f>IF(COUNTIF(T168,"**"),"",IF(AND(T168&gt;=契約状況コード表!P$5,OR(H168=契約状況コード表!M$5,H168=契約状況コード表!M$6)),1,IF(AND(T168&gt;=契約状況コード表!P$13,H168&lt;&gt;契約状況コード表!M$5,H168&lt;&gt;契約状況コード表!M$6),1,"")))</f>
        <v/>
      </c>
      <c r="BM168" s="132" t="str">
        <f t="shared" si="34"/>
        <v>○</v>
      </c>
      <c r="BN168" s="102" t="b">
        <f t="shared" si="35"/>
        <v>1</v>
      </c>
      <c r="BO168" s="102" t="b">
        <f t="shared" si="36"/>
        <v>1</v>
      </c>
    </row>
    <row r="169" spans="7:67" ht="60.6" customHeight="1">
      <c r="G169" s="64"/>
      <c r="H169" s="65"/>
      <c r="I169" s="65"/>
      <c r="J169" s="65"/>
      <c r="K169" s="64"/>
      <c r="L169" s="29"/>
      <c r="M169" s="66"/>
      <c r="N169" s="65"/>
      <c r="O169" s="67"/>
      <c r="P169" s="72"/>
      <c r="Q169" s="73"/>
      <c r="R169" s="65"/>
      <c r="S169" s="64"/>
      <c r="T169" s="68"/>
      <c r="U169" s="75"/>
      <c r="V169" s="76"/>
      <c r="W169" s="148" t="str">
        <f>IF(OR(T169="他官署で調達手続きを実施のため",AG169=契約状況コード表!G$5),"－",IF(V169&lt;&gt;"",ROUNDDOWN(V169/T169,3),(IFERROR(ROUNDDOWN(U169/T169,3),"－"))))</f>
        <v>－</v>
      </c>
      <c r="X169" s="68"/>
      <c r="Y169" s="68"/>
      <c r="Z169" s="71"/>
      <c r="AA169" s="69"/>
      <c r="AB169" s="70"/>
      <c r="AC169" s="71"/>
      <c r="AD169" s="71"/>
      <c r="AE169" s="71"/>
      <c r="AF169" s="71"/>
      <c r="AG169" s="69"/>
      <c r="AH169" s="65"/>
      <c r="AI169" s="65"/>
      <c r="AJ169" s="65"/>
      <c r="AK169" s="29"/>
      <c r="AL169" s="29"/>
      <c r="AM169" s="170"/>
      <c r="AN169" s="170"/>
      <c r="AO169" s="170"/>
      <c r="AP169" s="170"/>
      <c r="AQ169" s="29"/>
      <c r="AR169" s="64"/>
      <c r="AS169" s="29"/>
      <c r="AT169" s="29"/>
      <c r="AU169" s="29"/>
      <c r="AV169" s="29"/>
      <c r="AW169" s="29"/>
      <c r="AX169" s="29"/>
      <c r="AY169" s="29"/>
      <c r="AZ169" s="29"/>
      <c r="BA169" s="90"/>
      <c r="BB169" s="97"/>
      <c r="BC169" s="98" t="str">
        <f>IF(AND(OR(K169=契約状況コード表!D$5,K169=契約状況コード表!D$6),OR(AG169=契約状況コード表!G$5,AG169=契約状況コード表!G$6)),"年間支払金額(全官署)",IF(OR(AG169=契約状況コード表!G$5,AG169=契約状況コード表!G$6),"年間支払金額",IF(AND(OR(COUNTIF(AI169,"*すべて*"),COUNTIF(AI169,"*全て*")),S169="●",OR(K169=契約状況コード表!D$5,K169=契約状況コード表!D$6)),"年間支払金額(全官署、契約相手方ごと)",IF(AND(OR(COUNTIF(AI169,"*すべて*"),COUNTIF(AI169,"*全て*")),S169="●"),"年間支払金額(契約相手方ごと)",IF(AND(OR(K169=契約状況コード表!D$5,K169=契約状況コード表!D$6),AG169=契約状況コード表!G$7),"契約総額(全官署)",IF(AND(K169=契約状況コード表!D$7,AG169=契約状況コード表!G$7),"契約総額(自官署のみ)",IF(K169=契約状況コード表!D$7,"年間支払金額(自官署のみ)",IF(AG169=契約状況コード表!G$7,"契約総額",IF(AND(COUNTIF(BJ169,"&lt;&gt;*単価*"),OR(K169=契約状況コード表!D$5,K169=契約状況コード表!D$6)),"全官署予定価格",IF(AND(COUNTIF(BJ169,"*単価*"),OR(K169=契約状況コード表!D$5,K169=契約状況コード表!D$6)),"全官署支払金額",IF(AND(COUNTIF(BJ169,"&lt;&gt;*単価*"),COUNTIF(BJ169,"*変更契約*")),"変更後予定価格",IF(COUNTIF(BJ169,"*単価*"),"年間支払金額","予定価格"))))))))))))</f>
        <v>予定価格</v>
      </c>
      <c r="BD169" s="98" t="str">
        <f>IF(AND(BI169=契約状況コード表!M$5,T169&gt;契約状況コード表!N$5),"○",IF(AND(BI169=契約状況コード表!M$6,T169&gt;=契約状況コード表!N$6),"○",IF(AND(BI169=契約状況コード表!M$7,T169&gt;=契約状況コード表!N$7),"○",IF(AND(BI169=契約状況コード表!M$8,T169&gt;=契約状況コード表!N$8),"○",IF(AND(BI169=契約状況コード表!M$9,T169&gt;=契約状況コード表!N$9),"○",IF(AND(BI169=契約状況コード表!M$10,T169&gt;=契約状況コード表!N$10),"○",IF(AND(BI169=契約状況コード表!M$11,T169&gt;=契約状況コード表!N$11),"○",IF(AND(BI169=契約状況コード表!M$12,T169&gt;=契約状況コード表!N$12),"○",IF(AND(BI169=契約状況コード表!M$13,T169&gt;=契約状況コード表!N$13),"○",IF(T169="他官署で調達手続き入札を実施のため","○","×"))))))))))</f>
        <v>×</v>
      </c>
      <c r="BE169" s="98" t="str">
        <f>IF(AND(BI169=契約状況コード表!M$5,Y169&gt;契約状況コード表!N$5),"○",IF(AND(BI169=契約状況コード表!M$6,Y169&gt;=契約状況コード表!N$6),"○",IF(AND(BI169=契約状況コード表!M$7,Y169&gt;=契約状況コード表!N$7),"○",IF(AND(BI169=契約状況コード表!M$8,Y169&gt;=契約状況コード表!N$8),"○",IF(AND(BI169=契約状況コード表!M$9,Y169&gt;=契約状況コード表!N$9),"○",IF(AND(BI169=契約状況コード表!M$10,Y169&gt;=契約状況コード表!N$10),"○",IF(AND(BI169=契約状況コード表!M$11,Y169&gt;=契約状況コード表!N$11),"○",IF(AND(BI169=契約状況コード表!M$12,Y169&gt;=契約状況コード表!N$12),"○",IF(AND(BI169=契約状況コード表!M$13,Y169&gt;=契約状況コード表!N$13),"○","×")))))))))</f>
        <v>×</v>
      </c>
      <c r="BF169" s="98" t="str">
        <f t="shared" si="30"/>
        <v>×</v>
      </c>
      <c r="BG169" s="98" t="str">
        <f t="shared" si="31"/>
        <v>×</v>
      </c>
      <c r="BH169" s="99" t="str">
        <f t="shared" si="32"/>
        <v/>
      </c>
      <c r="BI169" s="146">
        <f t="shared" si="33"/>
        <v>0</v>
      </c>
      <c r="BJ169" s="29" t="str">
        <f>IF(AG169=契約状況コード表!G$5,"",IF(AND(K169&lt;&gt;"",ISTEXT(U169)),"分担契約/単価契約",IF(ISTEXT(U169),"単価契約",IF(K169&lt;&gt;"","分担契約",""))))</f>
        <v/>
      </c>
      <c r="BK169" s="147"/>
      <c r="BL169" s="102" t="str">
        <f>IF(COUNTIF(T169,"**"),"",IF(AND(T169&gt;=契約状況コード表!P$5,OR(H169=契約状況コード表!M$5,H169=契約状況コード表!M$6)),1,IF(AND(T169&gt;=契約状況コード表!P$13,H169&lt;&gt;契約状況コード表!M$5,H169&lt;&gt;契約状況コード表!M$6),1,"")))</f>
        <v/>
      </c>
      <c r="BM169" s="132" t="str">
        <f t="shared" si="34"/>
        <v>○</v>
      </c>
      <c r="BN169" s="102" t="b">
        <f t="shared" si="35"/>
        <v>1</v>
      </c>
      <c r="BO169" s="102" t="b">
        <f t="shared" si="36"/>
        <v>1</v>
      </c>
    </row>
    <row r="170" spans="7:67" ht="60.6" customHeight="1">
      <c r="G170" s="64"/>
      <c r="H170" s="65"/>
      <c r="I170" s="65"/>
      <c r="J170" s="65"/>
      <c r="K170" s="64"/>
      <c r="L170" s="29"/>
      <c r="M170" s="66"/>
      <c r="N170" s="65"/>
      <c r="O170" s="67"/>
      <c r="P170" s="72"/>
      <c r="Q170" s="73"/>
      <c r="R170" s="65"/>
      <c r="S170" s="64"/>
      <c r="T170" s="68"/>
      <c r="U170" s="75"/>
      <c r="V170" s="76"/>
      <c r="W170" s="148" t="str">
        <f>IF(OR(T170="他官署で調達手続きを実施のため",AG170=契約状況コード表!G$5),"－",IF(V170&lt;&gt;"",ROUNDDOWN(V170/T170,3),(IFERROR(ROUNDDOWN(U170/T170,3),"－"))))</f>
        <v>－</v>
      </c>
      <c r="X170" s="68"/>
      <c r="Y170" s="68"/>
      <c r="Z170" s="71"/>
      <c r="AA170" s="69"/>
      <c r="AB170" s="70"/>
      <c r="AC170" s="71"/>
      <c r="AD170" s="71"/>
      <c r="AE170" s="71"/>
      <c r="AF170" s="71"/>
      <c r="AG170" s="69"/>
      <c r="AH170" s="65"/>
      <c r="AI170" s="65"/>
      <c r="AJ170" s="65"/>
      <c r="AK170" s="29"/>
      <c r="AL170" s="29"/>
      <c r="AM170" s="170"/>
      <c r="AN170" s="170"/>
      <c r="AO170" s="170"/>
      <c r="AP170" s="170"/>
      <c r="AQ170" s="29"/>
      <c r="AR170" s="64"/>
      <c r="AS170" s="29"/>
      <c r="AT170" s="29"/>
      <c r="AU170" s="29"/>
      <c r="AV170" s="29"/>
      <c r="AW170" s="29"/>
      <c r="AX170" s="29"/>
      <c r="AY170" s="29"/>
      <c r="AZ170" s="29"/>
      <c r="BA170" s="90"/>
      <c r="BB170" s="97"/>
      <c r="BC170" s="98" t="str">
        <f>IF(AND(OR(K170=契約状況コード表!D$5,K170=契約状況コード表!D$6),OR(AG170=契約状況コード表!G$5,AG170=契約状況コード表!G$6)),"年間支払金額(全官署)",IF(OR(AG170=契約状況コード表!G$5,AG170=契約状況コード表!G$6),"年間支払金額",IF(AND(OR(COUNTIF(AI170,"*すべて*"),COUNTIF(AI170,"*全て*")),S170="●",OR(K170=契約状況コード表!D$5,K170=契約状況コード表!D$6)),"年間支払金額(全官署、契約相手方ごと)",IF(AND(OR(COUNTIF(AI170,"*すべて*"),COUNTIF(AI170,"*全て*")),S170="●"),"年間支払金額(契約相手方ごと)",IF(AND(OR(K170=契約状況コード表!D$5,K170=契約状況コード表!D$6),AG170=契約状況コード表!G$7),"契約総額(全官署)",IF(AND(K170=契約状況コード表!D$7,AG170=契約状況コード表!G$7),"契約総額(自官署のみ)",IF(K170=契約状況コード表!D$7,"年間支払金額(自官署のみ)",IF(AG170=契約状況コード表!G$7,"契約総額",IF(AND(COUNTIF(BJ170,"&lt;&gt;*単価*"),OR(K170=契約状況コード表!D$5,K170=契約状況コード表!D$6)),"全官署予定価格",IF(AND(COUNTIF(BJ170,"*単価*"),OR(K170=契約状況コード表!D$5,K170=契約状況コード表!D$6)),"全官署支払金額",IF(AND(COUNTIF(BJ170,"&lt;&gt;*単価*"),COUNTIF(BJ170,"*変更契約*")),"変更後予定価格",IF(COUNTIF(BJ170,"*単価*"),"年間支払金額","予定価格"))))))))))))</f>
        <v>予定価格</v>
      </c>
      <c r="BD170" s="98" t="str">
        <f>IF(AND(BI170=契約状況コード表!M$5,T170&gt;契約状況コード表!N$5),"○",IF(AND(BI170=契約状況コード表!M$6,T170&gt;=契約状況コード表!N$6),"○",IF(AND(BI170=契約状況コード表!M$7,T170&gt;=契約状況コード表!N$7),"○",IF(AND(BI170=契約状況コード表!M$8,T170&gt;=契約状況コード表!N$8),"○",IF(AND(BI170=契約状況コード表!M$9,T170&gt;=契約状況コード表!N$9),"○",IF(AND(BI170=契約状況コード表!M$10,T170&gt;=契約状況コード表!N$10),"○",IF(AND(BI170=契約状況コード表!M$11,T170&gt;=契約状況コード表!N$11),"○",IF(AND(BI170=契約状況コード表!M$12,T170&gt;=契約状況コード表!N$12),"○",IF(AND(BI170=契約状況コード表!M$13,T170&gt;=契約状況コード表!N$13),"○",IF(T170="他官署で調達手続き入札を実施のため","○","×"))))))))))</f>
        <v>×</v>
      </c>
      <c r="BE170" s="98" t="str">
        <f>IF(AND(BI170=契約状況コード表!M$5,Y170&gt;契約状況コード表!N$5),"○",IF(AND(BI170=契約状況コード表!M$6,Y170&gt;=契約状況コード表!N$6),"○",IF(AND(BI170=契約状況コード表!M$7,Y170&gt;=契約状況コード表!N$7),"○",IF(AND(BI170=契約状況コード表!M$8,Y170&gt;=契約状況コード表!N$8),"○",IF(AND(BI170=契約状況コード表!M$9,Y170&gt;=契約状況コード表!N$9),"○",IF(AND(BI170=契約状況コード表!M$10,Y170&gt;=契約状況コード表!N$10),"○",IF(AND(BI170=契約状況コード表!M$11,Y170&gt;=契約状況コード表!N$11),"○",IF(AND(BI170=契約状況コード表!M$12,Y170&gt;=契約状況コード表!N$12),"○",IF(AND(BI170=契約状況コード表!M$13,Y170&gt;=契約状況コード表!N$13),"○","×")))))))))</f>
        <v>×</v>
      </c>
      <c r="BF170" s="98" t="str">
        <f t="shared" si="30"/>
        <v>×</v>
      </c>
      <c r="BG170" s="98" t="str">
        <f t="shared" si="31"/>
        <v>×</v>
      </c>
      <c r="BH170" s="99" t="str">
        <f t="shared" si="32"/>
        <v/>
      </c>
      <c r="BI170" s="146">
        <f t="shared" si="33"/>
        <v>0</v>
      </c>
      <c r="BJ170" s="29" t="str">
        <f>IF(AG170=契約状況コード表!G$5,"",IF(AND(K170&lt;&gt;"",ISTEXT(U170)),"分担契約/単価契約",IF(ISTEXT(U170),"単価契約",IF(K170&lt;&gt;"","分担契約",""))))</f>
        <v/>
      </c>
      <c r="BK170" s="147"/>
      <c r="BL170" s="102" t="str">
        <f>IF(COUNTIF(T170,"**"),"",IF(AND(T170&gt;=契約状況コード表!P$5,OR(H170=契約状況コード表!M$5,H170=契約状況コード表!M$6)),1,IF(AND(T170&gt;=契約状況コード表!P$13,H170&lt;&gt;契約状況コード表!M$5,H170&lt;&gt;契約状況コード表!M$6),1,"")))</f>
        <v/>
      </c>
      <c r="BM170" s="132" t="str">
        <f t="shared" si="34"/>
        <v>○</v>
      </c>
      <c r="BN170" s="102" t="b">
        <f t="shared" si="35"/>
        <v>1</v>
      </c>
      <c r="BO170" s="102" t="b">
        <f t="shared" si="36"/>
        <v>1</v>
      </c>
    </row>
    <row r="171" spans="7:67" ht="60.6" customHeight="1">
      <c r="G171" s="64"/>
      <c r="H171" s="65"/>
      <c r="I171" s="65"/>
      <c r="J171" s="65"/>
      <c r="K171" s="64"/>
      <c r="L171" s="29"/>
      <c r="M171" s="66"/>
      <c r="N171" s="65"/>
      <c r="O171" s="67"/>
      <c r="P171" s="72"/>
      <c r="Q171" s="73"/>
      <c r="R171" s="65"/>
      <c r="S171" s="64"/>
      <c r="T171" s="68"/>
      <c r="U171" s="75"/>
      <c r="V171" s="76"/>
      <c r="W171" s="148" t="str">
        <f>IF(OR(T171="他官署で調達手続きを実施のため",AG171=契約状況コード表!G$5),"－",IF(V171&lt;&gt;"",ROUNDDOWN(V171/T171,3),(IFERROR(ROUNDDOWN(U171/T171,3),"－"))))</f>
        <v>－</v>
      </c>
      <c r="X171" s="68"/>
      <c r="Y171" s="68"/>
      <c r="Z171" s="71"/>
      <c r="AA171" s="69"/>
      <c r="AB171" s="70"/>
      <c r="AC171" s="71"/>
      <c r="AD171" s="71"/>
      <c r="AE171" s="71"/>
      <c r="AF171" s="71"/>
      <c r="AG171" s="69"/>
      <c r="AH171" s="65"/>
      <c r="AI171" s="65"/>
      <c r="AJ171" s="65"/>
      <c r="AK171" s="29"/>
      <c r="AL171" s="29"/>
      <c r="AM171" s="170"/>
      <c r="AN171" s="170"/>
      <c r="AO171" s="170"/>
      <c r="AP171" s="170"/>
      <c r="AQ171" s="29"/>
      <c r="AR171" s="64"/>
      <c r="AS171" s="29"/>
      <c r="AT171" s="29"/>
      <c r="AU171" s="29"/>
      <c r="AV171" s="29"/>
      <c r="AW171" s="29"/>
      <c r="AX171" s="29"/>
      <c r="AY171" s="29"/>
      <c r="AZ171" s="29"/>
      <c r="BA171" s="90"/>
      <c r="BB171" s="97"/>
      <c r="BC171" s="98" t="str">
        <f>IF(AND(OR(K171=契約状況コード表!D$5,K171=契約状況コード表!D$6),OR(AG171=契約状況コード表!G$5,AG171=契約状況コード表!G$6)),"年間支払金額(全官署)",IF(OR(AG171=契約状況コード表!G$5,AG171=契約状況コード表!G$6),"年間支払金額",IF(AND(OR(COUNTIF(AI171,"*すべて*"),COUNTIF(AI171,"*全て*")),S171="●",OR(K171=契約状況コード表!D$5,K171=契約状況コード表!D$6)),"年間支払金額(全官署、契約相手方ごと)",IF(AND(OR(COUNTIF(AI171,"*すべて*"),COUNTIF(AI171,"*全て*")),S171="●"),"年間支払金額(契約相手方ごと)",IF(AND(OR(K171=契約状況コード表!D$5,K171=契約状況コード表!D$6),AG171=契約状況コード表!G$7),"契約総額(全官署)",IF(AND(K171=契約状況コード表!D$7,AG171=契約状況コード表!G$7),"契約総額(自官署のみ)",IF(K171=契約状況コード表!D$7,"年間支払金額(自官署のみ)",IF(AG171=契約状況コード表!G$7,"契約総額",IF(AND(COUNTIF(BJ171,"&lt;&gt;*単価*"),OR(K171=契約状況コード表!D$5,K171=契約状況コード表!D$6)),"全官署予定価格",IF(AND(COUNTIF(BJ171,"*単価*"),OR(K171=契約状況コード表!D$5,K171=契約状況コード表!D$6)),"全官署支払金額",IF(AND(COUNTIF(BJ171,"&lt;&gt;*単価*"),COUNTIF(BJ171,"*変更契約*")),"変更後予定価格",IF(COUNTIF(BJ171,"*単価*"),"年間支払金額","予定価格"))))))))))))</f>
        <v>予定価格</v>
      </c>
      <c r="BD171" s="98" t="str">
        <f>IF(AND(BI171=契約状況コード表!M$5,T171&gt;契約状況コード表!N$5),"○",IF(AND(BI171=契約状況コード表!M$6,T171&gt;=契約状況コード表!N$6),"○",IF(AND(BI171=契約状況コード表!M$7,T171&gt;=契約状況コード表!N$7),"○",IF(AND(BI171=契約状況コード表!M$8,T171&gt;=契約状況コード表!N$8),"○",IF(AND(BI171=契約状況コード表!M$9,T171&gt;=契約状況コード表!N$9),"○",IF(AND(BI171=契約状況コード表!M$10,T171&gt;=契約状況コード表!N$10),"○",IF(AND(BI171=契約状況コード表!M$11,T171&gt;=契約状況コード表!N$11),"○",IF(AND(BI171=契約状況コード表!M$12,T171&gt;=契約状況コード表!N$12),"○",IF(AND(BI171=契約状況コード表!M$13,T171&gt;=契約状況コード表!N$13),"○",IF(T171="他官署で調達手続き入札を実施のため","○","×"))))))))))</f>
        <v>×</v>
      </c>
      <c r="BE171" s="98" t="str">
        <f>IF(AND(BI171=契約状況コード表!M$5,Y171&gt;契約状況コード表!N$5),"○",IF(AND(BI171=契約状況コード表!M$6,Y171&gt;=契約状況コード表!N$6),"○",IF(AND(BI171=契約状況コード表!M$7,Y171&gt;=契約状況コード表!N$7),"○",IF(AND(BI171=契約状況コード表!M$8,Y171&gt;=契約状況コード表!N$8),"○",IF(AND(BI171=契約状況コード表!M$9,Y171&gt;=契約状況コード表!N$9),"○",IF(AND(BI171=契約状況コード表!M$10,Y171&gt;=契約状況コード表!N$10),"○",IF(AND(BI171=契約状況コード表!M$11,Y171&gt;=契約状況コード表!N$11),"○",IF(AND(BI171=契約状況コード表!M$12,Y171&gt;=契約状況コード表!N$12),"○",IF(AND(BI171=契約状況コード表!M$13,Y171&gt;=契約状況コード表!N$13),"○","×")))))))))</f>
        <v>×</v>
      </c>
      <c r="BF171" s="98" t="str">
        <f t="shared" si="30"/>
        <v>×</v>
      </c>
      <c r="BG171" s="98" t="str">
        <f t="shared" si="31"/>
        <v>×</v>
      </c>
      <c r="BH171" s="99" t="str">
        <f t="shared" si="32"/>
        <v/>
      </c>
      <c r="BI171" s="146">
        <f t="shared" si="33"/>
        <v>0</v>
      </c>
      <c r="BJ171" s="29" t="str">
        <f>IF(AG171=契約状況コード表!G$5,"",IF(AND(K171&lt;&gt;"",ISTEXT(U171)),"分担契約/単価契約",IF(ISTEXT(U171),"単価契約",IF(K171&lt;&gt;"","分担契約",""))))</f>
        <v/>
      </c>
      <c r="BK171" s="147"/>
      <c r="BL171" s="102" t="str">
        <f>IF(COUNTIF(T171,"**"),"",IF(AND(T171&gt;=契約状況コード表!P$5,OR(H171=契約状況コード表!M$5,H171=契約状況コード表!M$6)),1,IF(AND(T171&gt;=契約状況コード表!P$13,H171&lt;&gt;契約状況コード表!M$5,H171&lt;&gt;契約状況コード表!M$6),1,"")))</f>
        <v/>
      </c>
      <c r="BM171" s="132" t="str">
        <f t="shared" si="34"/>
        <v>○</v>
      </c>
      <c r="BN171" s="102" t="b">
        <f t="shared" si="35"/>
        <v>1</v>
      </c>
      <c r="BO171" s="102" t="b">
        <f t="shared" si="36"/>
        <v>1</v>
      </c>
    </row>
    <row r="172" spans="7:67" ht="60.6" customHeight="1">
      <c r="G172" s="64"/>
      <c r="H172" s="65"/>
      <c r="I172" s="65"/>
      <c r="J172" s="65"/>
      <c r="K172" s="64"/>
      <c r="L172" s="29"/>
      <c r="M172" s="66"/>
      <c r="N172" s="65"/>
      <c r="O172" s="67"/>
      <c r="P172" s="72"/>
      <c r="Q172" s="73"/>
      <c r="R172" s="65"/>
      <c r="S172" s="64"/>
      <c r="T172" s="68"/>
      <c r="U172" s="75"/>
      <c r="V172" s="76"/>
      <c r="W172" s="148" t="str">
        <f>IF(OR(T172="他官署で調達手続きを実施のため",AG172=契約状況コード表!G$5),"－",IF(V172&lt;&gt;"",ROUNDDOWN(V172/T172,3),(IFERROR(ROUNDDOWN(U172/T172,3),"－"))))</f>
        <v>－</v>
      </c>
      <c r="X172" s="68"/>
      <c r="Y172" s="68"/>
      <c r="Z172" s="71"/>
      <c r="AA172" s="69"/>
      <c r="AB172" s="70"/>
      <c r="AC172" s="71"/>
      <c r="AD172" s="71"/>
      <c r="AE172" s="71"/>
      <c r="AF172" s="71"/>
      <c r="AG172" s="69"/>
      <c r="AH172" s="65"/>
      <c r="AI172" s="65"/>
      <c r="AJ172" s="65"/>
      <c r="AK172" s="29"/>
      <c r="AL172" s="29"/>
      <c r="AM172" s="170"/>
      <c r="AN172" s="170"/>
      <c r="AO172" s="170"/>
      <c r="AP172" s="170"/>
      <c r="AQ172" s="29"/>
      <c r="AR172" s="64"/>
      <c r="AS172" s="29"/>
      <c r="AT172" s="29"/>
      <c r="AU172" s="29"/>
      <c r="AV172" s="29"/>
      <c r="AW172" s="29"/>
      <c r="AX172" s="29"/>
      <c r="AY172" s="29"/>
      <c r="AZ172" s="29"/>
      <c r="BA172" s="92"/>
      <c r="BB172" s="97"/>
      <c r="BC172" s="98" t="str">
        <f>IF(AND(OR(K172=契約状況コード表!D$5,K172=契約状況コード表!D$6),OR(AG172=契約状況コード表!G$5,AG172=契約状況コード表!G$6)),"年間支払金額(全官署)",IF(OR(AG172=契約状況コード表!G$5,AG172=契約状況コード表!G$6),"年間支払金額",IF(AND(OR(COUNTIF(AI172,"*すべて*"),COUNTIF(AI172,"*全て*")),S172="●",OR(K172=契約状況コード表!D$5,K172=契約状況コード表!D$6)),"年間支払金額(全官署、契約相手方ごと)",IF(AND(OR(COUNTIF(AI172,"*すべて*"),COUNTIF(AI172,"*全て*")),S172="●"),"年間支払金額(契約相手方ごと)",IF(AND(OR(K172=契約状況コード表!D$5,K172=契約状況コード表!D$6),AG172=契約状況コード表!G$7),"契約総額(全官署)",IF(AND(K172=契約状況コード表!D$7,AG172=契約状況コード表!G$7),"契約総額(自官署のみ)",IF(K172=契約状況コード表!D$7,"年間支払金額(自官署のみ)",IF(AG172=契約状況コード表!G$7,"契約総額",IF(AND(COUNTIF(BJ172,"&lt;&gt;*単価*"),OR(K172=契約状況コード表!D$5,K172=契約状況コード表!D$6)),"全官署予定価格",IF(AND(COUNTIF(BJ172,"*単価*"),OR(K172=契約状況コード表!D$5,K172=契約状況コード表!D$6)),"全官署支払金額",IF(AND(COUNTIF(BJ172,"&lt;&gt;*単価*"),COUNTIF(BJ172,"*変更契約*")),"変更後予定価格",IF(COUNTIF(BJ172,"*単価*"),"年間支払金額","予定価格"))))))))))))</f>
        <v>予定価格</v>
      </c>
      <c r="BD172" s="98" t="str">
        <f>IF(AND(BI172=契約状況コード表!M$5,T172&gt;契約状況コード表!N$5),"○",IF(AND(BI172=契約状況コード表!M$6,T172&gt;=契約状況コード表!N$6),"○",IF(AND(BI172=契約状況コード表!M$7,T172&gt;=契約状況コード表!N$7),"○",IF(AND(BI172=契約状況コード表!M$8,T172&gt;=契約状況コード表!N$8),"○",IF(AND(BI172=契約状況コード表!M$9,T172&gt;=契約状況コード表!N$9),"○",IF(AND(BI172=契約状況コード表!M$10,T172&gt;=契約状況コード表!N$10),"○",IF(AND(BI172=契約状況コード表!M$11,T172&gt;=契約状況コード表!N$11),"○",IF(AND(BI172=契約状況コード表!M$12,T172&gt;=契約状況コード表!N$12),"○",IF(AND(BI172=契約状況コード表!M$13,T172&gt;=契約状況コード表!N$13),"○",IF(T172="他官署で調達手続き入札を実施のため","○","×"))))))))))</f>
        <v>×</v>
      </c>
      <c r="BE172" s="98" t="str">
        <f>IF(AND(BI172=契約状況コード表!M$5,Y172&gt;契約状況コード表!N$5),"○",IF(AND(BI172=契約状況コード表!M$6,Y172&gt;=契約状況コード表!N$6),"○",IF(AND(BI172=契約状況コード表!M$7,Y172&gt;=契約状況コード表!N$7),"○",IF(AND(BI172=契約状況コード表!M$8,Y172&gt;=契約状況コード表!N$8),"○",IF(AND(BI172=契約状況コード表!M$9,Y172&gt;=契約状況コード表!N$9),"○",IF(AND(BI172=契約状況コード表!M$10,Y172&gt;=契約状況コード表!N$10),"○",IF(AND(BI172=契約状況コード表!M$11,Y172&gt;=契約状況コード表!N$11),"○",IF(AND(BI172=契約状況コード表!M$12,Y172&gt;=契約状況コード表!N$12),"○",IF(AND(BI172=契約状況コード表!M$13,Y172&gt;=契約状況コード表!N$13),"○","×")))))))))</f>
        <v>×</v>
      </c>
      <c r="BF172" s="98" t="str">
        <f t="shared" si="30"/>
        <v>×</v>
      </c>
      <c r="BG172" s="98" t="str">
        <f t="shared" si="31"/>
        <v>×</v>
      </c>
      <c r="BH172" s="99" t="str">
        <f t="shared" si="32"/>
        <v/>
      </c>
      <c r="BI172" s="146">
        <f t="shared" si="33"/>
        <v>0</v>
      </c>
      <c r="BJ172" s="29" t="str">
        <f>IF(AG172=契約状況コード表!G$5,"",IF(AND(K172&lt;&gt;"",ISTEXT(U172)),"分担契約/単価契約",IF(ISTEXT(U172),"単価契約",IF(K172&lt;&gt;"","分担契約",""))))</f>
        <v/>
      </c>
      <c r="BK172" s="147"/>
      <c r="BL172" s="102" t="str">
        <f>IF(COUNTIF(T172,"**"),"",IF(AND(T172&gt;=契約状況コード表!P$5,OR(H172=契約状況コード表!M$5,H172=契約状況コード表!M$6)),1,IF(AND(T172&gt;=契約状況コード表!P$13,H172&lt;&gt;契約状況コード表!M$5,H172&lt;&gt;契約状況コード表!M$6),1,"")))</f>
        <v/>
      </c>
      <c r="BM172" s="132" t="str">
        <f t="shared" si="34"/>
        <v>○</v>
      </c>
      <c r="BN172" s="102" t="b">
        <f t="shared" si="35"/>
        <v>1</v>
      </c>
      <c r="BO172" s="102" t="b">
        <f t="shared" si="36"/>
        <v>1</v>
      </c>
    </row>
    <row r="173" spans="7:67" ht="60.6" customHeight="1">
      <c r="G173" s="64"/>
      <c r="H173" s="65"/>
      <c r="I173" s="65"/>
      <c r="J173" s="65"/>
      <c r="K173" s="64"/>
      <c r="L173" s="29"/>
      <c r="M173" s="66"/>
      <c r="N173" s="65"/>
      <c r="O173" s="67"/>
      <c r="P173" s="72"/>
      <c r="Q173" s="73"/>
      <c r="R173" s="65"/>
      <c r="S173" s="64"/>
      <c r="T173" s="68"/>
      <c r="U173" s="75"/>
      <c r="V173" s="76"/>
      <c r="W173" s="148" t="str">
        <f>IF(OR(T173="他官署で調達手続きを実施のため",AG173=契約状況コード表!G$5),"－",IF(V173&lt;&gt;"",ROUNDDOWN(V173/T173,3),(IFERROR(ROUNDDOWN(U173/T173,3),"－"))))</f>
        <v>－</v>
      </c>
      <c r="X173" s="68"/>
      <c r="Y173" s="68"/>
      <c r="Z173" s="71"/>
      <c r="AA173" s="69"/>
      <c r="AB173" s="70"/>
      <c r="AC173" s="71"/>
      <c r="AD173" s="71"/>
      <c r="AE173" s="71"/>
      <c r="AF173" s="71"/>
      <c r="AG173" s="69"/>
      <c r="AH173" s="65"/>
      <c r="AI173" s="65"/>
      <c r="AJ173" s="65"/>
      <c r="AK173" s="29"/>
      <c r="AL173" s="29"/>
      <c r="AM173" s="170"/>
      <c r="AN173" s="170"/>
      <c r="AO173" s="170"/>
      <c r="AP173" s="170"/>
      <c r="AQ173" s="29"/>
      <c r="AR173" s="64"/>
      <c r="AS173" s="29"/>
      <c r="AT173" s="29"/>
      <c r="AU173" s="29"/>
      <c r="AV173" s="29"/>
      <c r="AW173" s="29"/>
      <c r="AX173" s="29"/>
      <c r="AY173" s="29"/>
      <c r="AZ173" s="29"/>
      <c r="BA173" s="90"/>
      <c r="BB173" s="97"/>
      <c r="BC173" s="98" t="str">
        <f>IF(AND(OR(K173=契約状況コード表!D$5,K173=契約状況コード表!D$6),OR(AG173=契約状況コード表!G$5,AG173=契約状況コード表!G$6)),"年間支払金額(全官署)",IF(OR(AG173=契約状況コード表!G$5,AG173=契約状況コード表!G$6),"年間支払金額",IF(AND(OR(COUNTIF(AI173,"*すべて*"),COUNTIF(AI173,"*全て*")),S173="●",OR(K173=契約状況コード表!D$5,K173=契約状況コード表!D$6)),"年間支払金額(全官署、契約相手方ごと)",IF(AND(OR(COUNTIF(AI173,"*すべて*"),COUNTIF(AI173,"*全て*")),S173="●"),"年間支払金額(契約相手方ごと)",IF(AND(OR(K173=契約状況コード表!D$5,K173=契約状況コード表!D$6),AG173=契約状況コード表!G$7),"契約総額(全官署)",IF(AND(K173=契約状況コード表!D$7,AG173=契約状況コード表!G$7),"契約総額(自官署のみ)",IF(K173=契約状況コード表!D$7,"年間支払金額(自官署のみ)",IF(AG173=契約状況コード表!G$7,"契約総額",IF(AND(COUNTIF(BJ173,"&lt;&gt;*単価*"),OR(K173=契約状況コード表!D$5,K173=契約状況コード表!D$6)),"全官署予定価格",IF(AND(COUNTIF(BJ173,"*単価*"),OR(K173=契約状況コード表!D$5,K173=契約状況コード表!D$6)),"全官署支払金額",IF(AND(COUNTIF(BJ173,"&lt;&gt;*単価*"),COUNTIF(BJ173,"*変更契約*")),"変更後予定価格",IF(COUNTIF(BJ173,"*単価*"),"年間支払金額","予定価格"))))))))))))</f>
        <v>予定価格</v>
      </c>
      <c r="BD173" s="98" t="str">
        <f>IF(AND(BI173=契約状況コード表!M$5,T173&gt;契約状況コード表!N$5),"○",IF(AND(BI173=契約状況コード表!M$6,T173&gt;=契約状況コード表!N$6),"○",IF(AND(BI173=契約状況コード表!M$7,T173&gt;=契約状況コード表!N$7),"○",IF(AND(BI173=契約状況コード表!M$8,T173&gt;=契約状況コード表!N$8),"○",IF(AND(BI173=契約状況コード表!M$9,T173&gt;=契約状況コード表!N$9),"○",IF(AND(BI173=契約状況コード表!M$10,T173&gt;=契約状況コード表!N$10),"○",IF(AND(BI173=契約状況コード表!M$11,T173&gt;=契約状況コード表!N$11),"○",IF(AND(BI173=契約状況コード表!M$12,T173&gt;=契約状況コード表!N$12),"○",IF(AND(BI173=契約状況コード表!M$13,T173&gt;=契約状況コード表!N$13),"○",IF(T173="他官署で調達手続き入札を実施のため","○","×"))))))))))</f>
        <v>×</v>
      </c>
      <c r="BE173" s="98" t="str">
        <f>IF(AND(BI173=契約状況コード表!M$5,Y173&gt;契約状況コード表!N$5),"○",IF(AND(BI173=契約状況コード表!M$6,Y173&gt;=契約状況コード表!N$6),"○",IF(AND(BI173=契約状況コード表!M$7,Y173&gt;=契約状況コード表!N$7),"○",IF(AND(BI173=契約状況コード表!M$8,Y173&gt;=契約状況コード表!N$8),"○",IF(AND(BI173=契約状況コード表!M$9,Y173&gt;=契約状況コード表!N$9),"○",IF(AND(BI173=契約状況コード表!M$10,Y173&gt;=契約状況コード表!N$10),"○",IF(AND(BI173=契約状況コード表!M$11,Y173&gt;=契約状況コード表!N$11),"○",IF(AND(BI173=契約状況コード表!M$12,Y173&gt;=契約状況コード表!N$12),"○",IF(AND(BI173=契約状況コード表!M$13,Y173&gt;=契約状況コード表!N$13),"○","×")))))))))</f>
        <v>×</v>
      </c>
      <c r="BF173" s="98" t="str">
        <f t="shared" si="30"/>
        <v>×</v>
      </c>
      <c r="BG173" s="98" t="str">
        <f t="shared" si="31"/>
        <v>×</v>
      </c>
      <c r="BH173" s="99" t="str">
        <f t="shared" si="32"/>
        <v/>
      </c>
      <c r="BI173" s="146">
        <f t="shared" si="33"/>
        <v>0</v>
      </c>
      <c r="BJ173" s="29" t="str">
        <f>IF(AG173=契約状況コード表!G$5,"",IF(AND(K173&lt;&gt;"",ISTEXT(U173)),"分担契約/単価契約",IF(ISTEXT(U173),"単価契約",IF(K173&lt;&gt;"","分担契約",""))))</f>
        <v/>
      </c>
      <c r="BK173" s="147"/>
      <c r="BL173" s="102" t="str">
        <f>IF(COUNTIF(T173,"**"),"",IF(AND(T173&gt;=契約状況コード表!P$5,OR(H173=契約状況コード表!M$5,H173=契約状況コード表!M$6)),1,IF(AND(T173&gt;=契約状況コード表!P$13,H173&lt;&gt;契約状況コード表!M$5,H173&lt;&gt;契約状況コード表!M$6),1,"")))</f>
        <v/>
      </c>
      <c r="BM173" s="132" t="str">
        <f t="shared" si="34"/>
        <v>○</v>
      </c>
      <c r="BN173" s="102" t="b">
        <f t="shared" si="35"/>
        <v>1</v>
      </c>
      <c r="BO173" s="102" t="b">
        <f t="shared" si="36"/>
        <v>1</v>
      </c>
    </row>
    <row r="174" spans="7:67" ht="60.6" customHeight="1">
      <c r="G174" s="64"/>
      <c r="H174" s="65"/>
      <c r="I174" s="65"/>
      <c r="J174" s="65"/>
      <c r="K174" s="64"/>
      <c r="L174" s="29"/>
      <c r="M174" s="66"/>
      <c r="N174" s="65"/>
      <c r="O174" s="67"/>
      <c r="P174" s="72"/>
      <c r="Q174" s="73"/>
      <c r="R174" s="65"/>
      <c r="S174" s="64"/>
      <c r="T174" s="68"/>
      <c r="U174" s="75"/>
      <c r="V174" s="76"/>
      <c r="W174" s="148" t="str">
        <f>IF(OR(T174="他官署で調達手続きを実施のため",AG174=契約状況コード表!G$5),"－",IF(V174&lt;&gt;"",ROUNDDOWN(V174/T174,3),(IFERROR(ROUNDDOWN(U174/T174,3),"－"))))</f>
        <v>－</v>
      </c>
      <c r="X174" s="68"/>
      <c r="Y174" s="68"/>
      <c r="Z174" s="71"/>
      <c r="AA174" s="69"/>
      <c r="AB174" s="70"/>
      <c r="AC174" s="71"/>
      <c r="AD174" s="71"/>
      <c r="AE174" s="71"/>
      <c r="AF174" s="71"/>
      <c r="AG174" s="69"/>
      <c r="AH174" s="65"/>
      <c r="AI174" s="65"/>
      <c r="AJ174" s="65"/>
      <c r="AK174" s="29"/>
      <c r="AL174" s="29"/>
      <c r="AM174" s="170"/>
      <c r="AN174" s="170"/>
      <c r="AO174" s="170"/>
      <c r="AP174" s="170"/>
      <c r="AQ174" s="29"/>
      <c r="AR174" s="64"/>
      <c r="AS174" s="29"/>
      <c r="AT174" s="29"/>
      <c r="AU174" s="29"/>
      <c r="AV174" s="29"/>
      <c r="AW174" s="29"/>
      <c r="AX174" s="29"/>
      <c r="AY174" s="29"/>
      <c r="AZ174" s="29"/>
      <c r="BA174" s="90"/>
      <c r="BB174" s="97"/>
      <c r="BC174" s="98" t="str">
        <f>IF(AND(OR(K174=契約状況コード表!D$5,K174=契約状況コード表!D$6),OR(AG174=契約状況コード表!G$5,AG174=契約状況コード表!G$6)),"年間支払金額(全官署)",IF(OR(AG174=契約状況コード表!G$5,AG174=契約状況コード表!G$6),"年間支払金額",IF(AND(OR(COUNTIF(AI174,"*すべて*"),COUNTIF(AI174,"*全て*")),S174="●",OR(K174=契約状況コード表!D$5,K174=契約状況コード表!D$6)),"年間支払金額(全官署、契約相手方ごと)",IF(AND(OR(COUNTIF(AI174,"*すべて*"),COUNTIF(AI174,"*全て*")),S174="●"),"年間支払金額(契約相手方ごと)",IF(AND(OR(K174=契約状況コード表!D$5,K174=契約状況コード表!D$6),AG174=契約状況コード表!G$7),"契約総額(全官署)",IF(AND(K174=契約状況コード表!D$7,AG174=契約状況コード表!G$7),"契約総額(自官署のみ)",IF(K174=契約状況コード表!D$7,"年間支払金額(自官署のみ)",IF(AG174=契約状況コード表!G$7,"契約総額",IF(AND(COUNTIF(BJ174,"&lt;&gt;*単価*"),OR(K174=契約状況コード表!D$5,K174=契約状況コード表!D$6)),"全官署予定価格",IF(AND(COUNTIF(BJ174,"*単価*"),OR(K174=契約状況コード表!D$5,K174=契約状況コード表!D$6)),"全官署支払金額",IF(AND(COUNTIF(BJ174,"&lt;&gt;*単価*"),COUNTIF(BJ174,"*変更契約*")),"変更後予定価格",IF(COUNTIF(BJ174,"*単価*"),"年間支払金額","予定価格"))))))))))))</f>
        <v>予定価格</v>
      </c>
      <c r="BD174" s="98" t="str">
        <f>IF(AND(BI174=契約状況コード表!M$5,T174&gt;契約状況コード表!N$5),"○",IF(AND(BI174=契約状況コード表!M$6,T174&gt;=契約状況コード表!N$6),"○",IF(AND(BI174=契約状況コード表!M$7,T174&gt;=契約状況コード表!N$7),"○",IF(AND(BI174=契約状況コード表!M$8,T174&gt;=契約状況コード表!N$8),"○",IF(AND(BI174=契約状況コード表!M$9,T174&gt;=契約状況コード表!N$9),"○",IF(AND(BI174=契約状況コード表!M$10,T174&gt;=契約状況コード表!N$10),"○",IF(AND(BI174=契約状況コード表!M$11,T174&gt;=契約状況コード表!N$11),"○",IF(AND(BI174=契約状況コード表!M$12,T174&gt;=契約状況コード表!N$12),"○",IF(AND(BI174=契約状況コード表!M$13,T174&gt;=契約状況コード表!N$13),"○",IF(T174="他官署で調達手続き入札を実施のため","○","×"))))))))))</f>
        <v>×</v>
      </c>
      <c r="BE174" s="98" t="str">
        <f>IF(AND(BI174=契約状況コード表!M$5,Y174&gt;契約状況コード表!N$5),"○",IF(AND(BI174=契約状況コード表!M$6,Y174&gt;=契約状況コード表!N$6),"○",IF(AND(BI174=契約状況コード表!M$7,Y174&gt;=契約状況コード表!N$7),"○",IF(AND(BI174=契約状況コード表!M$8,Y174&gt;=契約状況コード表!N$8),"○",IF(AND(BI174=契約状況コード表!M$9,Y174&gt;=契約状況コード表!N$9),"○",IF(AND(BI174=契約状況コード表!M$10,Y174&gt;=契約状況コード表!N$10),"○",IF(AND(BI174=契約状況コード表!M$11,Y174&gt;=契約状況コード表!N$11),"○",IF(AND(BI174=契約状況コード表!M$12,Y174&gt;=契約状況コード表!N$12),"○",IF(AND(BI174=契約状況コード表!M$13,Y174&gt;=契約状況コード表!N$13),"○","×")))))))))</f>
        <v>×</v>
      </c>
      <c r="BF174" s="98" t="str">
        <f t="shared" si="30"/>
        <v>×</v>
      </c>
      <c r="BG174" s="98" t="str">
        <f t="shared" si="31"/>
        <v>×</v>
      </c>
      <c r="BH174" s="99" t="str">
        <f t="shared" si="32"/>
        <v/>
      </c>
      <c r="BI174" s="146">
        <f t="shared" si="33"/>
        <v>0</v>
      </c>
      <c r="BJ174" s="29" t="str">
        <f>IF(AG174=契約状況コード表!G$5,"",IF(AND(K174&lt;&gt;"",ISTEXT(U174)),"分担契約/単価契約",IF(ISTEXT(U174),"単価契約",IF(K174&lt;&gt;"","分担契約",""))))</f>
        <v/>
      </c>
      <c r="BK174" s="147"/>
      <c r="BL174" s="102" t="str">
        <f>IF(COUNTIF(T174,"**"),"",IF(AND(T174&gt;=契約状況コード表!P$5,OR(H174=契約状況コード表!M$5,H174=契約状況コード表!M$6)),1,IF(AND(T174&gt;=契約状況コード表!P$13,H174&lt;&gt;契約状況コード表!M$5,H174&lt;&gt;契約状況コード表!M$6),1,"")))</f>
        <v/>
      </c>
      <c r="BM174" s="132" t="str">
        <f t="shared" si="34"/>
        <v>○</v>
      </c>
      <c r="BN174" s="102" t="b">
        <f t="shared" si="35"/>
        <v>1</v>
      </c>
      <c r="BO174" s="102" t="b">
        <f t="shared" si="36"/>
        <v>1</v>
      </c>
    </row>
    <row r="175" spans="7:67" ht="60.6" customHeight="1">
      <c r="G175" s="64"/>
      <c r="H175" s="65"/>
      <c r="I175" s="65"/>
      <c r="J175" s="65"/>
      <c r="K175" s="64"/>
      <c r="L175" s="29"/>
      <c r="M175" s="66"/>
      <c r="N175" s="65"/>
      <c r="O175" s="67"/>
      <c r="P175" s="72"/>
      <c r="Q175" s="73"/>
      <c r="R175" s="65"/>
      <c r="S175" s="64"/>
      <c r="T175" s="74"/>
      <c r="U175" s="131"/>
      <c r="V175" s="76"/>
      <c r="W175" s="148" t="str">
        <f>IF(OR(T175="他官署で調達手続きを実施のため",AG175=契約状況コード表!G$5),"－",IF(V175&lt;&gt;"",ROUNDDOWN(V175/T175,3),(IFERROR(ROUNDDOWN(U175/T175,3),"－"))))</f>
        <v>－</v>
      </c>
      <c r="X175" s="74"/>
      <c r="Y175" s="74"/>
      <c r="Z175" s="71"/>
      <c r="AA175" s="69"/>
      <c r="AB175" s="70"/>
      <c r="AC175" s="71"/>
      <c r="AD175" s="71"/>
      <c r="AE175" s="71"/>
      <c r="AF175" s="71"/>
      <c r="AG175" s="69"/>
      <c r="AH175" s="65"/>
      <c r="AI175" s="65"/>
      <c r="AJ175" s="65"/>
      <c r="AK175" s="29"/>
      <c r="AL175" s="29"/>
      <c r="AM175" s="170"/>
      <c r="AN175" s="170"/>
      <c r="AO175" s="170"/>
      <c r="AP175" s="170"/>
      <c r="AQ175" s="29"/>
      <c r="AR175" s="64"/>
      <c r="AS175" s="29"/>
      <c r="AT175" s="29"/>
      <c r="AU175" s="29"/>
      <c r="AV175" s="29"/>
      <c r="AW175" s="29"/>
      <c r="AX175" s="29"/>
      <c r="AY175" s="29"/>
      <c r="AZ175" s="29"/>
      <c r="BA175" s="90"/>
      <c r="BB175" s="97"/>
      <c r="BC175" s="98" t="str">
        <f>IF(AND(OR(K175=契約状況コード表!D$5,K175=契約状況コード表!D$6),OR(AG175=契約状況コード表!G$5,AG175=契約状況コード表!G$6)),"年間支払金額(全官署)",IF(OR(AG175=契約状況コード表!G$5,AG175=契約状況コード表!G$6),"年間支払金額",IF(AND(OR(COUNTIF(AI175,"*すべて*"),COUNTIF(AI175,"*全て*")),S175="●",OR(K175=契約状況コード表!D$5,K175=契約状況コード表!D$6)),"年間支払金額(全官署、契約相手方ごと)",IF(AND(OR(COUNTIF(AI175,"*すべて*"),COUNTIF(AI175,"*全て*")),S175="●"),"年間支払金額(契約相手方ごと)",IF(AND(OR(K175=契約状況コード表!D$5,K175=契約状況コード表!D$6),AG175=契約状況コード表!G$7),"契約総額(全官署)",IF(AND(K175=契約状況コード表!D$7,AG175=契約状況コード表!G$7),"契約総額(自官署のみ)",IF(K175=契約状況コード表!D$7,"年間支払金額(自官署のみ)",IF(AG175=契約状況コード表!G$7,"契約総額",IF(AND(COUNTIF(BJ175,"&lt;&gt;*単価*"),OR(K175=契約状況コード表!D$5,K175=契約状況コード表!D$6)),"全官署予定価格",IF(AND(COUNTIF(BJ175,"*単価*"),OR(K175=契約状況コード表!D$5,K175=契約状況コード表!D$6)),"全官署支払金額",IF(AND(COUNTIF(BJ175,"&lt;&gt;*単価*"),COUNTIF(BJ175,"*変更契約*")),"変更後予定価格",IF(COUNTIF(BJ175,"*単価*"),"年間支払金額","予定価格"))))))))))))</f>
        <v>予定価格</v>
      </c>
      <c r="BD175" s="98" t="str">
        <f>IF(AND(BI175=契約状況コード表!M$5,T175&gt;契約状況コード表!N$5),"○",IF(AND(BI175=契約状況コード表!M$6,T175&gt;=契約状況コード表!N$6),"○",IF(AND(BI175=契約状況コード表!M$7,T175&gt;=契約状況コード表!N$7),"○",IF(AND(BI175=契約状況コード表!M$8,T175&gt;=契約状況コード表!N$8),"○",IF(AND(BI175=契約状況コード表!M$9,T175&gt;=契約状況コード表!N$9),"○",IF(AND(BI175=契約状況コード表!M$10,T175&gt;=契約状況コード表!N$10),"○",IF(AND(BI175=契約状況コード表!M$11,T175&gt;=契約状況コード表!N$11),"○",IF(AND(BI175=契約状況コード表!M$12,T175&gt;=契約状況コード表!N$12),"○",IF(AND(BI175=契約状況コード表!M$13,T175&gt;=契約状況コード表!N$13),"○",IF(T175="他官署で調達手続き入札を実施のため","○","×"))))))))))</f>
        <v>×</v>
      </c>
      <c r="BE175" s="98" t="str">
        <f>IF(AND(BI175=契約状況コード表!M$5,Y175&gt;契約状況コード表!N$5),"○",IF(AND(BI175=契約状況コード表!M$6,Y175&gt;=契約状況コード表!N$6),"○",IF(AND(BI175=契約状況コード表!M$7,Y175&gt;=契約状況コード表!N$7),"○",IF(AND(BI175=契約状況コード表!M$8,Y175&gt;=契約状況コード表!N$8),"○",IF(AND(BI175=契約状況コード表!M$9,Y175&gt;=契約状況コード表!N$9),"○",IF(AND(BI175=契約状況コード表!M$10,Y175&gt;=契約状況コード表!N$10),"○",IF(AND(BI175=契約状況コード表!M$11,Y175&gt;=契約状況コード表!N$11),"○",IF(AND(BI175=契約状況コード表!M$12,Y175&gt;=契約状況コード表!N$12),"○",IF(AND(BI175=契約状況コード表!M$13,Y175&gt;=契約状況コード表!N$13),"○","×")))))))))</f>
        <v>×</v>
      </c>
      <c r="BF175" s="98" t="str">
        <f t="shared" si="30"/>
        <v>×</v>
      </c>
      <c r="BG175" s="98" t="str">
        <f t="shared" si="31"/>
        <v>×</v>
      </c>
      <c r="BH175" s="99" t="str">
        <f t="shared" si="32"/>
        <v/>
      </c>
      <c r="BI175" s="146">
        <f t="shared" si="33"/>
        <v>0</v>
      </c>
      <c r="BJ175" s="29" t="str">
        <f>IF(AG175=契約状況コード表!G$5,"",IF(AND(K175&lt;&gt;"",ISTEXT(U175)),"分担契約/単価契約",IF(ISTEXT(U175),"単価契約",IF(K175&lt;&gt;"","分担契約",""))))</f>
        <v/>
      </c>
      <c r="BK175" s="147"/>
      <c r="BL175" s="102" t="str">
        <f>IF(COUNTIF(T175,"**"),"",IF(AND(T175&gt;=契約状況コード表!P$5,OR(H175=契約状況コード表!M$5,H175=契約状況コード表!M$6)),1,IF(AND(T175&gt;=契約状況コード表!P$13,H175&lt;&gt;契約状況コード表!M$5,H175&lt;&gt;契約状況コード表!M$6),1,"")))</f>
        <v/>
      </c>
      <c r="BM175" s="132" t="str">
        <f t="shared" si="34"/>
        <v>○</v>
      </c>
      <c r="BN175" s="102" t="b">
        <f t="shared" si="35"/>
        <v>1</v>
      </c>
      <c r="BO175" s="102" t="b">
        <f t="shared" si="36"/>
        <v>1</v>
      </c>
    </row>
    <row r="176" spans="7:67" ht="60.6" customHeight="1">
      <c r="G176" s="64"/>
      <c r="H176" s="65"/>
      <c r="I176" s="65"/>
      <c r="J176" s="65"/>
      <c r="K176" s="64"/>
      <c r="L176" s="29"/>
      <c r="M176" s="66"/>
      <c r="N176" s="65"/>
      <c r="O176" s="67"/>
      <c r="P176" s="72"/>
      <c r="Q176" s="73"/>
      <c r="R176" s="65"/>
      <c r="S176" s="64"/>
      <c r="T176" s="68"/>
      <c r="U176" s="75"/>
      <c r="V176" s="76"/>
      <c r="W176" s="148" t="str">
        <f>IF(OR(T176="他官署で調達手続きを実施のため",AG176=契約状況コード表!G$5),"－",IF(V176&lt;&gt;"",ROUNDDOWN(V176/T176,3),(IFERROR(ROUNDDOWN(U176/T176,3),"－"))))</f>
        <v>－</v>
      </c>
      <c r="X176" s="68"/>
      <c r="Y176" s="68"/>
      <c r="Z176" s="71"/>
      <c r="AA176" s="69"/>
      <c r="AB176" s="70"/>
      <c r="AC176" s="71"/>
      <c r="AD176" s="71"/>
      <c r="AE176" s="71"/>
      <c r="AF176" s="71"/>
      <c r="AG176" s="69"/>
      <c r="AH176" s="65"/>
      <c r="AI176" s="65"/>
      <c r="AJ176" s="65"/>
      <c r="AK176" s="29"/>
      <c r="AL176" s="29"/>
      <c r="AM176" s="170"/>
      <c r="AN176" s="170"/>
      <c r="AO176" s="170"/>
      <c r="AP176" s="170"/>
      <c r="AQ176" s="29"/>
      <c r="AR176" s="64"/>
      <c r="AS176" s="29"/>
      <c r="AT176" s="29"/>
      <c r="AU176" s="29"/>
      <c r="AV176" s="29"/>
      <c r="AW176" s="29"/>
      <c r="AX176" s="29"/>
      <c r="AY176" s="29"/>
      <c r="AZ176" s="29"/>
      <c r="BA176" s="90"/>
      <c r="BB176" s="97"/>
      <c r="BC176" s="98" t="str">
        <f>IF(AND(OR(K176=契約状況コード表!D$5,K176=契約状況コード表!D$6),OR(AG176=契約状況コード表!G$5,AG176=契約状況コード表!G$6)),"年間支払金額(全官署)",IF(OR(AG176=契約状況コード表!G$5,AG176=契約状況コード表!G$6),"年間支払金額",IF(AND(OR(COUNTIF(AI176,"*すべて*"),COUNTIF(AI176,"*全て*")),S176="●",OR(K176=契約状況コード表!D$5,K176=契約状況コード表!D$6)),"年間支払金額(全官署、契約相手方ごと)",IF(AND(OR(COUNTIF(AI176,"*すべて*"),COUNTIF(AI176,"*全て*")),S176="●"),"年間支払金額(契約相手方ごと)",IF(AND(OR(K176=契約状況コード表!D$5,K176=契約状況コード表!D$6),AG176=契約状況コード表!G$7),"契約総額(全官署)",IF(AND(K176=契約状況コード表!D$7,AG176=契約状況コード表!G$7),"契約総額(自官署のみ)",IF(K176=契約状況コード表!D$7,"年間支払金額(自官署のみ)",IF(AG176=契約状況コード表!G$7,"契約総額",IF(AND(COUNTIF(BJ176,"&lt;&gt;*単価*"),OR(K176=契約状況コード表!D$5,K176=契約状況コード表!D$6)),"全官署予定価格",IF(AND(COUNTIF(BJ176,"*単価*"),OR(K176=契約状況コード表!D$5,K176=契約状況コード表!D$6)),"全官署支払金額",IF(AND(COUNTIF(BJ176,"&lt;&gt;*単価*"),COUNTIF(BJ176,"*変更契約*")),"変更後予定価格",IF(COUNTIF(BJ176,"*単価*"),"年間支払金額","予定価格"))))))))))))</f>
        <v>予定価格</v>
      </c>
      <c r="BD176" s="98" t="str">
        <f>IF(AND(BI176=契約状況コード表!M$5,T176&gt;契約状況コード表!N$5),"○",IF(AND(BI176=契約状況コード表!M$6,T176&gt;=契約状況コード表!N$6),"○",IF(AND(BI176=契約状況コード表!M$7,T176&gt;=契約状況コード表!N$7),"○",IF(AND(BI176=契約状況コード表!M$8,T176&gt;=契約状況コード表!N$8),"○",IF(AND(BI176=契約状況コード表!M$9,T176&gt;=契約状況コード表!N$9),"○",IF(AND(BI176=契約状況コード表!M$10,T176&gt;=契約状況コード表!N$10),"○",IF(AND(BI176=契約状況コード表!M$11,T176&gt;=契約状況コード表!N$11),"○",IF(AND(BI176=契約状況コード表!M$12,T176&gt;=契約状況コード表!N$12),"○",IF(AND(BI176=契約状況コード表!M$13,T176&gt;=契約状況コード表!N$13),"○",IF(T176="他官署で調達手続き入札を実施のため","○","×"))))))))))</f>
        <v>×</v>
      </c>
      <c r="BE176" s="98" t="str">
        <f>IF(AND(BI176=契約状況コード表!M$5,Y176&gt;契約状況コード表!N$5),"○",IF(AND(BI176=契約状況コード表!M$6,Y176&gt;=契約状況コード表!N$6),"○",IF(AND(BI176=契約状況コード表!M$7,Y176&gt;=契約状況コード表!N$7),"○",IF(AND(BI176=契約状況コード表!M$8,Y176&gt;=契約状況コード表!N$8),"○",IF(AND(BI176=契約状況コード表!M$9,Y176&gt;=契約状況コード表!N$9),"○",IF(AND(BI176=契約状況コード表!M$10,Y176&gt;=契約状況コード表!N$10),"○",IF(AND(BI176=契約状況コード表!M$11,Y176&gt;=契約状況コード表!N$11),"○",IF(AND(BI176=契約状況コード表!M$12,Y176&gt;=契約状況コード表!N$12),"○",IF(AND(BI176=契約状況コード表!M$13,Y176&gt;=契約状況コード表!N$13),"○","×")))))))))</f>
        <v>×</v>
      </c>
      <c r="BF176" s="98" t="str">
        <f t="shared" si="30"/>
        <v>×</v>
      </c>
      <c r="BG176" s="98" t="str">
        <f t="shared" si="31"/>
        <v>×</v>
      </c>
      <c r="BH176" s="99" t="str">
        <f t="shared" si="32"/>
        <v/>
      </c>
      <c r="BI176" s="146">
        <f t="shared" si="33"/>
        <v>0</v>
      </c>
      <c r="BJ176" s="29" t="str">
        <f>IF(AG176=契約状況コード表!G$5,"",IF(AND(K176&lt;&gt;"",ISTEXT(U176)),"分担契約/単価契約",IF(ISTEXT(U176),"単価契約",IF(K176&lt;&gt;"","分担契約",""))))</f>
        <v/>
      </c>
      <c r="BK176" s="147"/>
      <c r="BL176" s="102" t="str">
        <f>IF(COUNTIF(T176,"**"),"",IF(AND(T176&gt;=契約状況コード表!P$5,OR(H176=契約状況コード表!M$5,H176=契約状況コード表!M$6)),1,IF(AND(T176&gt;=契約状況コード表!P$13,H176&lt;&gt;契約状況コード表!M$5,H176&lt;&gt;契約状況コード表!M$6),1,"")))</f>
        <v/>
      </c>
      <c r="BM176" s="132" t="str">
        <f t="shared" si="34"/>
        <v>○</v>
      </c>
      <c r="BN176" s="102" t="b">
        <f t="shared" si="35"/>
        <v>1</v>
      </c>
      <c r="BO176" s="102" t="b">
        <f t="shared" si="36"/>
        <v>1</v>
      </c>
    </row>
    <row r="177" spans="7:67" ht="60.6" customHeight="1">
      <c r="G177" s="64"/>
      <c r="H177" s="65"/>
      <c r="I177" s="65"/>
      <c r="J177" s="65"/>
      <c r="K177" s="64"/>
      <c r="L177" s="29"/>
      <c r="M177" s="66"/>
      <c r="N177" s="65"/>
      <c r="O177" s="67"/>
      <c r="P177" s="72"/>
      <c r="Q177" s="73"/>
      <c r="R177" s="65"/>
      <c r="S177" s="64"/>
      <c r="T177" s="68"/>
      <c r="U177" s="75"/>
      <c r="V177" s="76"/>
      <c r="W177" s="148" t="str">
        <f>IF(OR(T177="他官署で調達手続きを実施のため",AG177=契約状況コード表!G$5),"－",IF(V177&lt;&gt;"",ROUNDDOWN(V177/T177,3),(IFERROR(ROUNDDOWN(U177/T177,3),"－"))))</f>
        <v>－</v>
      </c>
      <c r="X177" s="68"/>
      <c r="Y177" s="68"/>
      <c r="Z177" s="71"/>
      <c r="AA177" s="69"/>
      <c r="AB177" s="70"/>
      <c r="AC177" s="71"/>
      <c r="AD177" s="71"/>
      <c r="AE177" s="71"/>
      <c r="AF177" s="71"/>
      <c r="AG177" s="69"/>
      <c r="AH177" s="65"/>
      <c r="AI177" s="65"/>
      <c r="AJ177" s="65"/>
      <c r="AK177" s="29"/>
      <c r="AL177" s="29"/>
      <c r="AM177" s="170"/>
      <c r="AN177" s="170"/>
      <c r="AO177" s="170"/>
      <c r="AP177" s="170"/>
      <c r="AQ177" s="29"/>
      <c r="AR177" s="64"/>
      <c r="AS177" s="29"/>
      <c r="AT177" s="29"/>
      <c r="AU177" s="29"/>
      <c r="AV177" s="29"/>
      <c r="AW177" s="29"/>
      <c r="AX177" s="29"/>
      <c r="AY177" s="29"/>
      <c r="AZ177" s="29"/>
      <c r="BA177" s="90"/>
      <c r="BB177" s="97"/>
      <c r="BC177" s="98" t="str">
        <f>IF(AND(OR(K177=契約状況コード表!D$5,K177=契約状況コード表!D$6),OR(AG177=契約状況コード表!G$5,AG177=契約状況コード表!G$6)),"年間支払金額(全官署)",IF(OR(AG177=契約状況コード表!G$5,AG177=契約状況コード表!G$6),"年間支払金額",IF(AND(OR(COUNTIF(AI177,"*すべて*"),COUNTIF(AI177,"*全て*")),S177="●",OR(K177=契約状況コード表!D$5,K177=契約状況コード表!D$6)),"年間支払金額(全官署、契約相手方ごと)",IF(AND(OR(COUNTIF(AI177,"*すべて*"),COUNTIF(AI177,"*全て*")),S177="●"),"年間支払金額(契約相手方ごと)",IF(AND(OR(K177=契約状況コード表!D$5,K177=契約状況コード表!D$6),AG177=契約状況コード表!G$7),"契約総額(全官署)",IF(AND(K177=契約状況コード表!D$7,AG177=契約状況コード表!G$7),"契約総額(自官署のみ)",IF(K177=契約状況コード表!D$7,"年間支払金額(自官署のみ)",IF(AG177=契約状況コード表!G$7,"契約総額",IF(AND(COUNTIF(BJ177,"&lt;&gt;*単価*"),OR(K177=契約状況コード表!D$5,K177=契約状況コード表!D$6)),"全官署予定価格",IF(AND(COUNTIF(BJ177,"*単価*"),OR(K177=契約状況コード表!D$5,K177=契約状況コード表!D$6)),"全官署支払金額",IF(AND(COUNTIF(BJ177,"&lt;&gt;*単価*"),COUNTIF(BJ177,"*変更契約*")),"変更後予定価格",IF(COUNTIF(BJ177,"*単価*"),"年間支払金額","予定価格"))))))))))))</f>
        <v>予定価格</v>
      </c>
      <c r="BD177" s="98" t="str">
        <f>IF(AND(BI177=契約状況コード表!M$5,T177&gt;契約状況コード表!N$5),"○",IF(AND(BI177=契約状況コード表!M$6,T177&gt;=契約状況コード表!N$6),"○",IF(AND(BI177=契約状況コード表!M$7,T177&gt;=契約状況コード表!N$7),"○",IF(AND(BI177=契約状況コード表!M$8,T177&gt;=契約状況コード表!N$8),"○",IF(AND(BI177=契約状況コード表!M$9,T177&gt;=契約状況コード表!N$9),"○",IF(AND(BI177=契約状況コード表!M$10,T177&gt;=契約状況コード表!N$10),"○",IF(AND(BI177=契約状況コード表!M$11,T177&gt;=契約状況コード表!N$11),"○",IF(AND(BI177=契約状況コード表!M$12,T177&gt;=契約状況コード表!N$12),"○",IF(AND(BI177=契約状況コード表!M$13,T177&gt;=契約状況コード表!N$13),"○",IF(T177="他官署で調達手続き入札を実施のため","○","×"))))))))))</f>
        <v>×</v>
      </c>
      <c r="BE177" s="98" t="str">
        <f>IF(AND(BI177=契約状況コード表!M$5,Y177&gt;契約状況コード表!N$5),"○",IF(AND(BI177=契約状況コード表!M$6,Y177&gt;=契約状況コード表!N$6),"○",IF(AND(BI177=契約状況コード表!M$7,Y177&gt;=契約状況コード表!N$7),"○",IF(AND(BI177=契約状況コード表!M$8,Y177&gt;=契約状況コード表!N$8),"○",IF(AND(BI177=契約状況コード表!M$9,Y177&gt;=契約状況コード表!N$9),"○",IF(AND(BI177=契約状況コード表!M$10,Y177&gt;=契約状況コード表!N$10),"○",IF(AND(BI177=契約状況コード表!M$11,Y177&gt;=契約状況コード表!N$11),"○",IF(AND(BI177=契約状況コード表!M$12,Y177&gt;=契約状況コード表!N$12),"○",IF(AND(BI177=契約状況コード表!M$13,Y177&gt;=契約状況コード表!N$13),"○","×")))))))))</f>
        <v>×</v>
      </c>
      <c r="BF177" s="98" t="str">
        <f t="shared" si="30"/>
        <v>×</v>
      </c>
      <c r="BG177" s="98" t="str">
        <f t="shared" si="31"/>
        <v>×</v>
      </c>
      <c r="BH177" s="99" t="str">
        <f t="shared" si="32"/>
        <v/>
      </c>
      <c r="BI177" s="146">
        <f t="shared" si="33"/>
        <v>0</v>
      </c>
      <c r="BJ177" s="29" t="str">
        <f>IF(AG177=契約状況コード表!G$5,"",IF(AND(K177&lt;&gt;"",ISTEXT(U177)),"分担契約/単価契約",IF(ISTEXT(U177),"単価契約",IF(K177&lt;&gt;"","分担契約",""))))</f>
        <v/>
      </c>
      <c r="BK177" s="147"/>
      <c r="BL177" s="102" t="str">
        <f>IF(COUNTIF(T177,"**"),"",IF(AND(T177&gt;=契約状況コード表!P$5,OR(H177=契約状況コード表!M$5,H177=契約状況コード表!M$6)),1,IF(AND(T177&gt;=契約状況コード表!P$13,H177&lt;&gt;契約状況コード表!M$5,H177&lt;&gt;契約状況コード表!M$6),1,"")))</f>
        <v/>
      </c>
      <c r="BM177" s="132" t="str">
        <f t="shared" si="34"/>
        <v>○</v>
      </c>
      <c r="BN177" s="102" t="b">
        <f t="shared" si="35"/>
        <v>1</v>
      </c>
      <c r="BO177" s="102" t="b">
        <f t="shared" si="36"/>
        <v>1</v>
      </c>
    </row>
    <row r="178" spans="7:67" ht="60.6" customHeight="1">
      <c r="G178" s="64"/>
      <c r="H178" s="65"/>
      <c r="I178" s="65"/>
      <c r="J178" s="65"/>
      <c r="K178" s="64"/>
      <c r="L178" s="29"/>
      <c r="M178" s="66"/>
      <c r="N178" s="65"/>
      <c r="O178" s="67"/>
      <c r="P178" s="72"/>
      <c r="Q178" s="73"/>
      <c r="R178" s="65"/>
      <c r="S178" s="64"/>
      <c r="T178" s="68"/>
      <c r="U178" s="75"/>
      <c r="V178" s="76"/>
      <c r="W178" s="148" t="str">
        <f>IF(OR(T178="他官署で調達手続きを実施のため",AG178=契約状況コード表!G$5),"－",IF(V178&lt;&gt;"",ROUNDDOWN(V178/T178,3),(IFERROR(ROUNDDOWN(U178/T178,3),"－"))))</f>
        <v>－</v>
      </c>
      <c r="X178" s="68"/>
      <c r="Y178" s="68"/>
      <c r="Z178" s="71"/>
      <c r="AA178" s="69"/>
      <c r="AB178" s="70"/>
      <c r="AC178" s="71"/>
      <c r="AD178" s="71"/>
      <c r="AE178" s="71"/>
      <c r="AF178" s="71"/>
      <c r="AG178" s="69"/>
      <c r="AH178" s="65"/>
      <c r="AI178" s="65"/>
      <c r="AJ178" s="65"/>
      <c r="AK178" s="29"/>
      <c r="AL178" s="29"/>
      <c r="AM178" s="170"/>
      <c r="AN178" s="170"/>
      <c r="AO178" s="170"/>
      <c r="AP178" s="170"/>
      <c r="AQ178" s="29"/>
      <c r="AR178" s="64"/>
      <c r="AS178" s="29"/>
      <c r="AT178" s="29"/>
      <c r="AU178" s="29"/>
      <c r="AV178" s="29"/>
      <c r="AW178" s="29"/>
      <c r="AX178" s="29"/>
      <c r="AY178" s="29"/>
      <c r="AZ178" s="29"/>
      <c r="BA178" s="90"/>
      <c r="BB178" s="97"/>
      <c r="BC178" s="98" t="str">
        <f>IF(AND(OR(K178=契約状況コード表!D$5,K178=契約状況コード表!D$6),OR(AG178=契約状況コード表!G$5,AG178=契約状況コード表!G$6)),"年間支払金額(全官署)",IF(OR(AG178=契約状況コード表!G$5,AG178=契約状況コード表!G$6),"年間支払金額",IF(AND(OR(COUNTIF(AI178,"*すべて*"),COUNTIF(AI178,"*全て*")),S178="●",OR(K178=契約状況コード表!D$5,K178=契約状況コード表!D$6)),"年間支払金額(全官署、契約相手方ごと)",IF(AND(OR(COUNTIF(AI178,"*すべて*"),COUNTIF(AI178,"*全て*")),S178="●"),"年間支払金額(契約相手方ごと)",IF(AND(OR(K178=契約状況コード表!D$5,K178=契約状況コード表!D$6),AG178=契約状況コード表!G$7),"契約総額(全官署)",IF(AND(K178=契約状況コード表!D$7,AG178=契約状況コード表!G$7),"契約総額(自官署のみ)",IF(K178=契約状況コード表!D$7,"年間支払金額(自官署のみ)",IF(AG178=契約状況コード表!G$7,"契約総額",IF(AND(COUNTIF(BJ178,"&lt;&gt;*単価*"),OR(K178=契約状況コード表!D$5,K178=契約状況コード表!D$6)),"全官署予定価格",IF(AND(COUNTIF(BJ178,"*単価*"),OR(K178=契約状況コード表!D$5,K178=契約状況コード表!D$6)),"全官署支払金額",IF(AND(COUNTIF(BJ178,"&lt;&gt;*単価*"),COUNTIF(BJ178,"*変更契約*")),"変更後予定価格",IF(COUNTIF(BJ178,"*単価*"),"年間支払金額","予定価格"))))))))))))</f>
        <v>予定価格</v>
      </c>
      <c r="BD178" s="98" t="str">
        <f>IF(AND(BI178=契約状況コード表!M$5,T178&gt;契約状況コード表!N$5),"○",IF(AND(BI178=契約状況コード表!M$6,T178&gt;=契約状況コード表!N$6),"○",IF(AND(BI178=契約状況コード表!M$7,T178&gt;=契約状況コード表!N$7),"○",IF(AND(BI178=契約状況コード表!M$8,T178&gt;=契約状況コード表!N$8),"○",IF(AND(BI178=契約状況コード表!M$9,T178&gt;=契約状況コード表!N$9),"○",IF(AND(BI178=契約状況コード表!M$10,T178&gt;=契約状況コード表!N$10),"○",IF(AND(BI178=契約状況コード表!M$11,T178&gt;=契約状況コード表!N$11),"○",IF(AND(BI178=契約状況コード表!M$12,T178&gt;=契約状況コード表!N$12),"○",IF(AND(BI178=契約状況コード表!M$13,T178&gt;=契約状況コード表!N$13),"○",IF(T178="他官署で調達手続き入札を実施のため","○","×"))))))))))</f>
        <v>×</v>
      </c>
      <c r="BE178" s="98" t="str">
        <f>IF(AND(BI178=契約状況コード表!M$5,Y178&gt;契約状況コード表!N$5),"○",IF(AND(BI178=契約状況コード表!M$6,Y178&gt;=契約状況コード表!N$6),"○",IF(AND(BI178=契約状況コード表!M$7,Y178&gt;=契約状況コード表!N$7),"○",IF(AND(BI178=契約状況コード表!M$8,Y178&gt;=契約状況コード表!N$8),"○",IF(AND(BI178=契約状況コード表!M$9,Y178&gt;=契約状況コード表!N$9),"○",IF(AND(BI178=契約状況コード表!M$10,Y178&gt;=契約状況コード表!N$10),"○",IF(AND(BI178=契約状況コード表!M$11,Y178&gt;=契約状況コード表!N$11),"○",IF(AND(BI178=契約状況コード表!M$12,Y178&gt;=契約状況コード表!N$12),"○",IF(AND(BI178=契約状況コード表!M$13,Y178&gt;=契約状況コード表!N$13),"○","×")))))))))</f>
        <v>×</v>
      </c>
      <c r="BF178" s="98" t="str">
        <f t="shared" si="30"/>
        <v>×</v>
      </c>
      <c r="BG178" s="98" t="str">
        <f t="shared" si="31"/>
        <v>×</v>
      </c>
      <c r="BH178" s="99" t="str">
        <f t="shared" si="32"/>
        <v/>
      </c>
      <c r="BI178" s="146">
        <f t="shared" si="33"/>
        <v>0</v>
      </c>
      <c r="BJ178" s="29" t="str">
        <f>IF(AG178=契約状況コード表!G$5,"",IF(AND(K178&lt;&gt;"",ISTEXT(U178)),"分担契約/単価契約",IF(ISTEXT(U178),"単価契約",IF(K178&lt;&gt;"","分担契約",""))))</f>
        <v/>
      </c>
      <c r="BK178" s="147"/>
      <c r="BL178" s="102" t="str">
        <f>IF(COUNTIF(T178,"**"),"",IF(AND(T178&gt;=契約状況コード表!P$5,OR(H178=契約状況コード表!M$5,H178=契約状況コード表!M$6)),1,IF(AND(T178&gt;=契約状況コード表!P$13,H178&lt;&gt;契約状況コード表!M$5,H178&lt;&gt;契約状況コード表!M$6),1,"")))</f>
        <v/>
      </c>
      <c r="BM178" s="132" t="str">
        <f t="shared" si="34"/>
        <v>○</v>
      </c>
      <c r="BN178" s="102" t="b">
        <f t="shared" si="35"/>
        <v>1</v>
      </c>
      <c r="BO178" s="102" t="b">
        <f t="shared" si="36"/>
        <v>1</v>
      </c>
    </row>
    <row r="179" spans="7:67" ht="60.6" customHeight="1">
      <c r="G179" s="64"/>
      <c r="H179" s="65"/>
      <c r="I179" s="65"/>
      <c r="J179" s="65"/>
      <c r="K179" s="64"/>
      <c r="L179" s="29"/>
      <c r="M179" s="66"/>
      <c r="N179" s="65"/>
      <c r="O179" s="67"/>
      <c r="P179" s="72"/>
      <c r="Q179" s="73"/>
      <c r="R179" s="65"/>
      <c r="S179" s="64"/>
      <c r="T179" s="68"/>
      <c r="U179" s="75"/>
      <c r="V179" s="76"/>
      <c r="W179" s="148" t="str">
        <f>IF(OR(T179="他官署で調達手続きを実施のため",AG179=契約状況コード表!G$5),"－",IF(V179&lt;&gt;"",ROUNDDOWN(V179/T179,3),(IFERROR(ROUNDDOWN(U179/T179,3),"－"))))</f>
        <v>－</v>
      </c>
      <c r="X179" s="68"/>
      <c r="Y179" s="68"/>
      <c r="Z179" s="71"/>
      <c r="AA179" s="69"/>
      <c r="AB179" s="70"/>
      <c r="AC179" s="71"/>
      <c r="AD179" s="71"/>
      <c r="AE179" s="71"/>
      <c r="AF179" s="71"/>
      <c r="AG179" s="69"/>
      <c r="AH179" s="65"/>
      <c r="AI179" s="65"/>
      <c r="AJ179" s="65"/>
      <c r="AK179" s="29"/>
      <c r="AL179" s="29"/>
      <c r="AM179" s="170"/>
      <c r="AN179" s="170"/>
      <c r="AO179" s="170"/>
      <c r="AP179" s="170"/>
      <c r="AQ179" s="29"/>
      <c r="AR179" s="64"/>
      <c r="AS179" s="29"/>
      <c r="AT179" s="29"/>
      <c r="AU179" s="29"/>
      <c r="AV179" s="29"/>
      <c r="AW179" s="29"/>
      <c r="AX179" s="29"/>
      <c r="AY179" s="29"/>
      <c r="AZ179" s="29"/>
      <c r="BA179" s="92"/>
      <c r="BB179" s="97"/>
      <c r="BC179" s="98" t="str">
        <f>IF(AND(OR(K179=契約状況コード表!D$5,K179=契約状況コード表!D$6),OR(AG179=契約状況コード表!G$5,AG179=契約状況コード表!G$6)),"年間支払金額(全官署)",IF(OR(AG179=契約状況コード表!G$5,AG179=契約状況コード表!G$6),"年間支払金額",IF(AND(OR(COUNTIF(AI179,"*すべて*"),COUNTIF(AI179,"*全て*")),S179="●",OR(K179=契約状況コード表!D$5,K179=契約状況コード表!D$6)),"年間支払金額(全官署、契約相手方ごと)",IF(AND(OR(COUNTIF(AI179,"*すべて*"),COUNTIF(AI179,"*全て*")),S179="●"),"年間支払金額(契約相手方ごと)",IF(AND(OR(K179=契約状況コード表!D$5,K179=契約状況コード表!D$6),AG179=契約状況コード表!G$7),"契約総額(全官署)",IF(AND(K179=契約状況コード表!D$7,AG179=契約状況コード表!G$7),"契約総額(自官署のみ)",IF(K179=契約状況コード表!D$7,"年間支払金額(自官署のみ)",IF(AG179=契約状況コード表!G$7,"契約総額",IF(AND(COUNTIF(BJ179,"&lt;&gt;*単価*"),OR(K179=契約状況コード表!D$5,K179=契約状況コード表!D$6)),"全官署予定価格",IF(AND(COUNTIF(BJ179,"*単価*"),OR(K179=契約状況コード表!D$5,K179=契約状況コード表!D$6)),"全官署支払金額",IF(AND(COUNTIF(BJ179,"&lt;&gt;*単価*"),COUNTIF(BJ179,"*変更契約*")),"変更後予定価格",IF(COUNTIF(BJ179,"*単価*"),"年間支払金額","予定価格"))))))))))))</f>
        <v>予定価格</v>
      </c>
      <c r="BD179" s="98" t="str">
        <f>IF(AND(BI179=契約状況コード表!M$5,T179&gt;契約状況コード表!N$5),"○",IF(AND(BI179=契約状況コード表!M$6,T179&gt;=契約状況コード表!N$6),"○",IF(AND(BI179=契約状況コード表!M$7,T179&gt;=契約状況コード表!N$7),"○",IF(AND(BI179=契約状況コード表!M$8,T179&gt;=契約状況コード表!N$8),"○",IF(AND(BI179=契約状況コード表!M$9,T179&gt;=契約状況コード表!N$9),"○",IF(AND(BI179=契約状況コード表!M$10,T179&gt;=契約状況コード表!N$10),"○",IF(AND(BI179=契約状況コード表!M$11,T179&gt;=契約状況コード表!N$11),"○",IF(AND(BI179=契約状況コード表!M$12,T179&gt;=契約状況コード表!N$12),"○",IF(AND(BI179=契約状況コード表!M$13,T179&gt;=契約状況コード表!N$13),"○",IF(T179="他官署で調達手続き入札を実施のため","○","×"))))))))))</f>
        <v>×</v>
      </c>
      <c r="BE179" s="98" t="str">
        <f>IF(AND(BI179=契約状況コード表!M$5,Y179&gt;契約状況コード表!N$5),"○",IF(AND(BI179=契約状況コード表!M$6,Y179&gt;=契約状況コード表!N$6),"○",IF(AND(BI179=契約状況コード表!M$7,Y179&gt;=契約状況コード表!N$7),"○",IF(AND(BI179=契約状況コード表!M$8,Y179&gt;=契約状況コード表!N$8),"○",IF(AND(BI179=契約状況コード表!M$9,Y179&gt;=契約状況コード表!N$9),"○",IF(AND(BI179=契約状況コード表!M$10,Y179&gt;=契約状況コード表!N$10),"○",IF(AND(BI179=契約状況コード表!M$11,Y179&gt;=契約状況コード表!N$11),"○",IF(AND(BI179=契約状況コード表!M$12,Y179&gt;=契約状況コード表!N$12),"○",IF(AND(BI179=契約状況コード表!M$13,Y179&gt;=契約状況コード表!N$13),"○","×")))))))))</f>
        <v>×</v>
      </c>
      <c r="BF179" s="98" t="str">
        <f t="shared" si="30"/>
        <v>×</v>
      </c>
      <c r="BG179" s="98" t="str">
        <f t="shared" si="31"/>
        <v>×</v>
      </c>
      <c r="BH179" s="99" t="str">
        <f t="shared" si="32"/>
        <v/>
      </c>
      <c r="BI179" s="146">
        <f t="shared" si="33"/>
        <v>0</v>
      </c>
      <c r="BJ179" s="29" t="str">
        <f>IF(AG179=契約状況コード表!G$5,"",IF(AND(K179&lt;&gt;"",ISTEXT(U179)),"分担契約/単価契約",IF(ISTEXT(U179),"単価契約",IF(K179&lt;&gt;"","分担契約",""))))</f>
        <v/>
      </c>
      <c r="BK179" s="147"/>
      <c r="BL179" s="102" t="str">
        <f>IF(COUNTIF(T179,"**"),"",IF(AND(T179&gt;=契約状況コード表!P$5,OR(H179=契約状況コード表!M$5,H179=契約状況コード表!M$6)),1,IF(AND(T179&gt;=契約状況コード表!P$13,H179&lt;&gt;契約状況コード表!M$5,H179&lt;&gt;契約状況コード表!M$6),1,"")))</f>
        <v/>
      </c>
      <c r="BM179" s="132" t="str">
        <f t="shared" si="34"/>
        <v>○</v>
      </c>
      <c r="BN179" s="102" t="b">
        <f t="shared" si="35"/>
        <v>1</v>
      </c>
      <c r="BO179" s="102" t="b">
        <f t="shared" si="36"/>
        <v>1</v>
      </c>
    </row>
    <row r="180" spans="7:67" ht="60.6" customHeight="1">
      <c r="G180" s="64"/>
      <c r="H180" s="65"/>
      <c r="I180" s="65"/>
      <c r="J180" s="65"/>
      <c r="K180" s="64"/>
      <c r="L180" s="29"/>
      <c r="M180" s="66"/>
      <c r="N180" s="65"/>
      <c r="O180" s="67"/>
      <c r="P180" s="72"/>
      <c r="Q180" s="73"/>
      <c r="R180" s="65"/>
      <c r="S180" s="64"/>
      <c r="T180" s="68"/>
      <c r="U180" s="75"/>
      <c r="V180" s="76"/>
      <c r="W180" s="148" t="str">
        <f>IF(OR(T180="他官署で調達手続きを実施のため",AG180=契約状況コード表!G$5),"－",IF(V180&lt;&gt;"",ROUNDDOWN(V180/T180,3),(IFERROR(ROUNDDOWN(U180/T180,3),"－"))))</f>
        <v>－</v>
      </c>
      <c r="X180" s="68"/>
      <c r="Y180" s="68"/>
      <c r="Z180" s="71"/>
      <c r="AA180" s="69"/>
      <c r="AB180" s="70"/>
      <c r="AC180" s="71"/>
      <c r="AD180" s="71"/>
      <c r="AE180" s="71"/>
      <c r="AF180" s="71"/>
      <c r="AG180" s="69"/>
      <c r="AH180" s="65"/>
      <c r="AI180" s="65"/>
      <c r="AJ180" s="65"/>
      <c r="AK180" s="29"/>
      <c r="AL180" s="29"/>
      <c r="AM180" s="170"/>
      <c r="AN180" s="170"/>
      <c r="AO180" s="170"/>
      <c r="AP180" s="170"/>
      <c r="AQ180" s="29"/>
      <c r="AR180" s="64"/>
      <c r="AS180" s="29"/>
      <c r="AT180" s="29"/>
      <c r="AU180" s="29"/>
      <c r="AV180" s="29"/>
      <c r="AW180" s="29"/>
      <c r="AX180" s="29"/>
      <c r="AY180" s="29"/>
      <c r="AZ180" s="29"/>
      <c r="BA180" s="90"/>
      <c r="BB180" s="97"/>
      <c r="BC180" s="98" t="str">
        <f>IF(AND(OR(K180=契約状況コード表!D$5,K180=契約状況コード表!D$6),OR(AG180=契約状況コード表!G$5,AG180=契約状況コード表!G$6)),"年間支払金額(全官署)",IF(OR(AG180=契約状況コード表!G$5,AG180=契約状況コード表!G$6),"年間支払金額",IF(AND(OR(COUNTIF(AI180,"*すべて*"),COUNTIF(AI180,"*全て*")),S180="●",OR(K180=契約状況コード表!D$5,K180=契約状況コード表!D$6)),"年間支払金額(全官署、契約相手方ごと)",IF(AND(OR(COUNTIF(AI180,"*すべて*"),COUNTIF(AI180,"*全て*")),S180="●"),"年間支払金額(契約相手方ごと)",IF(AND(OR(K180=契約状況コード表!D$5,K180=契約状況コード表!D$6),AG180=契約状況コード表!G$7),"契約総額(全官署)",IF(AND(K180=契約状況コード表!D$7,AG180=契約状況コード表!G$7),"契約総額(自官署のみ)",IF(K180=契約状況コード表!D$7,"年間支払金額(自官署のみ)",IF(AG180=契約状況コード表!G$7,"契約総額",IF(AND(COUNTIF(BJ180,"&lt;&gt;*単価*"),OR(K180=契約状況コード表!D$5,K180=契約状況コード表!D$6)),"全官署予定価格",IF(AND(COUNTIF(BJ180,"*単価*"),OR(K180=契約状況コード表!D$5,K180=契約状況コード表!D$6)),"全官署支払金額",IF(AND(COUNTIF(BJ180,"&lt;&gt;*単価*"),COUNTIF(BJ180,"*変更契約*")),"変更後予定価格",IF(COUNTIF(BJ180,"*単価*"),"年間支払金額","予定価格"))))))))))))</f>
        <v>予定価格</v>
      </c>
      <c r="BD180" s="98" t="str">
        <f>IF(AND(BI180=契約状況コード表!M$5,T180&gt;契約状況コード表!N$5),"○",IF(AND(BI180=契約状況コード表!M$6,T180&gt;=契約状況コード表!N$6),"○",IF(AND(BI180=契約状況コード表!M$7,T180&gt;=契約状況コード表!N$7),"○",IF(AND(BI180=契約状況コード表!M$8,T180&gt;=契約状況コード表!N$8),"○",IF(AND(BI180=契約状況コード表!M$9,T180&gt;=契約状況コード表!N$9),"○",IF(AND(BI180=契約状況コード表!M$10,T180&gt;=契約状況コード表!N$10),"○",IF(AND(BI180=契約状況コード表!M$11,T180&gt;=契約状況コード表!N$11),"○",IF(AND(BI180=契約状況コード表!M$12,T180&gt;=契約状況コード表!N$12),"○",IF(AND(BI180=契約状況コード表!M$13,T180&gt;=契約状況コード表!N$13),"○",IF(T180="他官署で調達手続き入札を実施のため","○","×"))))))))))</f>
        <v>×</v>
      </c>
      <c r="BE180" s="98" t="str">
        <f>IF(AND(BI180=契約状況コード表!M$5,Y180&gt;契約状況コード表!N$5),"○",IF(AND(BI180=契約状況コード表!M$6,Y180&gt;=契約状況コード表!N$6),"○",IF(AND(BI180=契約状況コード表!M$7,Y180&gt;=契約状況コード表!N$7),"○",IF(AND(BI180=契約状況コード表!M$8,Y180&gt;=契約状況コード表!N$8),"○",IF(AND(BI180=契約状況コード表!M$9,Y180&gt;=契約状況コード表!N$9),"○",IF(AND(BI180=契約状況コード表!M$10,Y180&gt;=契約状況コード表!N$10),"○",IF(AND(BI180=契約状況コード表!M$11,Y180&gt;=契約状況コード表!N$11),"○",IF(AND(BI180=契約状況コード表!M$12,Y180&gt;=契約状況コード表!N$12),"○",IF(AND(BI180=契約状況コード表!M$13,Y180&gt;=契約状況コード表!N$13),"○","×")))))))))</f>
        <v>×</v>
      </c>
      <c r="BF180" s="98" t="str">
        <f t="shared" si="30"/>
        <v>×</v>
      </c>
      <c r="BG180" s="98" t="str">
        <f t="shared" si="31"/>
        <v>×</v>
      </c>
      <c r="BH180" s="99" t="str">
        <f t="shared" si="32"/>
        <v/>
      </c>
      <c r="BI180" s="146">
        <f t="shared" si="33"/>
        <v>0</v>
      </c>
      <c r="BJ180" s="29" t="str">
        <f>IF(AG180=契約状況コード表!G$5,"",IF(AND(K180&lt;&gt;"",ISTEXT(U180)),"分担契約/単価契約",IF(ISTEXT(U180),"単価契約",IF(K180&lt;&gt;"","分担契約",""))))</f>
        <v/>
      </c>
      <c r="BK180" s="147"/>
      <c r="BL180" s="102" t="str">
        <f>IF(COUNTIF(T180,"**"),"",IF(AND(T180&gt;=契約状況コード表!P$5,OR(H180=契約状況コード表!M$5,H180=契約状況コード表!M$6)),1,IF(AND(T180&gt;=契約状況コード表!P$13,H180&lt;&gt;契約状況コード表!M$5,H180&lt;&gt;契約状況コード表!M$6),1,"")))</f>
        <v/>
      </c>
      <c r="BM180" s="132" t="str">
        <f t="shared" si="34"/>
        <v>○</v>
      </c>
      <c r="BN180" s="102" t="b">
        <f t="shared" si="35"/>
        <v>1</v>
      </c>
      <c r="BO180" s="102" t="b">
        <f t="shared" si="36"/>
        <v>1</v>
      </c>
    </row>
    <row r="181" spans="7:67" ht="60.6" customHeight="1">
      <c r="G181" s="64"/>
      <c r="H181" s="65"/>
      <c r="I181" s="65"/>
      <c r="J181" s="65"/>
      <c r="K181" s="64"/>
      <c r="L181" s="29"/>
      <c r="M181" s="66"/>
      <c r="N181" s="65"/>
      <c r="O181" s="67"/>
      <c r="P181" s="72"/>
      <c r="Q181" s="73"/>
      <c r="R181" s="65"/>
      <c r="S181" s="64"/>
      <c r="T181" s="68"/>
      <c r="U181" s="75"/>
      <c r="V181" s="76"/>
      <c r="W181" s="148" t="str">
        <f>IF(OR(T181="他官署で調達手続きを実施のため",AG181=契約状況コード表!G$5),"－",IF(V181&lt;&gt;"",ROUNDDOWN(V181/T181,3),(IFERROR(ROUNDDOWN(U181/T181,3),"－"))))</f>
        <v>－</v>
      </c>
      <c r="X181" s="68"/>
      <c r="Y181" s="68"/>
      <c r="Z181" s="71"/>
      <c r="AA181" s="69"/>
      <c r="AB181" s="70"/>
      <c r="AC181" s="71"/>
      <c r="AD181" s="71"/>
      <c r="AE181" s="71"/>
      <c r="AF181" s="71"/>
      <c r="AG181" s="69"/>
      <c r="AH181" s="65"/>
      <c r="AI181" s="65"/>
      <c r="AJ181" s="65"/>
      <c r="AK181" s="29"/>
      <c r="AL181" s="29"/>
      <c r="AM181" s="170"/>
      <c r="AN181" s="170"/>
      <c r="AO181" s="170"/>
      <c r="AP181" s="170"/>
      <c r="AQ181" s="29"/>
      <c r="AR181" s="64"/>
      <c r="AS181" s="29"/>
      <c r="AT181" s="29"/>
      <c r="AU181" s="29"/>
      <c r="AV181" s="29"/>
      <c r="AW181" s="29"/>
      <c r="AX181" s="29"/>
      <c r="AY181" s="29"/>
      <c r="AZ181" s="29"/>
      <c r="BA181" s="90"/>
      <c r="BB181" s="97"/>
      <c r="BC181" s="98" t="str">
        <f>IF(AND(OR(K181=契約状況コード表!D$5,K181=契約状況コード表!D$6),OR(AG181=契約状況コード表!G$5,AG181=契約状況コード表!G$6)),"年間支払金額(全官署)",IF(OR(AG181=契約状況コード表!G$5,AG181=契約状況コード表!G$6),"年間支払金額",IF(AND(OR(COUNTIF(AI181,"*すべて*"),COUNTIF(AI181,"*全て*")),S181="●",OR(K181=契約状況コード表!D$5,K181=契約状況コード表!D$6)),"年間支払金額(全官署、契約相手方ごと)",IF(AND(OR(COUNTIF(AI181,"*すべて*"),COUNTIF(AI181,"*全て*")),S181="●"),"年間支払金額(契約相手方ごと)",IF(AND(OR(K181=契約状況コード表!D$5,K181=契約状況コード表!D$6),AG181=契約状況コード表!G$7),"契約総額(全官署)",IF(AND(K181=契約状況コード表!D$7,AG181=契約状況コード表!G$7),"契約総額(自官署のみ)",IF(K181=契約状況コード表!D$7,"年間支払金額(自官署のみ)",IF(AG181=契約状況コード表!G$7,"契約総額",IF(AND(COUNTIF(BJ181,"&lt;&gt;*単価*"),OR(K181=契約状況コード表!D$5,K181=契約状況コード表!D$6)),"全官署予定価格",IF(AND(COUNTIF(BJ181,"*単価*"),OR(K181=契約状況コード表!D$5,K181=契約状況コード表!D$6)),"全官署支払金額",IF(AND(COUNTIF(BJ181,"&lt;&gt;*単価*"),COUNTIF(BJ181,"*変更契約*")),"変更後予定価格",IF(COUNTIF(BJ181,"*単価*"),"年間支払金額","予定価格"))))))))))))</f>
        <v>予定価格</v>
      </c>
      <c r="BD181" s="98" t="str">
        <f>IF(AND(BI181=契約状況コード表!M$5,T181&gt;契約状況コード表!N$5),"○",IF(AND(BI181=契約状況コード表!M$6,T181&gt;=契約状況コード表!N$6),"○",IF(AND(BI181=契約状況コード表!M$7,T181&gt;=契約状況コード表!N$7),"○",IF(AND(BI181=契約状況コード表!M$8,T181&gt;=契約状況コード表!N$8),"○",IF(AND(BI181=契約状況コード表!M$9,T181&gt;=契約状況コード表!N$9),"○",IF(AND(BI181=契約状況コード表!M$10,T181&gt;=契約状況コード表!N$10),"○",IF(AND(BI181=契約状況コード表!M$11,T181&gt;=契約状況コード表!N$11),"○",IF(AND(BI181=契約状況コード表!M$12,T181&gt;=契約状況コード表!N$12),"○",IF(AND(BI181=契約状況コード表!M$13,T181&gt;=契約状況コード表!N$13),"○",IF(T181="他官署で調達手続き入札を実施のため","○","×"))))))))))</f>
        <v>×</v>
      </c>
      <c r="BE181" s="98" t="str">
        <f>IF(AND(BI181=契約状況コード表!M$5,Y181&gt;契約状況コード表!N$5),"○",IF(AND(BI181=契約状況コード表!M$6,Y181&gt;=契約状況コード表!N$6),"○",IF(AND(BI181=契約状況コード表!M$7,Y181&gt;=契約状況コード表!N$7),"○",IF(AND(BI181=契約状況コード表!M$8,Y181&gt;=契約状況コード表!N$8),"○",IF(AND(BI181=契約状況コード表!M$9,Y181&gt;=契約状況コード表!N$9),"○",IF(AND(BI181=契約状況コード表!M$10,Y181&gt;=契約状況コード表!N$10),"○",IF(AND(BI181=契約状況コード表!M$11,Y181&gt;=契約状況コード表!N$11),"○",IF(AND(BI181=契約状況コード表!M$12,Y181&gt;=契約状況コード表!N$12),"○",IF(AND(BI181=契約状況コード表!M$13,Y181&gt;=契約状況コード表!N$13),"○","×")))))))))</f>
        <v>×</v>
      </c>
      <c r="BF181" s="98" t="str">
        <f t="shared" si="30"/>
        <v>×</v>
      </c>
      <c r="BG181" s="98" t="str">
        <f t="shared" si="31"/>
        <v>×</v>
      </c>
      <c r="BH181" s="99" t="str">
        <f t="shared" si="32"/>
        <v/>
      </c>
      <c r="BI181" s="146">
        <f t="shared" si="33"/>
        <v>0</v>
      </c>
      <c r="BJ181" s="29" t="str">
        <f>IF(AG181=契約状況コード表!G$5,"",IF(AND(K181&lt;&gt;"",ISTEXT(U181)),"分担契約/単価契約",IF(ISTEXT(U181),"単価契約",IF(K181&lt;&gt;"","分担契約",""))))</f>
        <v/>
      </c>
      <c r="BK181" s="147"/>
      <c r="BL181" s="102" t="str">
        <f>IF(COUNTIF(T181,"**"),"",IF(AND(T181&gt;=契約状況コード表!P$5,OR(H181=契約状況コード表!M$5,H181=契約状況コード表!M$6)),1,IF(AND(T181&gt;=契約状況コード表!P$13,H181&lt;&gt;契約状況コード表!M$5,H181&lt;&gt;契約状況コード表!M$6),1,"")))</f>
        <v/>
      </c>
      <c r="BM181" s="132" t="str">
        <f t="shared" si="34"/>
        <v>○</v>
      </c>
      <c r="BN181" s="102" t="b">
        <f t="shared" si="35"/>
        <v>1</v>
      </c>
      <c r="BO181" s="102" t="b">
        <f t="shared" si="36"/>
        <v>1</v>
      </c>
    </row>
    <row r="182" spans="7:67" ht="60.6" customHeight="1">
      <c r="G182" s="64"/>
      <c r="H182" s="65"/>
      <c r="I182" s="65"/>
      <c r="J182" s="65"/>
      <c r="K182" s="64"/>
      <c r="L182" s="29"/>
      <c r="M182" s="66"/>
      <c r="N182" s="65"/>
      <c r="O182" s="67"/>
      <c r="P182" s="72"/>
      <c r="Q182" s="73"/>
      <c r="R182" s="65"/>
      <c r="S182" s="64"/>
      <c r="T182" s="74"/>
      <c r="U182" s="131"/>
      <c r="V182" s="76"/>
      <c r="W182" s="148" t="str">
        <f>IF(OR(T182="他官署で調達手続きを実施のため",AG182=契約状況コード表!G$5),"－",IF(V182&lt;&gt;"",ROUNDDOWN(V182/T182,3),(IFERROR(ROUNDDOWN(U182/T182,3),"－"))))</f>
        <v>－</v>
      </c>
      <c r="X182" s="74"/>
      <c r="Y182" s="74"/>
      <c r="Z182" s="71"/>
      <c r="AA182" s="69"/>
      <c r="AB182" s="70"/>
      <c r="AC182" s="71"/>
      <c r="AD182" s="71"/>
      <c r="AE182" s="71"/>
      <c r="AF182" s="71"/>
      <c r="AG182" s="69"/>
      <c r="AH182" s="65"/>
      <c r="AI182" s="65"/>
      <c r="AJ182" s="65"/>
      <c r="AK182" s="29"/>
      <c r="AL182" s="29"/>
      <c r="AM182" s="170"/>
      <c r="AN182" s="170"/>
      <c r="AO182" s="170"/>
      <c r="AP182" s="170"/>
      <c r="AQ182" s="29"/>
      <c r="AR182" s="64"/>
      <c r="AS182" s="29"/>
      <c r="AT182" s="29"/>
      <c r="AU182" s="29"/>
      <c r="AV182" s="29"/>
      <c r="AW182" s="29"/>
      <c r="AX182" s="29"/>
      <c r="AY182" s="29"/>
      <c r="AZ182" s="29"/>
      <c r="BA182" s="90"/>
      <c r="BB182" s="97"/>
      <c r="BC182" s="98" t="str">
        <f>IF(AND(OR(K182=契約状況コード表!D$5,K182=契約状況コード表!D$6),OR(AG182=契約状況コード表!G$5,AG182=契約状況コード表!G$6)),"年間支払金額(全官署)",IF(OR(AG182=契約状況コード表!G$5,AG182=契約状況コード表!G$6),"年間支払金額",IF(AND(OR(COUNTIF(AI182,"*すべて*"),COUNTIF(AI182,"*全て*")),S182="●",OR(K182=契約状況コード表!D$5,K182=契約状況コード表!D$6)),"年間支払金額(全官署、契約相手方ごと)",IF(AND(OR(COUNTIF(AI182,"*すべて*"),COUNTIF(AI182,"*全て*")),S182="●"),"年間支払金額(契約相手方ごと)",IF(AND(OR(K182=契約状況コード表!D$5,K182=契約状況コード表!D$6),AG182=契約状況コード表!G$7),"契約総額(全官署)",IF(AND(K182=契約状況コード表!D$7,AG182=契約状況コード表!G$7),"契約総額(自官署のみ)",IF(K182=契約状況コード表!D$7,"年間支払金額(自官署のみ)",IF(AG182=契約状況コード表!G$7,"契約総額",IF(AND(COUNTIF(BJ182,"&lt;&gt;*単価*"),OR(K182=契約状況コード表!D$5,K182=契約状況コード表!D$6)),"全官署予定価格",IF(AND(COUNTIF(BJ182,"*単価*"),OR(K182=契約状況コード表!D$5,K182=契約状況コード表!D$6)),"全官署支払金額",IF(AND(COUNTIF(BJ182,"&lt;&gt;*単価*"),COUNTIF(BJ182,"*変更契約*")),"変更後予定価格",IF(COUNTIF(BJ182,"*単価*"),"年間支払金額","予定価格"))))))))))))</f>
        <v>予定価格</v>
      </c>
      <c r="BD182" s="98" t="str">
        <f>IF(AND(BI182=契約状況コード表!M$5,T182&gt;契約状況コード表!N$5),"○",IF(AND(BI182=契約状況コード表!M$6,T182&gt;=契約状況コード表!N$6),"○",IF(AND(BI182=契約状況コード表!M$7,T182&gt;=契約状況コード表!N$7),"○",IF(AND(BI182=契約状況コード表!M$8,T182&gt;=契約状況コード表!N$8),"○",IF(AND(BI182=契約状況コード表!M$9,T182&gt;=契約状況コード表!N$9),"○",IF(AND(BI182=契約状況コード表!M$10,T182&gt;=契約状況コード表!N$10),"○",IF(AND(BI182=契約状況コード表!M$11,T182&gt;=契約状況コード表!N$11),"○",IF(AND(BI182=契約状況コード表!M$12,T182&gt;=契約状況コード表!N$12),"○",IF(AND(BI182=契約状況コード表!M$13,T182&gt;=契約状況コード表!N$13),"○",IF(T182="他官署で調達手続き入札を実施のため","○","×"))))))))))</f>
        <v>×</v>
      </c>
      <c r="BE182" s="98" t="str">
        <f>IF(AND(BI182=契約状況コード表!M$5,Y182&gt;契約状況コード表!N$5),"○",IF(AND(BI182=契約状況コード表!M$6,Y182&gt;=契約状況コード表!N$6),"○",IF(AND(BI182=契約状況コード表!M$7,Y182&gt;=契約状況コード表!N$7),"○",IF(AND(BI182=契約状況コード表!M$8,Y182&gt;=契約状況コード表!N$8),"○",IF(AND(BI182=契約状況コード表!M$9,Y182&gt;=契約状況コード表!N$9),"○",IF(AND(BI182=契約状況コード表!M$10,Y182&gt;=契約状況コード表!N$10),"○",IF(AND(BI182=契約状況コード表!M$11,Y182&gt;=契約状況コード表!N$11),"○",IF(AND(BI182=契約状況コード表!M$12,Y182&gt;=契約状況コード表!N$12),"○",IF(AND(BI182=契約状況コード表!M$13,Y182&gt;=契約状況コード表!N$13),"○","×")))))))))</f>
        <v>×</v>
      </c>
      <c r="BF182" s="98" t="str">
        <f t="shared" si="30"/>
        <v>×</v>
      </c>
      <c r="BG182" s="98" t="str">
        <f t="shared" si="31"/>
        <v>×</v>
      </c>
      <c r="BH182" s="99" t="str">
        <f t="shared" si="32"/>
        <v/>
      </c>
      <c r="BI182" s="146">
        <f t="shared" si="33"/>
        <v>0</v>
      </c>
      <c r="BJ182" s="29" t="str">
        <f>IF(AG182=契約状況コード表!G$5,"",IF(AND(K182&lt;&gt;"",ISTEXT(U182)),"分担契約/単価契約",IF(ISTEXT(U182),"単価契約",IF(K182&lt;&gt;"","分担契約",""))))</f>
        <v/>
      </c>
      <c r="BK182" s="147"/>
      <c r="BL182" s="102" t="str">
        <f>IF(COUNTIF(T182,"**"),"",IF(AND(T182&gt;=契約状況コード表!P$5,OR(H182=契約状況コード表!M$5,H182=契約状況コード表!M$6)),1,IF(AND(T182&gt;=契約状況コード表!P$13,H182&lt;&gt;契約状況コード表!M$5,H182&lt;&gt;契約状況コード表!M$6),1,"")))</f>
        <v/>
      </c>
      <c r="BM182" s="132" t="str">
        <f t="shared" si="34"/>
        <v>○</v>
      </c>
      <c r="BN182" s="102" t="b">
        <f t="shared" si="35"/>
        <v>1</v>
      </c>
      <c r="BO182" s="102" t="b">
        <f t="shared" si="36"/>
        <v>1</v>
      </c>
    </row>
    <row r="183" spans="7:67" ht="60.6" customHeight="1">
      <c r="G183" s="64"/>
      <c r="H183" s="65"/>
      <c r="I183" s="65"/>
      <c r="J183" s="65"/>
      <c r="K183" s="64"/>
      <c r="L183" s="29"/>
      <c r="M183" s="66"/>
      <c r="N183" s="65"/>
      <c r="O183" s="67"/>
      <c r="P183" s="72"/>
      <c r="Q183" s="73"/>
      <c r="R183" s="65"/>
      <c r="S183" s="64"/>
      <c r="T183" s="68"/>
      <c r="U183" s="75"/>
      <c r="V183" s="76"/>
      <c r="W183" s="148" t="str">
        <f>IF(OR(T183="他官署で調達手続きを実施のため",AG183=契約状況コード表!G$5),"－",IF(V183&lt;&gt;"",ROUNDDOWN(V183/T183,3),(IFERROR(ROUNDDOWN(U183/T183,3),"－"))))</f>
        <v>－</v>
      </c>
      <c r="X183" s="68"/>
      <c r="Y183" s="68"/>
      <c r="Z183" s="71"/>
      <c r="AA183" s="69"/>
      <c r="AB183" s="70"/>
      <c r="AC183" s="71"/>
      <c r="AD183" s="71"/>
      <c r="AE183" s="71"/>
      <c r="AF183" s="71"/>
      <c r="AG183" s="69"/>
      <c r="AH183" s="65"/>
      <c r="AI183" s="65"/>
      <c r="AJ183" s="65"/>
      <c r="AK183" s="29"/>
      <c r="AL183" s="29"/>
      <c r="AM183" s="170"/>
      <c r="AN183" s="170"/>
      <c r="AO183" s="170"/>
      <c r="AP183" s="170"/>
      <c r="AQ183" s="29"/>
      <c r="AR183" s="64"/>
      <c r="AS183" s="29"/>
      <c r="AT183" s="29"/>
      <c r="AU183" s="29"/>
      <c r="AV183" s="29"/>
      <c r="AW183" s="29"/>
      <c r="AX183" s="29"/>
      <c r="AY183" s="29"/>
      <c r="AZ183" s="29"/>
      <c r="BA183" s="90"/>
      <c r="BB183" s="97"/>
      <c r="BC183" s="98" t="str">
        <f>IF(AND(OR(K183=契約状況コード表!D$5,K183=契約状況コード表!D$6),OR(AG183=契約状況コード表!G$5,AG183=契約状況コード表!G$6)),"年間支払金額(全官署)",IF(OR(AG183=契約状況コード表!G$5,AG183=契約状況コード表!G$6),"年間支払金額",IF(AND(OR(COUNTIF(AI183,"*すべて*"),COUNTIF(AI183,"*全て*")),S183="●",OR(K183=契約状況コード表!D$5,K183=契約状況コード表!D$6)),"年間支払金額(全官署、契約相手方ごと)",IF(AND(OR(COUNTIF(AI183,"*すべて*"),COUNTIF(AI183,"*全て*")),S183="●"),"年間支払金額(契約相手方ごと)",IF(AND(OR(K183=契約状況コード表!D$5,K183=契約状況コード表!D$6),AG183=契約状況コード表!G$7),"契約総額(全官署)",IF(AND(K183=契約状況コード表!D$7,AG183=契約状況コード表!G$7),"契約総額(自官署のみ)",IF(K183=契約状況コード表!D$7,"年間支払金額(自官署のみ)",IF(AG183=契約状況コード表!G$7,"契約総額",IF(AND(COUNTIF(BJ183,"&lt;&gt;*単価*"),OR(K183=契約状況コード表!D$5,K183=契約状況コード表!D$6)),"全官署予定価格",IF(AND(COUNTIF(BJ183,"*単価*"),OR(K183=契約状況コード表!D$5,K183=契約状況コード表!D$6)),"全官署支払金額",IF(AND(COUNTIF(BJ183,"&lt;&gt;*単価*"),COUNTIF(BJ183,"*変更契約*")),"変更後予定価格",IF(COUNTIF(BJ183,"*単価*"),"年間支払金額","予定価格"))))))))))))</f>
        <v>予定価格</v>
      </c>
      <c r="BD183" s="98" t="str">
        <f>IF(AND(BI183=契約状況コード表!M$5,T183&gt;契約状況コード表!N$5),"○",IF(AND(BI183=契約状況コード表!M$6,T183&gt;=契約状況コード表!N$6),"○",IF(AND(BI183=契約状況コード表!M$7,T183&gt;=契約状況コード表!N$7),"○",IF(AND(BI183=契約状況コード表!M$8,T183&gt;=契約状況コード表!N$8),"○",IF(AND(BI183=契約状況コード表!M$9,T183&gt;=契約状況コード表!N$9),"○",IF(AND(BI183=契約状況コード表!M$10,T183&gt;=契約状況コード表!N$10),"○",IF(AND(BI183=契約状況コード表!M$11,T183&gt;=契約状況コード表!N$11),"○",IF(AND(BI183=契約状況コード表!M$12,T183&gt;=契約状況コード表!N$12),"○",IF(AND(BI183=契約状況コード表!M$13,T183&gt;=契約状況コード表!N$13),"○",IF(T183="他官署で調達手続き入札を実施のため","○","×"))))))))))</f>
        <v>×</v>
      </c>
      <c r="BE183" s="98" t="str">
        <f>IF(AND(BI183=契約状況コード表!M$5,Y183&gt;契約状況コード表!N$5),"○",IF(AND(BI183=契約状況コード表!M$6,Y183&gt;=契約状況コード表!N$6),"○",IF(AND(BI183=契約状況コード表!M$7,Y183&gt;=契約状況コード表!N$7),"○",IF(AND(BI183=契約状況コード表!M$8,Y183&gt;=契約状況コード表!N$8),"○",IF(AND(BI183=契約状況コード表!M$9,Y183&gt;=契約状況コード表!N$9),"○",IF(AND(BI183=契約状況コード表!M$10,Y183&gt;=契約状況コード表!N$10),"○",IF(AND(BI183=契約状況コード表!M$11,Y183&gt;=契約状況コード表!N$11),"○",IF(AND(BI183=契約状況コード表!M$12,Y183&gt;=契約状況コード表!N$12),"○",IF(AND(BI183=契約状況コード表!M$13,Y183&gt;=契約状況コード表!N$13),"○","×")))))))))</f>
        <v>×</v>
      </c>
      <c r="BF183" s="98" t="str">
        <f t="shared" si="30"/>
        <v>×</v>
      </c>
      <c r="BG183" s="98" t="str">
        <f t="shared" si="31"/>
        <v>×</v>
      </c>
      <c r="BH183" s="99" t="str">
        <f t="shared" si="32"/>
        <v/>
      </c>
      <c r="BI183" s="146">
        <f t="shared" si="33"/>
        <v>0</v>
      </c>
      <c r="BJ183" s="29" t="str">
        <f>IF(AG183=契約状況コード表!G$5,"",IF(AND(K183&lt;&gt;"",ISTEXT(U183)),"分担契約/単価契約",IF(ISTEXT(U183),"単価契約",IF(K183&lt;&gt;"","分担契約",""))))</f>
        <v/>
      </c>
      <c r="BK183" s="147"/>
      <c r="BL183" s="102" t="str">
        <f>IF(COUNTIF(T183,"**"),"",IF(AND(T183&gt;=契約状況コード表!P$5,OR(H183=契約状況コード表!M$5,H183=契約状況コード表!M$6)),1,IF(AND(T183&gt;=契約状況コード表!P$13,H183&lt;&gt;契約状況コード表!M$5,H183&lt;&gt;契約状況コード表!M$6),1,"")))</f>
        <v/>
      </c>
      <c r="BM183" s="132" t="str">
        <f t="shared" si="34"/>
        <v>○</v>
      </c>
      <c r="BN183" s="102" t="b">
        <f t="shared" si="35"/>
        <v>1</v>
      </c>
      <c r="BO183" s="102" t="b">
        <f t="shared" si="36"/>
        <v>1</v>
      </c>
    </row>
    <row r="184" spans="7:67" ht="60.6" customHeight="1">
      <c r="G184" s="64"/>
      <c r="H184" s="65"/>
      <c r="I184" s="65"/>
      <c r="J184" s="65"/>
      <c r="K184" s="64"/>
      <c r="L184" s="29"/>
      <c r="M184" s="66"/>
      <c r="N184" s="65"/>
      <c r="O184" s="67"/>
      <c r="P184" s="72"/>
      <c r="Q184" s="73"/>
      <c r="R184" s="65"/>
      <c r="S184" s="64"/>
      <c r="T184" s="68"/>
      <c r="U184" s="75"/>
      <c r="V184" s="76"/>
      <c r="W184" s="148" t="str">
        <f>IF(OR(T184="他官署で調達手続きを実施のため",AG184=契約状況コード表!G$5),"－",IF(V184&lt;&gt;"",ROUNDDOWN(V184/T184,3),(IFERROR(ROUNDDOWN(U184/T184,3),"－"))))</f>
        <v>－</v>
      </c>
      <c r="X184" s="68"/>
      <c r="Y184" s="68"/>
      <c r="Z184" s="71"/>
      <c r="AA184" s="69"/>
      <c r="AB184" s="70"/>
      <c r="AC184" s="71"/>
      <c r="AD184" s="71"/>
      <c r="AE184" s="71"/>
      <c r="AF184" s="71"/>
      <c r="AG184" s="69"/>
      <c r="AH184" s="65"/>
      <c r="AI184" s="65"/>
      <c r="AJ184" s="65"/>
      <c r="AK184" s="29"/>
      <c r="AL184" s="29"/>
      <c r="AM184" s="170"/>
      <c r="AN184" s="170"/>
      <c r="AO184" s="170"/>
      <c r="AP184" s="170"/>
      <c r="AQ184" s="29"/>
      <c r="AR184" s="64"/>
      <c r="AS184" s="29"/>
      <c r="AT184" s="29"/>
      <c r="AU184" s="29"/>
      <c r="AV184" s="29"/>
      <c r="AW184" s="29"/>
      <c r="AX184" s="29"/>
      <c r="AY184" s="29"/>
      <c r="AZ184" s="29"/>
      <c r="BA184" s="90"/>
      <c r="BB184" s="97"/>
      <c r="BC184" s="98" t="str">
        <f>IF(AND(OR(K184=契約状況コード表!D$5,K184=契約状況コード表!D$6),OR(AG184=契約状況コード表!G$5,AG184=契約状況コード表!G$6)),"年間支払金額(全官署)",IF(OR(AG184=契約状況コード表!G$5,AG184=契約状況コード表!G$6),"年間支払金額",IF(AND(OR(COUNTIF(AI184,"*すべて*"),COUNTIF(AI184,"*全て*")),S184="●",OR(K184=契約状況コード表!D$5,K184=契約状況コード表!D$6)),"年間支払金額(全官署、契約相手方ごと)",IF(AND(OR(COUNTIF(AI184,"*すべて*"),COUNTIF(AI184,"*全て*")),S184="●"),"年間支払金額(契約相手方ごと)",IF(AND(OR(K184=契約状況コード表!D$5,K184=契約状況コード表!D$6),AG184=契約状況コード表!G$7),"契約総額(全官署)",IF(AND(K184=契約状況コード表!D$7,AG184=契約状況コード表!G$7),"契約総額(自官署のみ)",IF(K184=契約状況コード表!D$7,"年間支払金額(自官署のみ)",IF(AG184=契約状況コード表!G$7,"契約総額",IF(AND(COUNTIF(BJ184,"&lt;&gt;*単価*"),OR(K184=契約状況コード表!D$5,K184=契約状況コード表!D$6)),"全官署予定価格",IF(AND(COUNTIF(BJ184,"*単価*"),OR(K184=契約状況コード表!D$5,K184=契約状況コード表!D$6)),"全官署支払金額",IF(AND(COUNTIF(BJ184,"&lt;&gt;*単価*"),COUNTIF(BJ184,"*変更契約*")),"変更後予定価格",IF(COUNTIF(BJ184,"*単価*"),"年間支払金額","予定価格"))))))))))))</f>
        <v>予定価格</v>
      </c>
      <c r="BD184" s="98" t="str">
        <f>IF(AND(BI184=契約状況コード表!M$5,T184&gt;契約状況コード表!N$5),"○",IF(AND(BI184=契約状況コード表!M$6,T184&gt;=契約状況コード表!N$6),"○",IF(AND(BI184=契約状況コード表!M$7,T184&gt;=契約状況コード表!N$7),"○",IF(AND(BI184=契約状況コード表!M$8,T184&gt;=契約状況コード表!N$8),"○",IF(AND(BI184=契約状況コード表!M$9,T184&gt;=契約状況コード表!N$9),"○",IF(AND(BI184=契約状況コード表!M$10,T184&gt;=契約状況コード表!N$10),"○",IF(AND(BI184=契約状況コード表!M$11,T184&gt;=契約状況コード表!N$11),"○",IF(AND(BI184=契約状況コード表!M$12,T184&gt;=契約状況コード表!N$12),"○",IF(AND(BI184=契約状況コード表!M$13,T184&gt;=契約状況コード表!N$13),"○",IF(T184="他官署で調達手続き入札を実施のため","○","×"))))))))))</f>
        <v>×</v>
      </c>
      <c r="BE184" s="98" t="str">
        <f>IF(AND(BI184=契約状況コード表!M$5,Y184&gt;契約状況コード表!N$5),"○",IF(AND(BI184=契約状況コード表!M$6,Y184&gt;=契約状況コード表!N$6),"○",IF(AND(BI184=契約状況コード表!M$7,Y184&gt;=契約状況コード表!N$7),"○",IF(AND(BI184=契約状況コード表!M$8,Y184&gt;=契約状況コード表!N$8),"○",IF(AND(BI184=契約状況コード表!M$9,Y184&gt;=契約状況コード表!N$9),"○",IF(AND(BI184=契約状況コード表!M$10,Y184&gt;=契約状況コード表!N$10),"○",IF(AND(BI184=契約状況コード表!M$11,Y184&gt;=契約状況コード表!N$11),"○",IF(AND(BI184=契約状況コード表!M$12,Y184&gt;=契約状況コード表!N$12),"○",IF(AND(BI184=契約状況コード表!M$13,Y184&gt;=契約状況コード表!N$13),"○","×")))))))))</f>
        <v>×</v>
      </c>
      <c r="BF184" s="98" t="str">
        <f t="shared" si="30"/>
        <v>×</v>
      </c>
      <c r="BG184" s="98" t="str">
        <f t="shared" si="31"/>
        <v>×</v>
      </c>
      <c r="BH184" s="99" t="str">
        <f t="shared" si="32"/>
        <v/>
      </c>
      <c r="BI184" s="146">
        <f t="shared" si="33"/>
        <v>0</v>
      </c>
      <c r="BJ184" s="29" t="str">
        <f>IF(AG184=契約状況コード表!G$5,"",IF(AND(K184&lt;&gt;"",ISTEXT(U184)),"分担契約/単価契約",IF(ISTEXT(U184),"単価契約",IF(K184&lt;&gt;"","分担契約",""))))</f>
        <v/>
      </c>
      <c r="BK184" s="147"/>
      <c r="BL184" s="102" t="str">
        <f>IF(COUNTIF(T184,"**"),"",IF(AND(T184&gt;=契約状況コード表!P$5,OR(H184=契約状況コード表!M$5,H184=契約状況コード表!M$6)),1,IF(AND(T184&gt;=契約状況コード表!P$13,H184&lt;&gt;契約状況コード表!M$5,H184&lt;&gt;契約状況コード表!M$6),1,"")))</f>
        <v/>
      </c>
      <c r="BM184" s="132" t="str">
        <f t="shared" si="34"/>
        <v>○</v>
      </c>
      <c r="BN184" s="102" t="b">
        <f t="shared" si="35"/>
        <v>1</v>
      </c>
      <c r="BO184" s="102" t="b">
        <f t="shared" si="36"/>
        <v>1</v>
      </c>
    </row>
    <row r="185" spans="7:67" ht="60.6" customHeight="1">
      <c r="G185" s="64"/>
      <c r="H185" s="65"/>
      <c r="I185" s="65"/>
      <c r="J185" s="65"/>
      <c r="K185" s="64"/>
      <c r="L185" s="29"/>
      <c r="M185" s="66"/>
      <c r="N185" s="65"/>
      <c r="O185" s="67"/>
      <c r="P185" s="72"/>
      <c r="Q185" s="73"/>
      <c r="R185" s="65"/>
      <c r="S185" s="64"/>
      <c r="T185" s="68"/>
      <c r="U185" s="75"/>
      <c r="V185" s="76"/>
      <c r="W185" s="148" t="str">
        <f>IF(OR(T185="他官署で調達手続きを実施のため",AG185=契約状況コード表!G$5),"－",IF(V185&lt;&gt;"",ROUNDDOWN(V185/T185,3),(IFERROR(ROUNDDOWN(U185/T185,3),"－"))))</f>
        <v>－</v>
      </c>
      <c r="X185" s="68"/>
      <c r="Y185" s="68"/>
      <c r="Z185" s="71"/>
      <c r="AA185" s="69"/>
      <c r="AB185" s="70"/>
      <c r="AC185" s="71"/>
      <c r="AD185" s="71"/>
      <c r="AE185" s="71"/>
      <c r="AF185" s="71"/>
      <c r="AG185" s="69"/>
      <c r="AH185" s="65"/>
      <c r="AI185" s="65"/>
      <c r="AJ185" s="65"/>
      <c r="AK185" s="29"/>
      <c r="AL185" s="29"/>
      <c r="AM185" s="170"/>
      <c r="AN185" s="170"/>
      <c r="AO185" s="170"/>
      <c r="AP185" s="170"/>
      <c r="AQ185" s="29"/>
      <c r="AR185" s="64"/>
      <c r="AS185" s="29"/>
      <c r="AT185" s="29"/>
      <c r="AU185" s="29"/>
      <c r="AV185" s="29"/>
      <c r="AW185" s="29"/>
      <c r="AX185" s="29"/>
      <c r="AY185" s="29"/>
      <c r="AZ185" s="29"/>
      <c r="BA185" s="90"/>
      <c r="BB185" s="97"/>
      <c r="BC185" s="98" t="str">
        <f>IF(AND(OR(K185=契約状況コード表!D$5,K185=契約状況コード表!D$6),OR(AG185=契約状況コード表!G$5,AG185=契約状況コード表!G$6)),"年間支払金額(全官署)",IF(OR(AG185=契約状況コード表!G$5,AG185=契約状況コード表!G$6),"年間支払金額",IF(AND(OR(COUNTIF(AI185,"*すべて*"),COUNTIF(AI185,"*全て*")),S185="●",OR(K185=契約状況コード表!D$5,K185=契約状況コード表!D$6)),"年間支払金額(全官署、契約相手方ごと)",IF(AND(OR(COUNTIF(AI185,"*すべて*"),COUNTIF(AI185,"*全て*")),S185="●"),"年間支払金額(契約相手方ごと)",IF(AND(OR(K185=契約状況コード表!D$5,K185=契約状況コード表!D$6),AG185=契約状況コード表!G$7),"契約総額(全官署)",IF(AND(K185=契約状況コード表!D$7,AG185=契約状況コード表!G$7),"契約総額(自官署のみ)",IF(K185=契約状況コード表!D$7,"年間支払金額(自官署のみ)",IF(AG185=契約状況コード表!G$7,"契約総額",IF(AND(COUNTIF(BJ185,"&lt;&gt;*単価*"),OR(K185=契約状況コード表!D$5,K185=契約状況コード表!D$6)),"全官署予定価格",IF(AND(COUNTIF(BJ185,"*単価*"),OR(K185=契約状況コード表!D$5,K185=契約状況コード表!D$6)),"全官署支払金額",IF(AND(COUNTIF(BJ185,"&lt;&gt;*単価*"),COUNTIF(BJ185,"*変更契約*")),"変更後予定価格",IF(COUNTIF(BJ185,"*単価*"),"年間支払金額","予定価格"))))))))))))</f>
        <v>予定価格</v>
      </c>
      <c r="BD185" s="98" t="str">
        <f>IF(AND(BI185=契約状況コード表!M$5,T185&gt;契約状況コード表!N$5),"○",IF(AND(BI185=契約状況コード表!M$6,T185&gt;=契約状況コード表!N$6),"○",IF(AND(BI185=契約状況コード表!M$7,T185&gt;=契約状況コード表!N$7),"○",IF(AND(BI185=契約状況コード表!M$8,T185&gt;=契約状況コード表!N$8),"○",IF(AND(BI185=契約状況コード表!M$9,T185&gt;=契約状況コード表!N$9),"○",IF(AND(BI185=契約状況コード表!M$10,T185&gt;=契約状況コード表!N$10),"○",IF(AND(BI185=契約状況コード表!M$11,T185&gt;=契約状況コード表!N$11),"○",IF(AND(BI185=契約状況コード表!M$12,T185&gt;=契約状況コード表!N$12),"○",IF(AND(BI185=契約状況コード表!M$13,T185&gt;=契約状況コード表!N$13),"○",IF(T185="他官署で調達手続き入札を実施のため","○","×"))))))))))</f>
        <v>×</v>
      </c>
      <c r="BE185" s="98" t="str">
        <f>IF(AND(BI185=契約状況コード表!M$5,Y185&gt;契約状況コード表!N$5),"○",IF(AND(BI185=契約状況コード表!M$6,Y185&gt;=契約状況コード表!N$6),"○",IF(AND(BI185=契約状況コード表!M$7,Y185&gt;=契約状況コード表!N$7),"○",IF(AND(BI185=契約状況コード表!M$8,Y185&gt;=契約状況コード表!N$8),"○",IF(AND(BI185=契約状況コード表!M$9,Y185&gt;=契約状況コード表!N$9),"○",IF(AND(BI185=契約状況コード表!M$10,Y185&gt;=契約状況コード表!N$10),"○",IF(AND(BI185=契約状況コード表!M$11,Y185&gt;=契約状況コード表!N$11),"○",IF(AND(BI185=契約状況コード表!M$12,Y185&gt;=契約状況コード表!N$12),"○",IF(AND(BI185=契約状況コード表!M$13,Y185&gt;=契約状況コード表!N$13),"○","×")))))))))</f>
        <v>×</v>
      </c>
      <c r="BF185" s="98" t="str">
        <f t="shared" si="30"/>
        <v>×</v>
      </c>
      <c r="BG185" s="98" t="str">
        <f t="shared" si="31"/>
        <v>×</v>
      </c>
      <c r="BH185" s="99" t="str">
        <f t="shared" si="32"/>
        <v/>
      </c>
      <c r="BI185" s="146">
        <f t="shared" si="33"/>
        <v>0</v>
      </c>
      <c r="BJ185" s="29" t="str">
        <f>IF(AG185=契約状況コード表!G$5,"",IF(AND(K185&lt;&gt;"",ISTEXT(U185)),"分担契約/単価契約",IF(ISTEXT(U185),"単価契約",IF(K185&lt;&gt;"","分担契約",""))))</f>
        <v/>
      </c>
      <c r="BK185" s="147"/>
      <c r="BL185" s="102" t="str">
        <f>IF(COUNTIF(T185,"**"),"",IF(AND(T185&gt;=契約状況コード表!P$5,OR(H185=契約状況コード表!M$5,H185=契約状況コード表!M$6)),1,IF(AND(T185&gt;=契約状況コード表!P$13,H185&lt;&gt;契約状況コード表!M$5,H185&lt;&gt;契約状況コード表!M$6),1,"")))</f>
        <v/>
      </c>
      <c r="BM185" s="132" t="str">
        <f t="shared" si="34"/>
        <v>○</v>
      </c>
      <c r="BN185" s="102" t="b">
        <f t="shared" si="35"/>
        <v>1</v>
      </c>
      <c r="BO185" s="102" t="b">
        <f t="shared" si="36"/>
        <v>1</v>
      </c>
    </row>
    <row r="186" spans="7:67" ht="60.6" customHeight="1">
      <c r="G186" s="64"/>
      <c r="H186" s="65"/>
      <c r="I186" s="65"/>
      <c r="J186" s="65"/>
      <c r="K186" s="64"/>
      <c r="L186" s="29"/>
      <c r="M186" s="66"/>
      <c r="N186" s="65"/>
      <c r="O186" s="67"/>
      <c r="P186" s="72"/>
      <c r="Q186" s="73"/>
      <c r="R186" s="65"/>
      <c r="S186" s="64"/>
      <c r="T186" s="68"/>
      <c r="U186" s="75"/>
      <c r="V186" s="76"/>
      <c r="W186" s="148" t="str">
        <f>IF(OR(T186="他官署で調達手続きを実施のため",AG186=契約状況コード表!G$5),"－",IF(V186&lt;&gt;"",ROUNDDOWN(V186/T186,3),(IFERROR(ROUNDDOWN(U186/T186,3),"－"))))</f>
        <v>－</v>
      </c>
      <c r="X186" s="68"/>
      <c r="Y186" s="68"/>
      <c r="Z186" s="71"/>
      <c r="AA186" s="69"/>
      <c r="AB186" s="70"/>
      <c r="AC186" s="71"/>
      <c r="AD186" s="71"/>
      <c r="AE186" s="71"/>
      <c r="AF186" s="71"/>
      <c r="AG186" s="69"/>
      <c r="AH186" s="65"/>
      <c r="AI186" s="65"/>
      <c r="AJ186" s="65"/>
      <c r="AK186" s="29"/>
      <c r="AL186" s="29"/>
      <c r="AM186" s="170"/>
      <c r="AN186" s="170"/>
      <c r="AO186" s="170"/>
      <c r="AP186" s="170"/>
      <c r="AQ186" s="29"/>
      <c r="AR186" s="64"/>
      <c r="AS186" s="29"/>
      <c r="AT186" s="29"/>
      <c r="AU186" s="29"/>
      <c r="AV186" s="29"/>
      <c r="AW186" s="29"/>
      <c r="AX186" s="29"/>
      <c r="AY186" s="29"/>
      <c r="AZ186" s="29"/>
      <c r="BA186" s="92"/>
      <c r="BB186" s="97"/>
      <c r="BC186" s="98" t="str">
        <f>IF(AND(OR(K186=契約状況コード表!D$5,K186=契約状況コード表!D$6),OR(AG186=契約状況コード表!G$5,AG186=契約状況コード表!G$6)),"年間支払金額(全官署)",IF(OR(AG186=契約状況コード表!G$5,AG186=契約状況コード表!G$6),"年間支払金額",IF(AND(OR(COUNTIF(AI186,"*すべて*"),COUNTIF(AI186,"*全て*")),S186="●",OR(K186=契約状況コード表!D$5,K186=契約状況コード表!D$6)),"年間支払金額(全官署、契約相手方ごと)",IF(AND(OR(COUNTIF(AI186,"*すべて*"),COUNTIF(AI186,"*全て*")),S186="●"),"年間支払金額(契約相手方ごと)",IF(AND(OR(K186=契約状況コード表!D$5,K186=契約状況コード表!D$6),AG186=契約状況コード表!G$7),"契約総額(全官署)",IF(AND(K186=契約状況コード表!D$7,AG186=契約状況コード表!G$7),"契約総額(自官署のみ)",IF(K186=契約状況コード表!D$7,"年間支払金額(自官署のみ)",IF(AG186=契約状況コード表!G$7,"契約総額",IF(AND(COUNTIF(BJ186,"&lt;&gt;*単価*"),OR(K186=契約状況コード表!D$5,K186=契約状況コード表!D$6)),"全官署予定価格",IF(AND(COUNTIF(BJ186,"*単価*"),OR(K186=契約状況コード表!D$5,K186=契約状況コード表!D$6)),"全官署支払金額",IF(AND(COUNTIF(BJ186,"&lt;&gt;*単価*"),COUNTIF(BJ186,"*変更契約*")),"変更後予定価格",IF(COUNTIF(BJ186,"*単価*"),"年間支払金額","予定価格"))))))))))))</f>
        <v>予定価格</v>
      </c>
      <c r="BD186" s="98" t="str">
        <f>IF(AND(BI186=契約状況コード表!M$5,T186&gt;契約状況コード表!N$5),"○",IF(AND(BI186=契約状況コード表!M$6,T186&gt;=契約状況コード表!N$6),"○",IF(AND(BI186=契約状況コード表!M$7,T186&gt;=契約状況コード表!N$7),"○",IF(AND(BI186=契約状況コード表!M$8,T186&gt;=契約状況コード表!N$8),"○",IF(AND(BI186=契約状況コード表!M$9,T186&gt;=契約状況コード表!N$9),"○",IF(AND(BI186=契約状況コード表!M$10,T186&gt;=契約状況コード表!N$10),"○",IF(AND(BI186=契約状況コード表!M$11,T186&gt;=契約状況コード表!N$11),"○",IF(AND(BI186=契約状況コード表!M$12,T186&gt;=契約状況コード表!N$12),"○",IF(AND(BI186=契約状況コード表!M$13,T186&gt;=契約状況コード表!N$13),"○",IF(T186="他官署で調達手続き入札を実施のため","○","×"))))))))))</f>
        <v>×</v>
      </c>
      <c r="BE186" s="98" t="str">
        <f>IF(AND(BI186=契約状況コード表!M$5,Y186&gt;契約状況コード表!N$5),"○",IF(AND(BI186=契約状況コード表!M$6,Y186&gt;=契約状況コード表!N$6),"○",IF(AND(BI186=契約状況コード表!M$7,Y186&gt;=契約状況コード表!N$7),"○",IF(AND(BI186=契約状況コード表!M$8,Y186&gt;=契約状況コード表!N$8),"○",IF(AND(BI186=契約状況コード表!M$9,Y186&gt;=契約状況コード表!N$9),"○",IF(AND(BI186=契約状況コード表!M$10,Y186&gt;=契約状況コード表!N$10),"○",IF(AND(BI186=契約状況コード表!M$11,Y186&gt;=契約状況コード表!N$11),"○",IF(AND(BI186=契約状況コード表!M$12,Y186&gt;=契約状況コード表!N$12),"○",IF(AND(BI186=契約状況コード表!M$13,Y186&gt;=契約状況コード表!N$13),"○","×")))))))))</f>
        <v>×</v>
      </c>
      <c r="BF186" s="98" t="str">
        <f t="shared" si="30"/>
        <v>×</v>
      </c>
      <c r="BG186" s="98" t="str">
        <f t="shared" si="31"/>
        <v>×</v>
      </c>
      <c r="BH186" s="99" t="str">
        <f t="shared" si="32"/>
        <v/>
      </c>
      <c r="BI186" s="146">
        <f t="shared" si="33"/>
        <v>0</v>
      </c>
      <c r="BJ186" s="29" t="str">
        <f>IF(AG186=契約状況コード表!G$5,"",IF(AND(K186&lt;&gt;"",ISTEXT(U186)),"分担契約/単価契約",IF(ISTEXT(U186),"単価契約",IF(K186&lt;&gt;"","分担契約",""))))</f>
        <v/>
      </c>
      <c r="BK186" s="147"/>
      <c r="BL186" s="102" t="str">
        <f>IF(COUNTIF(T186,"**"),"",IF(AND(T186&gt;=契約状況コード表!P$5,OR(H186=契約状況コード表!M$5,H186=契約状況コード表!M$6)),1,IF(AND(T186&gt;=契約状況コード表!P$13,H186&lt;&gt;契約状況コード表!M$5,H186&lt;&gt;契約状況コード表!M$6),1,"")))</f>
        <v/>
      </c>
      <c r="BM186" s="132" t="str">
        <f t="shared" si="34"/>
        <v>○</v>
      </c>
      <c r="BN186" s="102" t="b">
        <f t="shared" si="35"/>
        <v>1</v>
      </c>
      <c r="BO186" s="102" t="b">
        <f t="shared" si="36"/>
        <v>1</v>
      </c>
    </row>
    <row r="187" spans="7:67" ht="60.6" customHeight="1">
      <c r="G187" s="64"/>
      <c r="H187" s="65"/>
      <c r="I187" s="65"/>
      <c r="J187" s="65"/>
      <c r="K187" s="64"/>
      <c r="L187" s="29"/>
      <c r="M187" s="66"/>
      <c r="N187" s="65"/>
      <c r="O187" s="67"/>
      <c r="P187" s="72"/>
      <c r="Q187" s="73"/>
      <c r="R187" s="65"/>
      <c r="S187" s="64"/>
      <c r="T187" s="68"/>
      <c r="U187" s="75"/>
      <c r="V187" s="76"/>
      <c r="W187" s="148" t="str">
        <f>IF(OR(T187="他官署で調達手続きを実施のため",AG187=契約状況コード表!G$5),"－",IF(V187&lt;&gt;"",ROUNDDOWN(V187/T187,3),(IFERROR(ROUNDDOWN(U187/T187,3),"－"))))</f>
        <v>－</v>
      </c>
      <c r="X187" s="68"/>
      <c r="Y187" s="68"/>
      <c r="Z187" s="71"/>
      <c r="AA187" s="69"/>
      <c r="AB187" s="70"/>
      <c r="AC187" s="71"/>
      <c r="AD187" s="71"/>
      <c r="AE187" s="71"/>
      <c r="AF187" s="71"/>
      <c r="AG187" s="69"/>
      <c r="AH187" s="65"/>
      <c r="AI187" s="65"/>
      <c r="AJ187" s="65"/>
      <c r="AK187" s="29"/>
      <c r="AL187" s="29"/>
      <c r="AM187" s="170"/>
      <c r="AN187" s="170"/>
      <c r="AO187" s="170"/>
      <c r="AP187" s="170"/>
      <c r="AQ187" s="29"/>
      <c r="AR187" s="64"/>
      <c r="AS187" s="29"/>
      <c r="AT187" s="29"/>
      <c r="AU187" s="29"/>
      <c r="AV187" s="29"/>
      <c r="AW187" s="29"/>
      <c r="AX187" s="29"/>
      <c r="AY187" s="29"/>
      <c r="AZ187" s="29"/>
      <c r="BA187" s="90"/>
      <c r="BB187" s="97"/>
      <c r="BC187" s="98" t="str">
        <f>IF(AND(OR(K187=契約状況コード表!D$5,K187=契約状況コード表!D$6),OR(AG187=契約状況コード表!G$5,AG187=契約状況コード表!G$6)),"年間支払金額(全官署)",IF(OR(AG187=契約状況コード表!G$5,AG187=契約状況コード表!G$6),"年間支払金額",IF(AND(OR(COUNTIF(AI187,"*すべて*"),COUNTIF(AI187,"*全て*")),S187="●",OR(K187=契約状況コード表!D$5,K187=契約状況コード表!D$6)),"年間支払金額(全官署、契約相手方ごと)",IF(AND(OR(COUNTIF(AI187,"*すべて*"),COUNTIF(AI187,"*全て*")),S187="●"),"年間支払金額(契約相手方ごと)",IF(AND(OR(K187=契約状況コード表!D$5,K187=契約状況コード表!D$6),AG187=契約状況コード表!G$7),"契約総額(全官署)",IF(AND(K187=契約状況コード表!D$7,AG187=契約状況コード表!G$7),"契約総額(自官署のみ)",IF(K187=契約状況コード表!D$7,"年間支払金額(自官署のみ)",IF(AG187=契約状況コード表!G$7,"契約総額",IF(AND(COUNTIF(BJ187,"&lt;&gt;*単価*"),OR(K187=契約状況コード表!D$5,K187=契約状況コード表!D$6)),"全官署予定価格",IF(AND(COUNTIF(BJ187,"*単価*"),OR(K187=契約状況コード表!D$5,K187=契約状況コード表!D$6)),"全官署支払金額",IF(AND(COUNTIF(BJ187,"&lt;&gt;*単価*"),COUNTIF(BJ187,"*変更契約*")),"変更後予定価格",IF(COUNTIF(BJ187,"*単価*"),"年間支払金額","予定価格"))))))))))))</f>
        <v>予定価格</v>
      </c>
      <c r="BD187" s="98" t="str">
        <f>IF(AND(BI187=契約状況コード表!M$5,T187&gt;契約状況コード表!N$5),"○",IF(AND(BI187=契約状況コード表!M$6,T187&gt;=契約状況コード表!N$6),"○",IF(AND(BI187=契約状況コード表!M$7,T187&gt;=契約状況コード表!N$7),"○",IF(AND(BI187=契約状況コード表!M$8,T187&gt;=契約状況コード表!N$8),"○",IF(AND(BI187=契約状況コード表!M$9,T187&gt;=契約状況コード表!N$9),"○",IF(AND(BI187=契約状況コード表!M$10,T187&gt;=契約状況コード表!N$10),"○",IF(AND(BI187=契約状況コード表!M$11,T187&gt;=契約状況コード表!N$11),"○",IF(AND(BI187=契約状況コード表!M$12,T187&gt;=契約状況コード表!N$12),"○",IF(AND(BI187=契約状況コード表!M$13,T187&gt;=契約状況コード表!N$13),"○",IF(T187="他官署で調達手続き入札を実施のため","○","×"))))))))))</f>
        <v>×</v>
      </c>
      <c r="BE187" s="98" t="str">
        <f>IF(AND(BI187=契約状況コード表!M$5,Y187&gt;契約状況コード表!N$5),"○",IF(AND(BI187=契約状況コード表!M$6,Y187&gt;=契約状況コード表!N$6),"○",IF(AND(BI187=契約状況コード表!M$7,Y187&gt;=契約状況コード表!N$7),"○",IF(AND(BI187=契約状況コード表!M$8,Y187&gt;=契約状況コード表!N$8),"○",IF(AND(BI187=契約状況コード表!M$9,Y187&gt;=契約状況コード表!N$9),"○",IF(AND(BI187=契約状況コード表!M$10,Y187&gt;=契約状況コード表!N$10),"○",IF(AND(BI187=契約状況コード表!M$11,Y187&gt;=契約状況コード表!N$11),"○",IF(AND(BI187=契約状況コード表!M$12,Y187&gt;=契約状況コード表!N$12),"○",IF(AND(BI187=契約状況コード表!M$13,Y187&gt;=契約状況コード表!N$13),"○","×")))))))))</f>
        <v>×</v>
      </c>
      <c r="BF187" s="98" t="str">
        <f t="shared" si="30"/>
        <v>×</v>
      </c>
      <c r="BG187" s="98" t="str">
        <f t="shared" si="31"/>
        <v>×</v>
      </c>
      <c r="BH187" s="99" t="str">
        <f t="shared" si="32"/>
        <v/>
      </c>
      <c r="BI187" s="146">
        <f t="shared" si="33"/>
        <v>0</v>
      </c>
      <c r="BJ187" s="29" t="str">
        <f>IF(AG187=契約状況コード表!G$5,"",IF(AND(K187&lt;&gt;"",ISTEXT(U187)),"分担契約/単価契約",IF(ISTEXT(U187),"単価契約",IF(K187&lt;&gt;"","分担契約",""))))</f>
        <v/>
      </c>
      <c r="BK187" s="147"/>
      <c r="BL187" s="102" t="str">
        <f>IF(COUNTIF(T187,"**"),"",IF(AND(T187&gt;=契約状況コード表!P$5,OR(H187=契約状況コード表!M$5,H187=契約状況コード表!M$6)),1,IF(AND(T187&gt;=契約状況コード表!P$13,H187&lt;&gt;契約状況コード表!M$5,H187&lt;&gt;契約状況コード表!M$6),1,"")))</f>
        <v/>
      </c>
      <c r="BM187" s="132" t="str">
        <f t="shared" si="34"/>
        <v>○</v>
      </c>
      <c r="BN187" s="102" t="b">
        <f t="shared" si="35"/>
        <v>1</v>
      </c>
      <c r="BO187" s="102" t="b">
        <f t="shared" si="36"/>
        <v>1</v>
      </c>
    </row>
    <row r="188" spans="7:67" ht="60.6" customHeight="1">
      <c r="G188" s="64"/>
      <c r="H188" s="65"/>
      <c r="I188" s="65"/>
      <c r="J188" s="65"/>
      <c r="K188" s="64"/>
      <c r="L188" s="29"/>
      <c r="M188" s="66"/>
      <c r="N188" s="65"/>
      <c r="O188" s="67"/>
      <c r="P188" s="72"/>
      <c r="Q188" s="73"/>
      <c r="R188" s="65"/>
      <c r="S188" s="64"/>
      <c r="T188" s="68"/>
      <c r="U188" s="75"/>
      <c r="V188" s="76"/>
      <c r="W188" s="148" t="str">
        <f>IF(OR(T188="他官署で調達手続きを実施のため",AG188=契約状況コード表!G$5),"－",IF(V188&lt;&gt;"",ROUNDDOWN(V188/T188,3),(IFERROR(ROUNDDOWN(U188/T188,3),"－"))))</f>
        <v>－</v>
      </c>
      <c r="X188" s="68"/>
      <c r="Y188" s="68"/>
      <c r="Z188" s="71"/>
      <c r="AA188" s="69"/>
      <c r="AB188" s="70"/>
      <c r="AC188" s="71"/>
      <c r="AD188" s="71"/>
      <c r="AE188" s="71"/>
      <c r="AF188" s="71"/>
      <c r="AG188" s="69"/>
      <c r="AH188" s="65"/>
      <c r="AI188" s="65"/>
      <c r="AJ188" s="65"/>
      <c r="AK188" s="29"/>
      <c r="AL188" s="29"/>
      <c r="AM188" s="170"/>
      <c r="AN188" s="170"/>
      <c r="AO188" s="170"/>
      <c r="AP188" s="170"/>
      <c r="AQ188" s="29"/>
      <c r="AR188" s="64"/>
      <c r="AS188" s="29"/>
      <c r="AT188" s="29"/>
      <c r="AU188" s="29"/>
      <c r="AV188" s="29"/>
      <c r="AW188" s="29"/>
      <c r="AX188" s="29"/>
      <c r="AY188" s="29"/>
      <c r="AZ188" s="29"/>
      <c r="BA188" s="90"/>
      <c r="BB188" s="97"/>
      <c r="BC188" s="98" t="str">
        <f>IF(AND(OR(K188=契約状況コード表!D$5,K188=契約状況コード表!D$6),OR(AG188=契約状況コード表!G$5,AG188=契約状況コード表!G$6)),"年間支払金額(全官署)",IF(OR(AG188=契約状況コード表!G$5,AG188=契約状況コード表!G$6),"年間支払金額",IF(AND(OR(COUNTIF(AI188,"*すべて*"),COUNTIF(AI188,"*全て*")),S188="●",OR(K188=契約状況コード表!D$5,K188=契約状況コード表!D$6)),"年間支払金額(全官署、契約相手方ごと)",IF(AND(OR(COUNTIF(AI188,"*すべて*"),COUNTIF(AI188,"*全て*")),S188="●"),"年間支払金額(契約相手方ごと)",IF(AND(OR(K188=契約状況コード表!D$5,K188=契約状況コード表!D$6),AG188=契約状況コード表!G$7),"契約総額(全官署)",IF(AND(K188=契約状況コード表!D$7,AG188=契約状況コード表!G$7),"契約総額(自官署のみ)",IF(K188=契約状況コード表!D$7,"年間支払金額(自官署のみ)",IF(AG188=契約状況コード表!G$7,"契約総額",IF(AND(COUNTIF(BJ188,"&lt;&gt;*単価*"),OR(K188=契約状況コード表!D$5,K188=契約状況コード表!D$6)),"全官署予定価格",IF(AND(COUNTIF(BJ188,"*単価*"),OR(K188=契約状況コード表!D$5,K188=契約状況コード表!D$6)),"全官署支払金額",IF(AND(COUNTIF(BJ188,"&lt;&gt;*単価*"),COUNTIF(BJ188,"*変更契約*")),"変更後予定価格",IF(COUNTIF(BJ188,"*単価*"),"年間支払金額","予定価格"))))))))))))</f>
        <v>予定価格</v>
      </c>
      <c r="BD188" s="98" t="str">
        <f>IF(AND(BI188=契約状況コード表!M$5,T188&gt;契約状況コード表!N$5),"○",IF(AND(BI188=契約状況コード表!M$6,T188&gt;=契約状況コード表!N$6),"○",IF(AND(BI188=契約状況コード表!M$7,T188&gt;=契約状況コード表!N$7),"○",IF(AND(BI188=契約状況コード表!M$8,T188&gt;=契約状況コード表!N$8),"○",IF(AND(BI188=契約状況コード表!M$9,T188&gt;=契約状況コード表!N$9),"○",IF(AND(BI188=契約状況コード表!M$10,T188&gt;=契約状況コード表!N$10),"○",IF(AND(BI188=契約状況コード表!M$11,T188&gt;=契約状況コード表!N$11),"○",IF(AND(BI188=契約状況コード表!M$12,T188&gt;=契約状況コード表!N$12),"○",IF(AND(BI188=契約状況コード表!M$13,T188&gt;=契約状況コード表!N$13),"○",IF(T188="他官署で調達手続き入札を実施のため","○","×"))))))))))</f>
        <v>×</v>
      </c>
      <c r="BE188" s="98" t="str">
        <f>IF(AND(BI188=契約状況コード表!M$5,Y188&gt;契約状況コード表!N$5),"○",IF(AND(BI188=契約状況コード表!M$6,Y188&gt;=契約状況コード表!N$6),"○",IF(AND(BI188=契約状況コード表!M$7,Y188&gt;=契約状況コード表!N$7),"○",IF(AND(BI188=契約状況コード表!M$8,Y188&gt;=契約状況コード表!N$8),"○",IF(AND(BI188=契約状況コード表!M$9,Y188&gt;=契約状況コード表!N$9),"○",IF(AND(BI188=契約状況コード表!M$10,Y188&gt;=契約状況コード表!N$10),"○",IF(AND(BI188=契約状況コード表!M$11,Y188&gt;=契約状況コード表!N$11),"○",IF(AND(BI188=契約状況コード表!M$12,Y188&gt;=契約状況コード表!N$12),"○",IF(AND(BI188=契約状況コード表!M$13,Y188&gt;=契約状況コード表!N$13),"○","×")))))))))</f>
        <v>×</v>
      </c>
      <c r="BF188" s="98" t="str">
        <f t="shared" si="30"/>
        <v>×</v>
      </c>
      <c r="BG188" s="98" t="str">
        <f t="shared" si="31"/>
        <v>×</v>
      </c>
      <c r="BH188" s="99" t="str">
        <f t="shared" si="32"/>
        <v/>
      </c>
      <c r="BI188" s="146">
        <f t="shared" si="33"/>
        <v>0</v>
      </c>
      <c r="BJ188" s="29" t="str">
        <f>IF(AG188=契約状況コード表!G$5,"",IF(AND(K188&lt;&gt;"",ISTEXT(U188)),"分担契約/単価契約",IF(ISTEXT(U188),"単価契約",IF(K188&lt;&gt;"","分担契約",""))))</f>
        <v/>
      </c>
      <c r="BK188" s="147"/>
      <c r="BL188" s="102" t="str">
        <f>IF(COUNTIF(T188,"**"),"",IF(AND(T188&gt;=契約状況コード表!P$5,OR(H188=契約状況コード表!M$5,H188=契約状況コード表!M$6)),1,IF(AND(T188&gt;=契約状況コード表!P$13,H188&lt;&gt;契約状況コード表!M$5,H188&lt;&gt;契約状況コード表!M$6),1,"")))</f>
        <v/>
      </c>
      <c r="BM188" s="132" t="str">
        <f t="shared" si="34"/>
        <v>○</v>
      </c>
      <c r="BN188" s="102" t="b">
        <f t="shared" si="35"/>
        <v>1</v>
      </c>
      <c r="BO188" s="102" t="b">
        <f t="shared" si="36"/>
        <v>1</v>
      </c>
    </row>
    <row r="189" spans="7:67" ht="60.6" customHeight="1">
      <c r="G189" s="64"/>
      <c r="H189" s="65"/>
      <c r="I189" s="65"/>
      <c r="J189" s="65"/>
      <c r="K189" s="64"/>
      <c r="L189" s="29"/>
      <c r="M189" s="66"/>
      <c r="N189" s="65"/>
      <c r="O189" s="67"/>
      <c r="P189" s="72"/>
      <c r="Q189" s="73"/>
      <c r="R189" s="65"/>
      <c r="S189" s="64"/>
      <c r="T189" s="74"/>
      <c r="U189" s="131"/>
      <c r="V189" s="76"/>
      <c r="W189" s="148" t="str">
        <f>IF(OR(T189="他官署で調達手続きを実施のため",AG189=契約状況コード表!G$5),"－",IF(V189&lt;&gt;"",ROUNDDOWN(V189/T189,3),(IFERROR(ROUNDDOWN(U189/T189,3),"－"))))</f>
        <v>－</v>
      </c>
      <c r="X189" s="74"/>
      <c r="Y189" s="74"/>
      <c r="Z189" s="71"/>
      <c r="AA189" s="69"/>
      <c r="AB189" s="70"/>
      <c r="AC189" s="71"/>
      <c r="AD189" s="71"/>
      <c r="AE189" s="71"/>
      <c r="AF189" s="71"/>
      <c r="AG189" s="69"/>
      <c r="AH189" s="65"/>
      <c r="AI189" s="65"/>
      <c r="AJ189" s="65"/>
      <c r="AK189" s="29"/>
      <c r="AL189" s="29"/>
      <c r="AM189" s="170"/>
      <c r="AN189" s="170"/>
      <c r="AO189" s="170"/>
      <c r="AP189" s="170"/>
      <c r="AQ189" s="29"/>
      <c r="AR189" s="64"/>
      <c r="AS189" s="29"/>
      <c r="AT189" s="29"/>
      <c r="AU189" s="29"/>
      <c r="AV189" s="29"/>
      <c r="AW189" s="29"/>
      <c r="AX189" s="29"/>
      <c r="AY189" s="29"/>
      <c r="AZ189" s="29"/>
      <c r="BA189" s="90"/>
      <c r="BB189" s="97"/>
      <c r="BC189" s="98" t="str">
        <f>IF(AND(OR(K189=契約状況コード表!D$5,K189=契約状況コード表!D$6),OR(AG189=契約状況コード表!G$5,AG189=契約状況コード表!G$6)),"年間支払金額(全官署)",IF(OR(AG189=契約状況コード表!G$5,AG189=契約状況コード表!G$6),"年間支払金額",IF(AND(OR(COUNTIF(AI189,"*すべて*"),COUNTIF(AI189,"*全て*")),S189="●",OR(K189=契約状況コード表!D$5,K189=契約状況コード表!D$6)),"年間支払金額(全官署、契約相手方ごと)",IF(AND(OR(COUNTIF(AI189,"*すべて*"),COUNTIF(AI189,"*全て*")),S189="●"),"年間支払金額(契約相手方ごと)",IF(AND(OR(K189=契約状況コード表!D$5,K189=契約状況コード表!D$6),AG189=契約状況コード表!G$7),"契約総額(全官署)",IF(AND(K189=契約状況コード表!D$7,AG189=契約状況コード表!G$7),"契約総額(自官署のみ)",IF(K189=契約状況コード表!D$7,"年間支払金額(自官署のみ)",IF(AG189=契約状況コード表!G$7,"契約総額",IF(AND(COUNTIF(BJ189,"&lt;&gt;*単価*"),OR(K189=契約状況コード表!D$5,K189=契約状況コード表!D$6)),"全官署予定価格",IF(AND(COUNTIF(BJ189,"*単価*"),OR(K189=契約状況コード表!D$5,K189=契約状況コード表!D$6)),"全官署支払金額",IF(AND(COUNTIF(BJ189,"&lt;&gt;*単価*"),COUNTIF(BJ189,"*変更契約*")),"変更後予定価格",IF(COUNTIF(BJ189,"*単価*"),"年間支払金額","予定価格"))))))))))))</f>
        <v>予定価格</v>
      </c>
      <c r="BD189" s="98" t="str">
        <f>IF(AND(BI189=契約状況コード表!M$5,T189&gt;契約状況コード表!N$5),"○",IF(AND(BI189=契約状況コード表!M$6,T189&gt;=契約状況コード表!N$6),"○",IF(AND(BI189=契約状況コード表!M$7,T189&gt;=契約状況コード表!N$7),"○",IF(AND(BI189=契約状況コード表!M$8,T189&gt;=契約状況コード表!N$8),"○",IF(AND(BI189=契約状況コード表!M$9,T189&gt;=契約状況コード表!N$9),"○",IF(AND(BI189=契約状況コード表!M$10,T189&gt;=契約状況コード表!N$10),"○",IF(AND(BI189=契約状況コード表!M$11,T189&gt;=契約状況コード表!N$11),"○",IF(AND(BI189=契約状況コード表!M$12,T189&gt;=契約状況コード表!N$12),"○",IF(AND(BI189=契約状況コード表!M$13,T189&gt;=契約状況コード表!N$13),"○",IF(T189="他官署で調達手続き入札を実施のため","○","×"))))))))))</f>
        <v>×</v>
      </c>
      <c r="BE189" s="98" t="str">
        <f>IF(AND(BI189=契約状況コード表!M$5,Y189&gt;契約状況コード表!N$5),"○",IF(AND(BI189=契約状況コード表!M$6,Y189&gt;=契約状況コード表!N$6),"○",IF(AND(BI189=契約状況コード表!M$7,Y189&gt;=契約状況コード表!N$7),"○",IF(AND(BI189=契約状況コード表!M$8,Y189&gt;=契約状況コード表!N$8),"○",IF(AND(BI189=契約状況コード表!M$9,Y189&gt;=契約状況コード表!N$9),"○",IF(AND(BI189=契約状況コード表!M$10,Y189&gt;=契約状況コード表!N$10),"○",IF(AND(BI189=契約状況コード表!M$11,Y189&gt;=契約状況コード表!N$11),"○",IF(AND(BI189=契約状況コード表!M$12,Y189&gt;=契約状況コード表!N$12),"○",IF(AND(BI189=契約状況コード表!M$13,Y189&gt;=契約状況コード表!N$13),"○","×")))))))))</f>
        <v>×</v>
      </c>
      <c r="BF189" s="98" t="str">
        <f t="shared" si="30"/>
        <v>×</v>
      </c>
      <c r="BG189" s="98" t="str">
        <f t="shared" si="31"/>
        <v>×</v>
      </c>
      <c r="BH189" s="99" t="str">
        <f t="shared" si="32"/>
        <v/>
      </c>
      <c r="BI189" s="146">
        <f t="shared" si="33"/>
        <v>0</v>
      </c>
      <c r="BJ189" s="29" t="str">
        <f>IF(AG189=契約状況コード表!G$5,"",IF(AND(K189&lt;&gt;"",ISTEXT(U189)),"分担契約/単価契約",IF(ISTEXT(U189),"単価契約",IF(K189&lt;&gt;"","分担契約",""))))</f>
        <v/>
      </c>
      <c r="BK189" s="147"/>
      <c r="BL189" s="102" t="str">
        <f>IF(COUNTIF(T189,"**"),"",IF(AND(T189&gt;=契約状況コード表!P$5,OR(H189=契約状況コード表!M$5,H189=契約状況コード表!M$6)),1,IF(AND(T189&gt;=契約状況コード表!P$13,H189&lt;&gt;契約状況コード表!M$5,H189&lt;&gt;契約状況コード表!M$6),1,"")))</f>
        <v/>
      </c>
      <c r="BM189" s="132" t="str">
        <f t="shared" si="34"/>
        <v>○</v>
      </c>
      <c r="BN189" s="102" t="b">
        <f t="shared" si="35"/>
        <v>1</v>
      </c>
      <c r="BO189" s="102" t="b">
        <f t="shared" si="36"/>
        <v>1</v>
      </c>
    </row>
    <row r="190" spans="7:67" ht="60.6" customHeight="1">
      <c r="G190" s="64"/>
      <c r="H190" s="65"/>
      <c r="I190" s="65"/>
      <c r="J190" s="65"/>
      <c r="K190" s="64"/>
      <c r="L190" s="29"/>
      <c r="M190" s="66"/>
      <c r="N190" s="65"/>
      <c r="O190" s="67"/>
      <c r="P190" s="72"/>
      <c r="Q190" s="73"/>
      <c r="R190" s="65"/>
      <c r="S190" s="64"/>
      <c r="T190" s="68"/>
      <c r="U190" s="75"/>
      <c r="V190" s="76"/>
      <c r="W190" s="148" t="str">
        <f>IF(OR(T190="他官署で調達手続きを実施のため",AG190=契約状況コード表!G$5),"－",IF(V190&lt;&gt;"",ROUNDDOWN(V190/T190,3),(IFERROR(ROUNDDOWN(U190/T190,3),"－"))))</f>
        <v>－</v>
      </c>
      <c r="X190" s="68"/>
      <c r="Y190" s="68"/>
      <c r="Z190" s="71"/>
      <c r="AA190" s="69"/>
      <c r="AB190" s="70"/>
      <c r="AC190" s="71"/>
      <c r="AD190" s="71"/>
      <c r="AE190" s="71"/>
      <c r="AF190" s="71"/>
      <c r="AG190" s="69"/>
      <c r="AH190" s="65"/>
      <c r="AI190" s="65"/>
      <c r="AJ190" s="65"/>
      <c r="AK190" s="29"/>
      <c r="AL190" s="29"/>
      <c r="AM190" s="170"/>
      <c r="AN190" s="170"/>
      <c r="AO190" s="170"/>
      <c r="AP190" s="170"/>
      <c r="AQ190" s="29"/>
      <c r="AR190" s="64"/>
      <c r="AS190" s="29"/>
      <c r="AT190" s="29"/>
      <c r="AU190" s="29"/>
      <c r="AV190" s="29"/>
      <c r="AW190" s="29"/>
      <c r="AX190" s="29"/>
      <c r="AY190" s="29"/>
      <c r="AZ190" s="29"/>
      <c r="BA190" s="90"/>
      <c r="BB190" s="97"/>
      <c r="BC190" s="98" t="str">
        <f>IF(AND(OR(K190=契約状況コード表!D$5,K190=契約状況コード表!D$6),OR(AG190=契約状況コード表!G$5,AG190=契約状況コード表!G$6)),"年間支払金額(全官署)",IF(OR(AG190=契約状況コード表!G$5,AG190=契約状況コード表!G$6),"年間支払金額",IF(AND(OR(COUNTIF(AI190,"*すべて*"),COUNTIF(AI190,"*全て*")),S190="●",OR(K190=契約状況コード表!D$5,K190=契約状況コード表!D$6)),"年間支払金額(全官署、契約相手方ごと)",IF(AND(OR(COUNTIF(AI190,"*すべて*"),COUNTIF(AI190,"*全て*")),S190="●"),"年間支払金額(契約相手方ごと)",IF(AND(OR(K190=契約状況コード表!D$5,K190=契約状況コード表!D$6),AG190=契約状況コード表!G$7),"契約総額(全官署)",IF(AND(K190=契約状況コード表!D$7,AG190=契約状況コード表!G$7),"契約総額(自官署のみ)",IF(K190=契約状況コード表!D$7,"年間支払金額(自官署のみ)",IF(AG190=契約状況コード表!G$7,"契約総額",IF(AND(COUNTIF(BJ190,"&lt;&gt;*単価*"),OR(K190=契約状況コード表!D$5,K190=契約状況コード表!D$6)),"全官署予定価格",IF(AND(COUNTIF(BJ190,"*単価*"),OR(K190=契約状況コード表!D$5,K190=契約状況コード表!D$6)),"全官署支払金額",IF(AND(COUNTIF(BJ190,"&lt;&gt;*単価*"),COUNTIF(BJ190,"*変更契約*")),"変更後予定価格",IF(COUNTIF(BJ190,"*単価*"),"年間支払金額","予定価格"))))))))))))</f>
        <v>予定価格</v>
      </c>
      <c r="BD190" s="98" t="str">
        <f>IF(AND(BI190=契約状況コード表!M$5,T190&gt;契約状況コード表!N$5),"○",IF(AND(BI190=契約状況コード表!M$6,T190&gt;=契約状況コード表!N$6),"○",IF(AND(BI190=契約状況コード表!M$7,T190&gt;=契約状況コード表!N$7),"○",IF(AND(BI190=契約状況コード表!M$8,T190&gt;=契約状況コード表!N$8),"○",IF(AND(BI190=契約状況コード表!M$9,T190&gt;=契約状況コード表!N$9),"○",IF(AND(BI190=契約状況コード表!M$10,T190&gt;=契約状況コード表!N$10),"○",IF(AND(BI190=契約状況コード表!M$11,T190&gt;=契約状況コード表!N$11),"○",IF(AND(BI190=契約状況コード表!M$12,T190&gt;=契約状況コード表!N$12),"○",IF(AND(BI190=契約状況コード表!M$13,T190&gt;=契約状況コード表!N$13),"○",IF(T190="他官署で調達手続き入札を実施のため","○","×"))))))))))</f>
        <v>×</v>
      </c>
      <c r="BE190" s="98" t="str">
        <f>IF(AND(BI190=契約状況コード表!M$5,Y190&gt;契約状況コード表!N$5),"○",IF(AND(BI190=契約状況コード表!M$6,Y190&gt;=契約状況コード表!N$6),"○",IF(AND(BI190=契約状況コード表!M$7,Y190&gt;=契約状況コード表!N$7),"○",IF(AND(BI190=契約状況コード表!M$8,Y190&gt;=契約状況コード表!N$8),"○",IF(AND(BI190=契約状況コード表!M$9,Y190&gt;=契約状況コード表!N$9),"○",IF(AND(BI190=契約状況コード表!M$10,Y190&gt;=契約状況コード表!N$10),"○",IF(AND(BI190=契約状況コード表!M$11,Y190&gt;=契約状況コード表!N$11),"○",IF(AND(BI190=契約状況コード表!M$12,Y190&gt;=契約状況コード表!N$12),"○",IF(AND(BI190=契約状況コード表!M$13,Y190&gt;=契約状況コード表!N$13),"○","×")))))))))</f>
        <v>×</v>
      </c>
      <c r="BF190" s="98" t="str">
        <f t="shared" si="30"/>
        <v>×</v>
      </c>
      <c r="BG190" s="98" t="str">
        <f t="shared" si="31"/>
        <v>×</v>
      </c>
      <c r="BH190" s="99" t="str">
        <f t="shared" si="32"/>
        <v/>
      </c>
      <c r="BI190" s="146">
        <f t="shared" si="33"/>
        <v>0</v>
      </c>
      <c r="BJ190" s="29" t="str">
        <f>IF(AG190=契約状況コード表!G$5,"",IF(AND(K190&lt;&gt;"",ISTEXT(U190)),"分担契約/単価契約",IF(ISTEXT(U190),"単価契約",IF(K190&lt;&gt;"","分担契約",""))))</f>
        <v/>
      </c>
      <c r="BK190" s="147"/>
      <c r="BL190" s="102" t="str">
        <f>IF(COUNTIF(T190,"**"),"",IF(AND(T190&gt;=契約状況コード表!P$5,OR(H190=契約状況コード表!M$5,H190=契約状況コード表!M$6)),1,IF(AND(T190&gt;=契約状況コード表!P$13,H190&lt;&gt;契約状況コード表!M$5,H190&lt;&gt;契約状況コード表!M$6),1,"")))</f>
        <v/>
      </c>
      <c r="BM190" s="132" t="str">
        <f t="shared" si="34"/>
        <v>○</v>
      </c>
      <c r="BN190" s="102" t="b">
        <f t="shared" si="35"/>
        <v>1</v>
      </c>
      <c r="BO190" s="102" t="b">
        <f t="shared" si="36"/>
        <v>1</v>
      </c>
    </row>
    <row r="191" spans="7:67" ht="60.6" customHeight="1">
      <c r="G191" s="64"/>
      <c r="H191" s="65"/>
      <c r="I191" s="65"/>
      <c r="J191" s="65"/>
      <c r="K191" s="64"/>
      <c r="L191" s="29"/>
      <c r="M191" s="66"/>
      <c r="N191" s="65"/>
      <c r="O191" s="67"/>
      <c r="P191" s="72"/>
      <c r="Q191" s="73"/>
      <c r="R191" s="65"/>
      <c r="S191" s="64"/>
      <c r="T191" s="68"/>
      <c r="U191" s="75"/>
      <c r="V191" s="76"/>
      <c r="W191" s="148" t="str">
        <f>IF(OR(T191="他官署で調達手続きを実施のため",AG191=契約状況コード表!G$5),"－",IF(V191&lt;&gt;"",ROUNDDOWN(V191/T191,3),(IFERROR(ROUNDDOWN(U191/T191,3),"－"))))</f>
        <v>－</v>
      </c>
      <c r="X191" s="68"/>
      <c r="Y191" s="68"/>
      <c r="Z191" s="71"/>
      <c r="AA191" s="69"/>
      <c r="AB191" s="70"/>
      <c r="AC191" s="71"/>
      <c r="AD191" s="71"/>
      <c r="AE191" s="71"/>
      <c r="AF191" s="71"/>
      <c r="AG191" s="69"/>
      <c r="AH191" s="65"/>
      <c r="AI191" s="65"/>
      <c r="AJ191" s="65"/>
      <c r="AK191" s="29"/>
      <c r="AL191" s="29"/>
      <c r="AM191" s="170"/>
      <c r="AN191" s="170"/>
      <c r="AO191" s="170"/>
      <c r="AP191" s="170"/>
      <c r="AQ191" s="29"/>
      <c r="AR191" s="64"/>
      <c r="AS191" s="29"/>
      <c r="AT191" s="29"/>
      <c r="AU191" s="29"/>
      <c r="AV191" s="29"/>
      <c r="AW191" s="29"/>
      <c r="AX191" s="29"/>
      <c r="AY191" s="29"/>
      <c r="AZ191" s="29"/>
      <c r="BA191" s="90"/>
      <c r="BB191" s="97"/>
      <c r="BC191" s="98" t="str">
        <f>IF(AND(OR(K191=契約状況コード表!D$5,K191=契約状況コード表!D$6),OR(AG191=契約状況コード表!G$5,AG191=契約状況コード表!G$6)),"年間支払金額(全官署)",IF(OR(AG191=契約状況コード表!G$5,AG191=契約状況コード表!G$6),"年間支払金額",IF(AND(OR(COUNTIF(AI191,"*すべて*"),COUNTIF(AI191,"*全て*")),S191="●",OR(K191=契約状況コード表!D$5,K191=契約状況コード表!D$6)),"年間支払金額(全官署、契約相手方ごと)",IF(AND(OR(COUNTIF(AI191,"*すべて*"),COUNTIF(AI191,"*全て*")),S191="●"),"年間支払金額(契約相手方ごと)",IF(AND(OR(K191=契約状況コード表!D$5,K191=契約状況コード表!D$6),AG191=契約状況コード表!G$7),"契約総額(全官署)",IF(AND(K191=契約状況コード表!D$7,AG191=契約状況コード表!G$7),"契約総額(自官署のみ)",IF(K191=契約状況コード表!D$7,"年間支払金額(自官署のみ)",IF(AG191=契約状況コード表!G$7,"契約総額",IF(AND(COUNTIF(BJ191,"&lt;&gt;*単価*"),OR(K191=契約状況コード表!D$5,K191=契約状況コード表!D$6)),"全官署予定価格",IF(AND(COUNTIF(BJ191,"*単価*"),OR(K191=契約状況コード表!D$5,K191=契約状況コード表!D$6)),"全官署支払金額",IF(AND(COUNTIF(BJ191,"&lt;&gt;*単価*"),COUNTIF(BJ191,"*変更契約*")),"変更後予定価格",IF(COUNTIF(BJ191,"*単価*"),"年間支払金額","予定価格"))))))))))))</f>
        <v>予定価格</v>
      </c>
      <c r="BD191" s="98" t="str">
        <f>IF(AND(BI191=契約状況コード表!M$5,T191&gt;契約状況コード表!N$5),"○",IF(AND(BI191=契約状況コード表!M$6,T191&gt;=契約状況コード表!N$6),"○",IF(AND(BI191=契約状況コード表!M$7,T191&gt;=契約状況コード表!N$7),"○",IF(AND(BI191=契約状況コード表!M$8,T191&gt;=契約状況コード表!N$8),"○",IF(AND(BI191=契約状況コード表!M$9,T191&gt;=契約状況コード表!N$9),"○",IF(AND(BI191=契約状況コード表!M$10,T191&gt;=契約状況コード表!N$10),"○",IF(AND(BI191=契約状況コード表!M$11,T191&gt;=契約状況コード表!N$11),"○",IF(AND(BI191=契約状況コード表!M$12,T191&gt;=契約状況コード表!N$12),"○",IF(AND(BI191=契約状況コード表!M$13,T191&gt;=契約状況コード表!N$13),"○",IF(T191="他官署で調達手続き入札を実施のため","○","×"))))))))))</f>
        <v>×</v>
      </c>
      <c r="BE191" s="98" t="str">
        <f>IF(AND(BI191=契約状況コード表!M$5,Y191&gt;契約状況コード表!N$5),"○",IF(AND(BI191=契約状況コード表!M$6,Y191&gt;=契約状況コード表!N$6),"○",IF(AND(BI191=契約状況コード表!M$7,Y191&gt;=契約状況コード表!N$7),"○",IF(AND(BI191=契約状況コード表!M$8,Y191&gt;=契約状況コード表!N$8),"○",IF(AND(BI191=契約状況コード表!M$9,Y191&gt;=契約状況コード表!N$9),"○",IF(AND(BI191=契約状況コード表!M$10,Y191&gt;=契約状況コード表!N$10),"○",IF(AND(BI191=契約状況コード表!M$11,Y191&gt;=契約状況コード表!N$11),"○",IF(AND(BI191=契約状況コード表!M$12,Y191&gt;=契約状況コード表!N$12),"○",IF(AND(BI191=契約状況コード表!M$13,Y191&gt;=契約状況コード表!N$13),"○","×")))))))))</f>
        <v>×</v>
      </c>
      <c r="BF191" s="98" t="str">
        <f t="shared" si="30"/>
        <v>×</v>
      </c>
      <c r="BG191" s="98" t="str">
        <f t="shared" si="31"/>
        <v>×</v>
      </c>
      <c r="BH191" s="99" t="str">
        <f t="shared" si="32"/>
        <v/>
      </c>
      <c r="BI191" s="146">
        <f t="shared" si="33"/>
        <v>0</v>
      </c>
      <c r="BJ191" s="29" t="str">
        <f>IF(AG191=契約状況コード表!G$5,"",IF(AND(K191&lt;&gt;"",ISTEXT(U191)),"分担契約/単価契約",IF(ISTEXT(U191),"単価契約",IF(K191&lt;&gt;"","分担契約",""))))</f>
        <v/>
      </c>
      <c r="BK191" s="147"/>
      <c r="BL191" s="102" t="str">
        <f>IF(COUNTIF(T191,"**"),"",IF(AND(T191&gt;=契約状況コード表!P$5,OR(H191=契約状況コード表!M$5,H191=契約状況コード表!M$6)),1,IF(AND(T191&gt;=契約状況コード表!P$13,H191&lt;&gt;契約状況コード表!M$5,H191&lt;&gt;契約状況コード表!M$6),1,"")))</f>
        <v/>
      </c>
      <c r="BM191" s="132" t="str">
        <f t="shared" si="34"/>
        <v>○</v>
      </c>
      <c r="BN191" s="102" t="b">
        <f t="shared" si="35"/>
        <v>1</v>
      </c>
      <c r="BO191" s="102" t="b">
        <f t="shared" si="36"/>
        <v>1</v>
      </c>
    </row>
    <row r="192" spans="7:67" ht="60.6" customHeight="1">
      <c r="G192" s="64"/>
      <c r="H192" s="65"/>
      <c r="I192" s="65"/>
      <c r="J192" s="65"/>
      <c r="K192" s="64"/>
      <c r="L192" s="29"/>
      <c r="M192" s="66"/>
      <c r="N192" s="65"/>
      <c r="O192" s="67"/>
      <c r="P192" s="72"/>
      <c r="Q192" s="73"/>
      <c r="R192" s="65"/>
      <c r="S192" s="64"/>
      <c r="T192" s="68"/>
      <c r="U192" s="75"/>
      <c r="V192" s="76"/>
      <c r="W192" s="148" t="str">
        <f>IF(OR(T192="他官署で調達手続きを実施のため",AG192=契約状況コード表!G$5),"－",IF(V192&lt;&gt;"",ROUNDDOWN(V192/T192,3),(IFERROR(ROUNDDOWN(U192/T192,3),"－"))))</f>
        <v>－</v>
      </c>
      <c r="X192" s="68"/>
      <c r="Y192" s="68"/>
      <c r="Z192" s="71"/>
      <c r="AA192" s="69"/>
      <c r="AB192" s="70"/>
      <c r="AC192" s="71"/>
      <c r="AD192" s="71"/>
      <c r="AE192" s="71"/>
      <c r="AF192" s="71"/>
      <c r="AG192" s="69"/>
      <c r="AH192" s="65"/>
      <c r="AI192" s="65"/>
      <c r="AJ192" s="65"/>
      <c r="AK192" s="29"/>
      <c r="AL192" s="29"/>
      <c r="AM192" s="170"/>
      <c r="AN192" s="170"/>
      <c r="AO192" s="170"/>
      <c r="AP192" s="170"/>
      <c r="AQ192" s="29"/>
      <c r="AR192" s="64"/>
      <c r="AS192" s="29"/>
      <c r="AT192" s="29"/>
      <c r="AU192" s="29"/>
      <c r="AV192" s="29"/>
      <c r="AW192" s="29"/>
      <c r="AX192" s="29"/>
      <c r="AY192" s="29"/>
      <c r="AZ192" s="29"/>
      <c r="BA192" s="90"/>
      <c r="BB192" s="97"/>
      <c r="BC192" s="98" t="str">
        <f>IF(AND(OR(K192=契約状況コード表!D$5,K192=契約状況コード表!D$6),OR(AG192=契約状況コード表!G$5,AG192=契約状況コード表!G$6)),"年間支払金額(全官署)",IF(OR(AG192=契約状況コード表!G$5,AG192=契約状況コード表!G$6),"年間支払金額",IF(AND(OR(COUNTIF(AI192,"*すべて*"),COUNTIF(AI192,"*全て*")),S192="●",OR(K192=契約状況コード表!D$5,K192=契約状況コード表!D$6)),"年間支払金額(全官署、契約相手方ごと)",IF(AND(OR(COUNTIF(AI192,"*すべて*"),COUNTIF(AI192,"*全て*")),S192="●"),"年間支払金額(契約相手方ごと)",IF(AND(OR(K192=契約状況コード表!D$5,K192=契約状況コード表!D$6),AG192=契約状況コード表!G$7),"契約総額(全官署)",IF(AND(K192=契約状況コード表!D$7,AG192=契約状況コード表!G$7),"契約総額(自官署のみ)",IF(K192=契約状況コード表!D$7,"年間支払金額(自官署のみ)",IF(AG192=契約状況コード表!G$7,"契約総額",IF(AND(COUNTIF(BJ192,"&lt;&gt;*単価*"),OR(K192=契約状況コード表!D$5,K192=契約状況コード表!D$6)),"全官署予定価格",IF(AND(COUNTIF(BJ192,"*単価*"),OR(K192=契約状況コード表!D$5,K192=契約状況コード表!D$6)),"全官署支払金額",IF(AND(COUNTIF(BJ192,"&lt;&gt;*単価*"),COUNTIF(BJ192,"*変更契約*")),"変更後予定価格",IF(COUNTIF(BJ192,"*単価*"),"年間支払金額","予定価格"))))))))))))</f>
        <v>予定価格</v>
      </c>
      <c r="BD192" s="98" t="str">
        <f>IF(AND(BI192=契約状況コード表!M$5,T192&gt;契約状況コード表!N$5),"○",IF(AND(BI192=契約状況コード表!M$6,T192&gt;=契約状況コード表!N$6),"○",IF(AND(BI192=契約状況コード表!M$7,T192&gt;=契約状況コード表!N$7),"○",IF(AND(BI192=契約状況コード表!M$8,T192&gt;=契約状況コード表!N$8),"○",IF(AND(BI192=契約状況コード表!M$9,T192&gt;=契約状況コード表!N$9),"○",IF(AND(BI192=契約状況コード表!M$10,T192&gt;=契約状況コード表!N$10),"○",IF(AND(BI192=契約状況コード表!M$11,T192&gt;=契約状況コード表!N$11),"○",IF(AND(BI192=契約状況コード表!M$12,T192&gt;=契約状況コード表!N$12),"○",IF(AND(BI192=契約状況コード表!M$13,T192&gt;=契約状況コード表!N$13),"○",IF(T192="他官署で調達手続き入札を実施のため","○","×"))))))))))</f>
        <v>×</v>
      </c>
      <c r="BE192" s="98" t="str">
        <f>IF(AND(BI192=契約状況コード表!M$5,Y192&gt;契約状況コード表!N$5),"○",IF(AND(BI192=契約状況コード表!M$6,Y192&gt;=契約状況コード表!N$6),"○",IF(AND(BI192=契約状況コード表!M$7,Y192&gt;=契約状況コード表!N$7),"○",IF(AND(BI192=契約状況コード表!M$8,Y192&gt;=契約状況コード表!N$8),"○",IF(AND(BI192=契約状況コード表!M$9,Y192&gt;=契約状況コード表!N$9),"○",IF(AND(BI192=契約状況コード表!M$10,Y192&gt;=契約状況コード表!N$10),"○",IF(AND(BI192=契約状況コード表!M$11,Y192&gt;=契約状況コード表!N$11),"○",IF(AND(BI192=契約状況コード表!M$12,Y192&gt;=契約状況コード表!N$12),"○",IF(AND(BI192=契約状況コード表!M$13,Y192&gt;=契約状況コード表!N$13),"○","×")))))))))</f>
        <v>×</v>
      </c>
      <c r="BF192" s="98" t="str">
        <f t="shared" si="30"/>
        <v>×</v>
      </c>
      <c r="BG192" s="98" t="str">
        <f t="shared" si="31"/>
        <v>×</v>
      </c>
      <c r="BH192" s="99" t="str">
        <f t="shared" si="32"/>
        <v/>
      </c>
      <c r="BI192" s="146">
        <f t="shared" si="33"/>
        <v>0</v>
      </c>
      <c r="BJ192" s="29" t="str">
        <f>IF(AG192=契約状況コード表!G$5,"",IF(AND(K192&lt;&gt;"",ISTEXT(U192)),"分担契約/単価契約",IF(ISTEXT(U192),"単価契約",IF(K192&lt;&gt;"","分担契約",""))))</f>
        <v/>
      </c>
      <c r="BK192" s="147"/>
      <c r="BL192" s="102" t="str">
        <f>IF(COUNTIF(T192,"**"),"",IF(AND(T192&gt;=契約状況コード表!P$5,OR(H192=契約状況コード表!M$5,H192=契約状況コード表!M$6)),1,IF(AND(T192&gt;=契約状況コード表!P$13,H192&lt;&gt;契約状況コード表!M$5,H192&lt;&gt;契約状況コード表!M$6),1,"")))</f>
        <v/>
      </c>
      <c r="BM192" s="132" t="str">
        <f t="shared" si="34"/>
        <v>○</v>
      </c>
      <c r="BN192" s="102" t="b">
        <f t="shared" si="35"/>
        <v>1</v>
      </c>
      <c r="BO192" s="102" t="b">
        <f t="shared" si="36"/>
        <v>1</v>
      </c>
    </row>
    <row r="193" spans="7:67" ht="60.6" customHeight="1">
      <c r="G193" s="64"/>
      <c r="H193" s="65"/>
      <c r="I193" s="65"/>
      <c r="J193" s="65"/>
      <c r="K193" s="64"/>
      <c r="L193" s="29"/>
      <c r="M193" s="66"/>
      <c r="N193" s="65"/>
      <c r="O193" s="67"/>
      <c r="P193" s="72"/>
      <c r="Q193" s="73"/>
      <c r="R193" s="65"/>
      <c r="S193" s="64"/>
      <c r="T193" s="68"/>
      <c r="U193" s="75"/>
      <c r="V193" s="76"/>
      <c r="W193" s="148" t="str">
        <f>IF(OR(T193="他官署で調達手続きを実施のため",AG193=契約状況コード表!G$5),"－",IF(V193&lt;&gt;"",ROUNDDOWN(V193/T193,3),(IFERROR(ROUNDDOWN(U193/T193,3),"－"))))</f>
        <v>－</v>
      </c>
      <c r="X193" s="68"/>
      <c r="Y193" s="68"/>
      <c r="Z193" s="71"/>
      <c r="AA193" s="69"/>
      <c r="AB193" s="70"/>
      <c r="AC193" s="71"/>
      <c r="AD193" s="71"/>
      <c r="AE193" s="71"/>
      <c r="AF193" s="71"/>
      <c r="AG193" s="69"/>
      <c r="AH193" s="65"/>
      <c r="AI193" s="65"/>
      <c r="AJ193" s="65"/>
      <c r="AK193" s="29"/>
      <c r="AL193" s="29"/>
      <c r="AM193" s="170"/>
      <c r="AN193" s="170"/>
      <c r="AO193" s="170"/>
      <c r="AP193" s="170"/>
      <c r="AQ193" s="29"/>
      <c r="AR193" s="64"/>
      <c r="AS193" s="29"/>
      <c r="AT193" s="29"/>
      <c r="AU193" s="29"/>
      <c r="AV193" s="29"/>
      <c r="AW193" s="29"/>
      <c r="AX193" s="29"/>
      <c r="AY193" s="29"/>
      <c r="AZ193" s="29"/>
      <c r="BA193" s="92"/>
      <c r="BB193" s="97"/>
      <c r="BC193" s="98" t="str">
        <f>IF(AND(OR(K193=契約状況コード表!D$5,K193=契約状況コード表!D$6),OR(AG193=契約状況コード表!G$5,AG193=契約状況コード表!G$6)),"年間支払金額(全官署)",IF(OR(AG193=契約状況コード表!G$5,AG193=契約状況コード表!G$6),"年間支払金額",IF(AND(OR(COUNTIF(AI193,"*すべて*"),COUNTIF(AI193,"*全て*")),S193="●",OR(K193=契約状況コード表!D$5,K193=契約状況コード表!D$6)),"年間支払金額(全官署、契約相手方ごと)",IF(AND(OR(COUNTIF(AI193,"*すべて*"),COUNTIF(AI193,"*全て*")),S193="●"),"年間支払金額(契約相手方ごと)",IF(AND(OR(K193=契約状況コード表!D$5,K193=契約状況コード表!D$6),AG193=契約状況コード表!G$7),"契約総額(全官署)",IF(AND(K193=契約状況コード表!D$7,AG193=契約状況コード表!G$7),"契約総額(自官署のみ)",IF(K193=契約状況コード表!D$7,"年間支払金額(自官署のみ)",IF(AG193=契約状況コード表!G$7,"契約総額",IF(AND(COUNTIF(BJ193,"&lt;&gt;*単価*"),OR(K193=契約状況コード表!D$5,K193=契約状況コード表!D$6)),"全官署予定価格",IF(AND(COUNTIF(BJ193,"*単価*"),OR(K193=契約状況コード表!D$5,K193=契約状況コード表!D$6)),"全官署支払金額",IF(AND(COUNTIF(BJ193,"&lt;&gt;*単価*"),COUNTIF(BJ193,"*変更契約*")),"変更後予定価格",IF(COUNTIF(BJ193,"*単価*"),"年間支払金額","予定価格"))))))))))))</f>
        <v>予定価格</v>
      </c>
      <c r="BD193" s="98" t="str">
        <f>IF(AND(BI193=契約状況コード表!M$5,T193&gt;契約状況コード表!N$5),"○",IF(AND(BI193=契約状況コード表!M$6,T193&gt;=契約状況コード表!N$6),"○",IF(AND(BI193=契約状況コード表!M$7,T193&gt;=契約状況コード表!N$7),"○",IF(AND(BI193=契約状況コード表!M$8,T193&gt;=契約状況コード表!N$8),"○",IF(AND(BI193=契約状況コード表!M$9,T193&gt;=契約状況コード表!N$9),"○",IF(AND(BI193=契約状況コード表!M$10,T193&gt;=契約状況コード表!N$10),"○",IF(AND(BI193=契約状況コード表!M$11,T193&gt;=契約状況コード表!N$11),"○",IF(AND(BI193=契約状況コード表!M$12,T193&gt;=契約状況コード表!N$12),"○",IF(AND(BI193=契約状況コード表!M$13,T193&gt;=契約状況コード表!N$13),"○",IF(T193="他官署で調達手続き入札を実施のため","○","×"))))))))))</f>
        <v>×</v>
      </c>
      <c r="BE193" s="98" t="str">
        <f>IF(AND(BI193=契約状況コード表!M$5,Y193&gt;契約状況コード表!N$5),"○",IF(AND(BI193=契約状況コード表!M$6,Y193&gt;=契約状況コード表!N$6),"○",IF(AND(BI193=契約状況コード表!M$7,Y193&gt;=契約状況コード表!N$7),"○",IF(AND(BI193=契約状況コード表!M$8,Y193&gt;=契約状況コード表!N$8),"○",IF(AND(BI193=契約状況コード表!M$9,Y193&gt;=契約状況コード表!N$9),"○",IF(AND(BI193=契約状況コード表!M$10,Y193&gt;=契約状況コード表!N$10),"○",IF(AND(BI193=契約状況コード表!M$11,Y193&gt;=契約状況コード表!N$11),"○",IF(AND(BI193=契約状況コード表!M$12,Y193&gt;=契約状況コード表!N$12),"○",IF(AND(BI193=契約状況コード表!M$13,Y193&gt;=契約状況コード表!N$13),"○","×")))))))))</f>
        <v>×</v>
      </c>
      <c r="BF193" s="98" t="str">
        <f t="shared" si="30"/>
        <v>×</v>
      </c>
      <c r="BG193" s="98" t="str">
        <f t="shared" si="31"/>
        <v>×</v>
      </c>
      <c r="BH193" s="99" t="str">
        <f t="shared" si="32"/>
        <v/>
      </c>
      <c r="BI193" s="146">
        <f t="shared" si="33"/>
        <v>0</v>
      </c>
      <c r="BJ193" s="29" t="str">
        <f>IF(AG193=契約状況コード表!G$5,"",IF(AND(K193&lt;&gt;"",ISTEXT(U193)),"分担契約/単価契約",IF(ISTEXT(U193),"単価契約",IF(K193&lt;&gt;"","分担契約",""))))</f>
        <v/>
      </c>
      <c r="BK193" s="147"/>
      <c r="BL193" s="102" t="str">
        <f>IF(COUNTIF(T193,"**"),"",IF(AND(T193&gt;=契約状況コード表!P$5,OR(H193=契約状況コード表!M$5,H193=契約状況コード表!M$6)),1,IF(AND(T193&gt;=契約状況コード表!P$13,H193&lt;&gt;契約状況コード表!M$5,H193&lt;&gt;契約状況コード表!M$6),1,"")))</f>
        <v/>
      </c>
      <c r="BM193" s="132" t="str">
        <f t="shared" si="34"/>
        <v>○</v>
      </c>
      <c r="BN193" s="102" t="b">
        <f t="shared" si="35"/>
        <v>1</v>
      </c>
      <c r="BO193" s="102" t="b">
        <f t="shared" si="36"/>
        <v>1</v>
      </c>
    </row>
    <row r="194" spans="7:67" ht="60.6" customHeight="1">
      <c r="G194" s="64"/>
      <c r="H194" s="65"/>
      <c r="I194" s="65"/>
      <c r="J194" s="65"/>
      <c r="K194" s="64"/>
      <c r="L194" s="29"/>
      <c r="M194" s="66"/>
      <c r="N194" s="65"/>
      <c r="O194" s="67"/>
      <c r="P194" s="72"/>
      <c r="Q194" s="73"/>
      <c r="R194" s="65"/>
      <c r="S194" s="64"/>
      <c r="T194" s="68"/>
      <c r="U194" s="75"/>
      <c r="V194" s="76"/>
      <c r="W194" s="148" t="str">
        <f>IF(OR(T194="他官署で調達手続きを実施のため",AG194=契約状況コード表!G$5),"－",IF(V194&lt;&gt;"",ROUNDDOWN(V194/T194,3),(IFERROR(ROUNDDOWN(U194/T194,3),"－"))))</f>
        <v>－</v>
      </c>
      <c r="X194" s="68"/>
      <c r="Y194" s="68"/>
      <c r="Z194" s="71"/>
      <c r="AA194" s="69"/>
      <c r="AB194" s="70"/>
      <c r="AC194" s="71"/>
      <c r="AD194" s="71"/>
      <c r="AE194" s="71"/>
      <c r="AF194" s="71"/>
      <c r="AG194" s="69"/>
      <c r="AH194" s="65"/>
      <c r="AI194" s="65"/>
      <c r="AJ194" s="65"/>
      <c r="AK194" s="29"/>
      <c r="AL194" s="29"/>
      <c r="AM194" s="170"/>
      <c r="AN194" s="170"/>
      <c r="AO194" s="170"/>
      <c r="AP194" s="170"/>
      <c r="AQ194" s="29"/>
      <c r="AR194" s="64"/>
      <c r="AS194" s="29"/>
      <c r="AT194" s="29"/>
      <c r="AU194" s="29"/>
      <c r="AV194" s="29"/>
      <c r="AW194" s="29"/>
      <c r="AX194" s="29"/>
      <c r="AY194" s="29"/>
      <c r="AZ194" s="29"/>
      <c r="BA194" s="90"/>
      <c r="BB194" s="97"/>
      <c r="BC194" s="98" t="str">
        <f>IF(AND(OR(K194=契約状況コード表!D$5,K194=契約状況コード表!D$6),OR(AG194=契約状況コード表!G$5,AG194=契約状況コード表!G$6)),"年間支払金額(全官署)",IF(OR(AG194=契約状況コード表!G$5,AG194=契約状況コード表!G$6),"年間支払金額",IF(AND(OR(COUNTIF(AI194,"*すべて*"),COUNTIF(AI194,"*全て*")),S194="●",OR(K194=契約状況コード表!D$5,K194=契約状況コード表!D$6)),"年間支払金額(全官署、契約相手方ごと)",IF(AND(OR(COUNTIF(AI194,"*すべて*"),COUNTIF(AI194,"*全て*")),S194="●"),"年間支払金額(契約相手方ごと)",IF(AND(OR(K194=契約状況コード表!D$5,K194=契約状況コード表!D$6),AG194=契約状況コード表!G$7),"契約総額(全官署)",IF(AND(K194=契約状況コード表!D$7,AG194=契約状況コード表!G$7),"契約総額(自官署のみ)",IF(K194=契約状況コード表!D$7,"年間支払金額(自官署のみ)",IF(AG194=契約状況コード表!G$7,"契約総額",IF(AND(COUNTIF(BJ194,"&lt;&gt;*単価*"),OR(K194=契約状況コード表!D$5,K194=契約状況コード表!D$6)),"全官署予定価格",IF(AND(COUNTIF(BJ194,"*単価*"),OR(K194=契約状況コード表!D$5,K194=契約状況コード表!D$6)),"全官署支払金額",IF(AND(COUNTIF(BJ194,"&lt;&gt;*単価*"),COUNTIF(BJ194,"*変更契約*")),"変更後予定価格",IF(COUNTIF(BJ194,"*単価*"),"年間支払金額","予定価格"))))))))))))</f>
        <v>予定価格</v>
      </c>
      <c r="BD194" s="98" t="str">
        <f>IF(AND(BI194=契約状況コード表!M$5,T194&gt;契約状況コード表!N$5),"○",IF(AND(BI194=契約状況コード表!M$6,T194&gt;=契約状況コード表!N$6),"○",IF(AND(BI194=契約状況コード表!M$7,T194&gt;=契約状況コード表!N$7),"○",IF(AND(BI194=契約状況コード表!M$8,T194&gt;=契約状況コード表!N$8),"○",IF(AND(BI194=契約状況コード表!M$9,T194&gt;=契約状況コード表!N$9),"○",IF(AND(BI194=契約状況コード表!M$10,T194&gt;=契約状況コード表!N$10),"○",IF(AND(BI194=契約状況コード表!M$11,T194&gt;=契約状況コード表!N$11),"○",IF(AND(BI194=契約状況コード表!M$12,T194&gt;=契約状況コード表!N$12),"○",IF(AND(BI194=契約状況コード表!M$13,T194&gt;=契約状況コード表!N$13),"○",IF(T194="他官署で調達手続き入札を実施のため","○","×"))))))))))</f>
        <v>×</v>
      </c>
      <c r="BE194" s="98" t="str">
        <f>IF(AND(BI194=契約状況コード表!M$5,Y194&gt;契約状況コード表!N$5),"○",IF(AND(BI194=契約状況コード表!M$6,Y194&gt;=契約状況コード表!N$6),"○",IF(AND(BI194=契約状況コード表!M$7,Y194&gt;=契約状況コード表!N$7),"○",IF(AND(BI194=契約状況コード表!M$8,Y194&gt;=契約状況コード表!N$8),"○",IF(AND(BI194=契約状況コード表!M$9,Y194&gt;=契約状況コード表!N$9),"○",IF(AND(BI194=契約状況コード表!M$10,Y194&gt;=契約状況コード表!N$10),"○",IF(AND(BI194=契約状況コード表!M$11,Y194&gt;=契約状況コード表!N$11),"○",IF(AND(BI194=契約状況コード表!M$12,Y194&gt;=契約状況コード表!N$12),"○",IF(AND(BI194=契約状況コード表!M$13,Y194&gt;=契約状況コード表!N$13),"○","×")))))))))</f>
        <v>×</v>
      </c>
      <c r="BF194" s="98" t="str">
        <f t="shared" si="30"/>
        <v>×</v>
      </c>
      <c r="BG194" s="98" t="str">
        <f t="shared" si="31"/>
        <v>×</v>
      </c>
      <c r="BH194" s="99" t="str">
        <f t="shared" si="32"/>
        <v/>
      </c>
      <c r="BI194" s="146">
        <f t="shared" si="33"/>
        <v>0</v>
      </c>
      <c r="BJ194" s="29" t="str">
        <f>IF(AG194=契約状況コード表!G$5,"",IF(AND(K194&lt;&gt;"",ISTEXT(U194)),"分担契約/単価契約",IF(ISTEXT(U194),"単価契約",IF(K194&lt;&gt;"","分担契約",""))))</f>
        <v/>
      </c>
      <c r="BK194" s="147"/>
      <c r="BL194" s="102" t="str">
        <f>IF(COUNTIF(T194,"**"),"",IF(AND(T194&gt;=契約状況コード表!P$5,OR(H194=契約状況コード表!M$5,H194=契約状況コード表!M$6)),1,IF(AND(T194&gt;=契約状況コード表!P$13,H194&lt;&gt;契約状況コード表!M$5,H194&lt;&gt;契約状況コード表!M$6),1,"")))</f>
        <v/>
      </c>
      <c r="BM194" s="132" t="str">
        <f t="shared" si="34"/>
        <v>○</v>
      </c>
      <c r="BN194" s="102" t="b">
        <f t="shared" si="35"/>
        <v>1</v>
      </c>
      <c r="BO194" s="102" t="b">
        <f t="shared" si="36"/>
        <v>1</v>
      </c>
    </row>
    <row r="195" spans="7:67" ht="60.6" customHeight="1">
      <c r="G195" s="64"/>
      <c r="H195" s="65"/>
      <c r="I195" s="65"/>
      <c r="J195" s="65"/>
      <c r="K195" s="64"/>
      <c r="L195" s="29"/>
      <c r="M195" s="66"/>
      <c r="N195" s="65"/>
      <c r="O195" s="67"/>
      <c r="P195" s="72"/>
      <c r="Q195" s="73"/>
      <c r="R195" s="65"/>
      <c r="S195" s="64"/>
      <c r="T195" s="68"/>
      <c r="U195" s="75"/>
      <c r="V195" s="76"/>
      <c r="W195" s="148" t="str">
        <f>IF(OR(T195="他官署で調達手続きを実施のため",AG195=契約状況コード表!G$5),"－",IF(V195&lt;&gt;"",ROUNDDOWN(V195/T195,3),(IFERROR(ROUNDDOWN(U195/T195,3),"－"))))</f>
        <v>－</v>
      </c>
      <c r="X195" s="68"/>
      <c r="Y195" s="68"/>
      <c r="Z195" s="71"/>
      <c r="AA195" s="69"/>
      <c r="AB195" s="70"/>
      <c r="AC195" s="71"/>
      <c r="AD195" s="71"/>
      <c r="AE195" s="71"/>
      <c r="AF195" s="71"/>
      <c r="AG195" s="69"/>
      <c r="AH195" s="65"/>
      <c r="AI195" s="65"/>
      <c r="AJ195" s="65"/>
      <c r="AK195" s="29"/>
      <c r="AL195" s="29"/>
      <c r="AM195" s="170"/>
      <c r="AN195" s="170"/>
      <c r="AO195" s="170"/>
      <c r="AP195" s="170"/>
      <c r="AQ195" s="29"/>
      <c r="AR195" s="64"/>
      <c r="AS195" s="29"/>
      <c r="AT195" s="29"/>
      <c r="AU195" s="29"/>
      <c r="AV195" s="29"/>
      <c r="AW195" s="29"/>
      <c r="AX195" s="29"/>
      <c r="AY195" s="29"/>
      <c r="AZ195" s="29"/>
      <c r="BA195" s="90"/>
      <c r="BB195" s="97"/>
      <c r="BC195" s="98" t="str">
        <f>IF(AND(OR(K195=契約状況コード表!D$5,K195=契約状況コード表!D$6),OR(AG195=契約状況コード表!G$5,AG195=契約状況コード表!G$6)),"年間支払金額(全官署)",IF(OR(AG195=契約状況コード表!G$5,AG195=契約状況コード表!G$6),"年間支払金額",IF(AND(OR(COUNTIF(AI195,"*すべて*"),COUNTIF(AI195,"*全て*")),S195="●",OR(K195=契約状況コード表!D$5,K195=契約状況コード表!D$6)),"年間支払金額(全官署、契約相手方ごと)",IF(AND(OR(COUNTIF(AI195,"*すべて*"),COUNTIF(AI195,"*全て*")),S195="●"),"年間支払金額(契約相手方ごと)",IF(AND(OR(K195=契約状況コード表!D$5,K195=契約状況コード表!D$6),AG195=契約状況コード表!G$7),"契約総額(全官署)",IF(AND(K195=契約状況コード表!D$7,AG195=契約状況コード表!G$7),"契約総額(自官署のみ)",IF(K195=契約状況コード表!D$7,"年間支払金額(自官署のみ)",IF(AG195=契約状況コード表!G$7,"契約総額",IF(AND(COUNTIF(BJ195,"&lt;&gt;*単価*"),OR(K195=契約状況コード表!D$5,K195=契約状況コード表!D$6)),"全官署予定価格",IF(AND(COUNTIF(BJ195,"*単価*"),OR(K195=契約状況コード表!D$5,K195=契約状況コード表!D$6)),"全官署支払金額",IF(AND(COUNTIF(BJ195,"&lt;&gt;*単価*"),COUNTIF(BJ195,"*変更契約*")),"変更後予定価格",IF(COUNTIF(BJ195,"*単価*"),"年間支払金額","予定価格"))))))))))))</f>
        <v>予定価格</v>
      </c>
      <c r="BD195" s="98" t="str">
        <f>IF(AND(BI195=契約状況コード表!M$5,T195&gt;契約状況コード表!N$5),"○",IF(AND(BI195=契約状況コード表!M$6,T195&gt;=契約状況コード表!N$6),"○",IF(AND(BI195=契約状況コード表!M$7,T195&gt;=契約状況コード表!N$7),"○",IF(AND(BI195=契約状況コード表!M$8,T195&gt;=契約状況コード表!N$8),"○",IF(AND(BI195=契約状況コード表!M$9,T195&gt;=契約状況コード表!N$9),"○",IF(AND(BI195=契約状況コード表!M$10,T195&gt;=契約状況コード表!N$10),"○",IF(AND(BI195=契約状況コード表!M$11,T195&gt;=契約状況コード表!N$11),"○",IF(AND(BI195=契約状況コード表!M$12,T195&gt;=契約状況コード表!N$12),"○",IF(AND(BI195=契約状況コード表!M$13,T195&gt;=契約状況コード表!N$13),"○",IF(T195="他官署で調達手続き入札を実施のため","○","×"))))))))))</f>
        <v>×</v>
      </c>
      <c r="BE195" s="98" t="str">
        <f>IF(AND(BI195=契約状況コード表!M$5,Y195&gt;契約状況コード表!N$5),"○",IF(AND(BI195=契約状況コード表!M$6,Y195&gt;=契約状況コード表!N$6),"○",IF(AND(BI195=契約状況コード表!M$7,Y195&gt;=契約状況コード表!N$7),"○",IF(AND(BI195=契約状況コード表!M$8,Y195&gt;=契約状況コード表!N$8),"○",IF(AND(BI195=契約状況コード表!M$9,Y195&gt;=契約状況コード表!N$9),"○",IF(AND(BI195=契約状況コード表!M$10,Y195&gt;=契約状況コード表!N$10),"○",IF(AND(BI195=契約状況コード表!M$11,Y195&gt;=契約状況コード表!N$11),"○",IF(AND(BI195=契約状況コード表!M$12,Y195&gt;=契約状況コード表!N$12),"○",IF(AND(BI195=契約状況コード表!M$13,Y195&gt;=契約状況コード表!N$13),"○","×")))))))))</f>
        <v>×</v>
      </c>
      <c r="BF195" s="98" t="str">
        <f t="shared" si="30"/>
        <v>×</v>
      </c>
      <c r="BG195" s="98" t="str">
        <f t="shared" si="31"/>
        <v>×</v>
      </c>
      <c r="BH195" s="99" t="str">
        <f t="shared" si="32"/>
        <v/>
      </c>
      <c r="BI195" s="146">
        <f t="shared" si="33"/>
        <v>0</v>
      </c>
      <c r="BJ195" s="29" t="str">
        <f>IF(AG195=契約状況コード表!G$5,"",IF(AND(K195&lt;&gt;"",ISTEXT(U195)),"分担契約/単価契約",IF(ISTEXT(U195),"単価契約",IF(K195&lt;&gt;"","分担契約",""))))</f>
        <v/>
      </c>
      <c r="BK195" s="147"/>
      <c r="BL195" s="102" t="str">
        <f>IF(COUNTIF(T195,"**"),"",IF(AND(T195&gt;=契約状況コード表!P$5,OR(H195=契約状況コード表!M$5,H195=契約状況コード表!M$6)),1,IF(AND(T195&gt;=契約状況コード表!P$13,H195&lt;&gt;契約状況コード表!M$5,H195&lt;&gt;契約状況コード表!M$6),1,"")))</f>
        <v/>
      </c>
      <c r="BM195" s="132" t="str">
        <f t="shared" si="34"/>
        <v>○</v>
      </c>
      <c r="BN195" s="102" t="b">
        <f t="shared" si="35"/>
        <v>1</v>
      </c>
      <c r="BO195" s="102" t="b">
        <f t="shared" si="36"/>
        <v>1</v>
      </c>
    </row>
    <row r="196" spans="7:67" ht="60.6" customHeight="1">
      <c r="G196" s="64"/>
      <c r="H196" s="65"/>
      <c r="I196" s="65"/>
      <c r="J196" s="65"/>
      <c r="K196" s="64"/>
      <c r="L196" s="29"/>
      <c r="M196" s="66"/>
      <c r="N196" s="65"/>
      <c r="O196" s="67"/>
      <c r="P196" s="72"/>
      <c r="Q196" s="73"/>
      <c r="R196" s="65"/>
      <c r="S196" s="64"/>
      <c r="T196" s="74"/>
      <c r="U196" s="131"/>
      <c r="V196" s="76"/>
      <c r="W196" s="148" t="str">
        <f>IF(OR(T196="他官署で調達手続きを実施のため",AG196=契約状況コード表!G$5),"－",IF(V196&lt;&gt;"",ROUNDDOWN(V196/T196,3),(IFERROR(ROUNDDOWN(U196/T196,3),"－"))))</f>
        <v>－</v>
      </c>
      <c r="X196" s="74"/>
      <c r="Y196" s="74"/>
      <c r="Z196" s="71"/>
      <c r="AA196" s="69"/>
      <c r="AB196" s="70"/>
      <c r="AC196" s="71"/>
      <c r="AD196" s="71"/>
      <c r="AE196" s="71"/>
      <c r="AF196" s="71"/>
      <c r="AG196" s="69"/>
      <c r="AH196" s="65"/>
      <c r="AI196" s="65"/>
      <c r="AJ196" s="65"/>
      <c r="AK196" s="29"/>
      <c r="AL196" s="29"/>
      <c r="AM196" s="170"/>
      <c r="AN196" s="170"/>
      <c r="AO196" s="170"/>
      <c r="AP196" s="170"/>
      <c r="AQ196" s="29"/>
      <c r="AR196" s="64"/>
      <c r="AS196" s="29"/>
      <c r="AT196" s="29"/>
      <c r="AU196" s="29"/>
      <c r="AV196" s="29"/>
      <c r="AW196" s="29"/>
      <c r="AX196" s="29"/>
      <c r="AY196" s="29"/>
      <c r="AZ196" s="29"/>
      <c r="BA196" s="90"/>
      <c r="BB196" s="97"/>
      <c r="BC196" s="98" t="str">
        <f>IF(AND(OR(K196=契約状況コード表!D$5,K196=契約状況コード表!D$6),OR(AG196=契約状況コード表!G$5,AG196=契約状況コード表!G$6)),"年間支払金額(全官署)",IF(OR(AG196=契約状況コード表!G$5,AG196=契約状況コード表!G$6),"年間支払金額",IF(AND(OR(COUNTIF(AI196,"*すべて*"),COUNTIF(AI196,"*全て*")),S196="●",OR(K196=契約状況コード表!D$5,K196=契約状況コード表!D$6)),"年間支払金額(全官署、契約相手方ごと)",IF(AND(OR(COUNTIF(AI196,"*すべて*"),COUNTIF(AI196,"*全て*")),S196="●"),"年間支払金額(契約相手方ごと)",IF(AND(OR(K196=契約状況コード表!D$5,K196=契約状況コード表!D$6),AG196=契約状況コード表!G$7),"契約総額(全官署)",IF(AND(K196=契約状況コード表!D$7,AG196=契約状況コード表!G$7),"契約総額(自官署のみ)",IF(K196=契約状況コード表!D$7,"年間支払金額(自官署のみ)",IF(AG196=契約状況コード表!G$7,"契約総額",IF(AND(COUNTIF(BJ196,"&lt;&gt;*単価*"),OR(K196=契約状況コード表!D$5,K196=契約状況コード表!D$6)),"全官署予定価格",IF(AND(COUNTIF(BJ196,"*単価*"),OR(K196=契約状況コード表!D$5,K196=契約状況コード表!D$6)),"全官署支払金額",IF(AND(COUNTIF(BJ196,"&lt;&gt;*単価*"),COUNTIF(BJ196,"*変更契約*")),"変更後予定価格",IF(COUNTIF(BJ196,"*単価*"),"年間支払金額","予定価格"))))))))))))</f>
        <v>予定価格</v>
      </c>
      <c r="BD196" s="98" t="str">
        <f>IF(AND(BI196=契約状況コード表!M$5,T196&gt;契約状況コード表!N$5),"○",IF(AND(BI196=契約状況コード表!M$6,T196&gt;=契約状況コード表!N$6),"○",IF(AND(BI196=契約状況コード表!M$7,T196&gt;=契約状況コード表!N$7),"○",IF(AND(BI196=契約状況コード表!M$8,T196&gt;=契約状況コード表!N$8),"○",IF(AND(BI196=契約状況コード表!M$9,T196&gt;=契約状況コード表!N$9),"○",IF(AND(BI196=契約状況コード表!M$10,T196&gt;=契約状況コード表!N$10),"○",IF(AND(BI196=契約状況コード表!M$11,T196&gt;=契約状況コード表!N$11),"○",IF(AND(BI196=契約状況コード表!M$12,T196&gt;=契約状況コード表!N$12),"○",IF(AND(BI196=契約状況コード表!M$13,T196&gt;=契約状況コード表!N$13),"○",IF(T196="他官署で調達手続き入札を実施のため","○","×"))))))))))</f>
        <v>×</v>
      </c>
      <c r="BE196" s="98" t="str">
        <f>IF(AND(BI196=契約状況コード表!M$5,Y196&gt;契約状況コード表!N$5),"○",IF(AND(BI196=契約状況コード表!M$6,Y196&gt;=契約状況コード表!N$6),"○",IF(AND(BI196=契約状況コード表!M$7,Y196&gt;=契約状況コード表!N$7),"○",IF(AND(BI196=契約状況コード表!M$8,Y196&gt;=契約状況コード表!N$8),"○",IF(AND(BI196=契約状況コード表!M$9,Y196&gt;=契約状況コード表!N$9),"○",IF(AND(BI196=契約状況コード表!M$10,Y196&gt;=契約状況コード表!N$10),"○",IF(AND(BI196=契約状況コード表!M$11,Y196&gt;=契約状況コード表!N$11),"○",IF(AND(BI196=契約状況コード表!M$12,Y196&gt;=契約状況コード表!N$12),"○",IF(AND(BI196=契約状況コード表!M$13,Y196&gt;=契約状況コード表!N$13),"○","×")))))))))</f>
        <v>×</v>
      </c>
      <c r="BF196" s="98" t="str">
        <f t="shared" si="30"/>
        <v>×</v>
      </c>
      <c r="BG196" s="98" t="str">
        <f t="shared" si="31"/>
        <v>×</v>
      </c>
      <c r="BH196" s="99" t="str">
        <f t="shared" si="32"/>
        <v/>
      </c>
      <c r="BI196" s="146">
        <f t="shared" si="33"/>
        <v>0</v>
      </c>
      <c r="BJ196" s="29" t="str">
        <f>IF(AG196=契約状況コード表!G$5,"",IF(AND(K196&lt;&gt;"",ISTEXT(U196)),"分担契約/単価契約",IF(ISTEXT(U196),"単価契約",IF(K196&lt;&gt;"","分担契約",""))))</f>
        <v/>
      </c>
      <c r="BK196" s="147"/>
      <c r="BL196" s="102" t="str">
        <f>IF(COUNTIF(T196,"**"),"",IF(AND(T196&gt;=契約状況コード表!P$5,OR(H196=契約状況コード表!M$5,H196=契約状況コード表!M$6)),1,IF(AND(T196&gt;=契約状況コード表!P$13,H196&lt;&gt;契約状況コード表!M$5,H196&lt;&gt;契約状況コード表!M$6),1,"")))</f>
        <v/>
      </c>
      <c r="BM196" s="132" t="str">
        <f t="shared" si="34"/>
        <v>○</v>
      </c>
      <c r="BN196" s="102" t="b">
        <f t="shared" si="35"/>
        <v>1</v>
      </c>
      <c r="BO196" s="102" t="b">
        <f t="shared" si="36"/>
        <v>1</v>
      </c>
    </row>
    <row r="197" spans="7:67" ht="60.6" customHeight="1">
      <c r="G197" s="64"/>
      <c r="H197" s="65"/>
      <c r="I197" s="65"/>
      <c r="J197" s="65"/>
      <c r="K197" s="64"/>
      <c r="L197" s="29"/>
      <c r="M197" s="66"/>
      <c r="N197" s="65"/>
      <c r="O197" s="67"/>
      <c r="P197" s="72"/>
      <c r="Q197" s="73"/>
      <c r="R197" s="65"/>
      <c r="S197" s="64"/>
      <c r="T197" s="68"/>
      <c r="U197" s="75"/>
      <c r="V197" s="76"/>
      <c r="W197" s="148" t="str">
        <f>IF(OR(T197="他官署で調達手続きを実施のため",AG197=契約状況コード表!G$5),"－",IF(V197&lt;&gt;"",ROUNDDOWN(V197/T197,3),(IFERROR(ROUNDDOWN(U197/T197,3),"－"))))</f>
        <v>－</v>
      </c>
      <c r="X197" s="68"/>
      <c r="Y197" s="68"/>
      <c r="Z197" s="71"/>
      <c r="AA197" s="69"/>
      <c r="AB197" s="70"/>
      <c r="AC197" s="71"/>
      <c r="AD197" s="71"/>
      <c r="AE197" s="71"/>
      <c r="AF197" s="71"/>
      <c r="AG197" s="69"/>
      <c r="AH197" s="65"/>
      <c r="AI197" s="65"/>
      <c r="AJ197" s="65"/>
      <c r="AK197" s="29"/>
      <c r="AL197" s="29"/>
      <c r="AM197" s="170"/>
      <c r="AN197" s="170"/>
      <c r="AO197" s="170"/>
      <c r="AP197" s="170"/>
      <c r="AQ197" s="29"/>
      <c r="AR197" s="64"/>
      <c r="AS197" s="29"/>
      <c r="AT197" s="29"/>
      <c r="AU197" s="29"/>
      <c r="AV197" s="29"/>
      <c r="AW197" s="29"/>
      <c r="AX197" s="29"/>
      <c r="AY197" s="29"/>
      <c r="AZ197" s="29"/>
      <c r="BA197" s="90"/>
      <c r="BB197" s="97"/>
      <c r="BC197" s="98" t="str">
        <f>IF(AND(OR(K197=契約状況コード表!D$5,K197=契約状況コード表!D$6),OR(AG197=契約状況コード表!G$5,AG197=契約状況コード表!G$6)),"年間支払金額(全官署)",IF(OR(AG197=契約状況コード表!G$5,AG197=契約状況コード表!G$6),"年間支払金額",IF(AND(OR(COUNTIF(AI197,"*すべて*"),COUNTIF(AI197,"*全て*")),S197="●",OR(K197=契約状況コード表!D$5,K197=契約状況コード表!D$6)),"年間支払金額(全官署、契約相手方ごと)",IF(AND(OR(COUNTIF(AI197,"*すべて*"),COUNTIF(AI197,"*全て*")),S197="●"),"年間支払金額(契約相手方ごと)",IF(AND(OR(K197=契約状況コード表!D$5,K197=契約状況コード表!D$6),AG197=契約状況コード表!G$7),"契約総額(全官署)",IF(AND(K197=契約状況コード表!D$7,AG197=契約状況コード表!G$7),"契約総額(自官署のみ)",IF(K197=契約状況コード表!D$7,"年間支払金額(自官署のみ)",IF(AG197=契約状況コード表!G$7,"契約総額",IF(AND(COUNTIF(BJ197,"&lt;&gt;*単価*"),OR(K197=契約状況コード表!D$5,K197=契約状況コード表!D$6)),"全官署予定価格",IF(AND(COUNTIF(BJ197,"*単価*"),OR(K197=契約状況コード表!D$5,K197=契約状況コード表!D$6)),"全官署支払金額",IF(AND(COUNTIF(BJ197,"&lt;&gt;*単価*"),COUNTIF(BJ197,"*変更契約*")),"変更後予定価格",IF(COUNTIF(BJ197,"*単価*"),"年間支払金額","予定価格"))))))))))))</f>
        <v>予定価格</v>
      </c>
      <c r="BD197" s="98" t="str">
        <f>IF(AND(BI197=契約状況コード表!M$5,T197&gt;契約状況コード表!N$5),"○",IF(AND(BI197=契約状況コード表!M$6,T197&gt;=契約状況コード表!N$6),"○",IF(AND(BI197=契約状況コード表!M$7,T197&gt;=契約状況コード表!N$7),"○",IF(AND(BI197=契約状況コード表!M$8,T197&gt;=契約状況コード表!N$8),"○",IF(AND(BI197=契約状況コード表!M$9,T197&gt;=契約状況コード表!N$9),"○",IF(AND(BI197=契約状況コード表!M$10,T197&gt;=契約状況コード表!N$10),"○",IF(AND(BI197=契約状況コード表!M$11,T197&gt;=契約状況コード表!N$11),"○",IF(AND(BI197=契約状況コード表!M$12,T197&gt;=契約状況コード表!N$12),"○",IF(AND(BI197=契約状況コード表!M$13,T197&gt;=契約状況コード表!N$13),"○",IF(T197="他官署で調達手続き入札を実施のため","○","×"))))))))))</f>
        <v>×</v>
      </c>
      <c r="BE197" s="98" t="str">
        <f>IF(AND(BI197=契約状況コード表!M$5,Y197&gt;契約状況コード表!N$5),"○",IF(AND(BI197=契約状況コード表!M$6,Y197&gt;=契約状況コード表!N$6),"○",IF(AND(BI197=契約状況コード表!M$7,Y197&gt;=契約状況コード表!N$7),"○",IF(AND(BI197=契約状況コード表!M$8,Y197&gt;=契約状況コード表!N$8),"○",IF(AND(BI197=契約状況コード表!M$9,Y197&gt;=契約状況コード表!N$9),"○",IF(AND(BI197=契約状況コード表!M$10,Y197&gt;=契約状況コード表!N$10),"○",IF(AND(BI197=契約状況コード表!M$11,Y197&gt;=契約状況コード表!N$11),"○",IF(AND(BI197=契約状況コード表!M$12,Y197&gt;=契約状況コード表!N$12),"○",IF(AND(BI197=契約状況コード表!M$13,Y197&gt;=契約状況コード表!N$13),"○","×")))))))))</f>
        <v>×</v>
      </c>
      <c r="BF197" s="98" t="str">
        <f t="shared" si="30"/>
        <v>×</v>
      </c>
      <c r="BG197" s="98" t="str">
        <f t="shared" si="31"/>
        <v>×</v>
      </c>
      <c r="BH197" s="99" t="str">
        <f t="shared" si="32"/>
        <v/>
      </c>
      <c r="BI197" s="146">
        <f t="shared" si="33"/>
        <v>0</v>
      </c>
      <c r="BJ197" s="29" t="str">
        <f>IF(AG197=契約状況コード表!G$5,"",IF(AND(K197&lt;&gt;"",ISTEXT(U197)),"分担契約/単価契約",IF(ISTEXT(U197),"単価契約",IF(K197&lt;&gt;"","分担契約",""))))</f>
        <v/>
      </c>
      <c r="BK197" s="147"/>
      <c r="BL197" s="102" t="str">
        <f>IF(COUNTIF(T197,"**"),"",IF(AND(T197&gt;=契約状況コード表!P$5,OR(H197=契約状況コード表!M$5,H197=契約状況コード表!M$6)),1,IF(AND(T197&gt;=契約状況コード表!P$13,H197&lt;&gt;契約状況コード表!M$5,H197&lt;&gt;契約状況コード表!M$6),1,"")))</f>
        <v/>
      </c>
      <c r="BM197" s="132" t="str">
        <f t="shared" si="34"/>
        <v>○</v>
      </c>
      <c r="BN197" s="102" t="b">
        <f t="shared" si="35"/>
        <v>1</v>
      </c>
      <c r="BO197" s="102" t="b">
        <f t="shared" si="36"/>
        <v>1</v>
      </c>
    </row>
    <row r="198" spans="7:67" ht="60.6" customHeight="1">
      <c r="G198" s="64"/>
      <c r="H198" s="65"/>
      <c r="I198" s="65"/>
      <c r="J198" s="65"/>
      <c r="K198" s="64"/>
      <c r="L198" s="29"/>
      <c r="M198" s="66"/>
      <c r="N198" s="65"/>
      <c r="O198" s="67"/>
      <c r="P198" s="72"/>
      <c r="Q198" s="73"/>
      <c r="R198" s="65"/>
      <c r="S198" s="64"/>
      <c r="T198" s="68"/>
      <c r="U198" s="75"/>
      <c r="V198" s="76"/>
      <c r="W198" s="148" t="str">
        <f>IF(OR(T198="他官署で調達手続きを実施のため",AG198=契約状況コード表!G$5),"－",IF(V198&lt;&gt;"",ROUNDDOWN(V198/T198,3),(IFERROR(ROUNDDOWN(U198/T198,3),"－"))))</f>
        <v>－</v>
      </c>
      <c r="X198" s="68"/>
      <c r="Y198" s="68"/>
      <c r="Z198" s="71"/>
      <c r="AA198" s="69"/>
      <c r="AB198" s="70"/>
      <c r="AC198" s="71"/>
      <c r="AD198" s="71"/>
      <c r="AE198" s="71"/>
      <c r="AF198" s="71"/>
      <c r="AG198" s="69"/>
      <c r="AH198" s="65"/>
      <c r="AI198" s="65"/>
      <c r="AJ198" s="65"/>
      <c r="AK198" s="29"/>
      <c r="AL198" s="29"/>
      <c r="AM198" s="170"/>
      <c r="AN198" s="170"/>
      <c r="AO198" s="170"/>
      <c r="AP198" s="170"/>
      <c r="AQ198" s="29"/>
      <c r="AR198" s="64"/>
      <c r="AS198" s="29"/>
      <c r="AT198" s="29"/>
      <c r="AU198" s="29"/>
      <c r="AV198" s="29"/>
      <c r="AW198" s="29"/>
      <c r="AX198" s="29"/>
      <c r="AY198" s="29"/>
      <c r="AZ198" s="29"/>
      <c r="BA198" s="90"/>
      <c r="BB198" s="97"/>
      <c r="BC198" s="98" t="str">
        <f>IF(AND(OR(K198=契約状況コード表!D$5,K198=契約状況コード表!D$6),OR(AG198=契約状況コード表!G$5,AG198=契約状況コード表!G$6)),"年間支払金額(全官署)",IF(OR(AG198=契約状況コード表!G$5,AG198=契約状況コード表!G$6),"年間支払金額",IF(AND(OR(COUNTIF(AI198,"*すべて*"),COUNTIF(AI198,"*全て*")),S198="●",OR(K198=契約状況コード表!D$5,K198=契約状況コード表!D$6)),"年間支払金額(全官署、契約相手方ごと)",IF(AND(OR(COUNTIF(AI198,"*すべて*"),COUNTIF(AI198,"*全て*")),S198="●"),"年間支払金額(契約相手方ごと)",IF(AND(OR(K198=契約状況コード表!D$5,K198=契約状況コード表!D$6),AG198=契約状況コード表!G$7),"契約総額(全官署)",IF(AND(K198=契約状況コード表!D$7,AG198=契約状況コード表!G$7),"契約総額(自官署のみ)",IF(K198=契約状況コード表!D$7,"年間支払金額(自官署のみ)",IF(AG198=契約状況コード表!G$7,"契約総額",IF(AND(COUNTIF(BJ198,"&lt;&gt;*単価*"),OR(K198=契約状況コード表!D$5,K198=契約状況コード表!D$6)),"全官署予定価格",IF(AND(COUNTIF(BJ198,"*単価*"),OR(K198=契約状況コード表!D$5,K198=契約状況コード表!D$6)),"全官署支払金額",IF(AND(COUNTIF(BJ198,"&lt;&gt;*単価*"),COUNTIF(BJ198,"*変更契約*")),"変更後予定価格",IF(COUNTIF(BJ198,"*単価*"),"年間支払金額","予定価格"))))))))))))</f>
        <v>予定価格</v>
      </c>
      <c r="BD198" s="98" t="str">
        <f>IF(AND(BI198=契約状況コード表!M$5,T198&gt;契約状況コード表!N$5),"○",IF(AND(BI198=契約状況コード表!M$6,T198&gt;=契約状況コード表!N$6),"○",IF(AND(BI198=契約状況コード表!M$7,T198&gt;=契約状況コード表!N$7),"○",IF(AND(BI198=契約状況コード表!M$8,T198&gt;=契約状況コード表!N$8),"○",IF(AND(BI198=契約状況コード表!M$9,T198&gt;=契約状況コード表!N$9),"○",IF(AND(BI198=契約状況コード表!M$10,T198&gt;=契約状況コード表!N$10),"○",IF(AND(BI198=契約状況コード表!M$11,T198&gt;=契約状況コード表!N$11),"○",IF(AND(BI198=契約状況コード表!M$12,T198&gt;=契約状況コード表!N$12),"○",IF(AND(BI198=契約状況コード表!M$13,T198&gt;=契約状況コード表!N$13),"○",IF(T198="他官署で調達手続き入札を実施のため","○","×"))))))))))</f>
        <v>×</v>
      </c>
      <c r="BE198" s="98" t="str">
        <f>IF(AND(BI198=契約状況コード表!M$5,Y198&gt;契約状況コード表!N$5),"○",IF(AND(BI198=契約状況コード表!M$6,Y198&gt;=契約状況コード表!N$6),"○",IF(AND(BI198=契約状況コード表!M$7,Y198&gt;=契約状況コード表!N$7),"○",IF(AND(BI198=契約状況コード表!M$8,Y198&gt;=契約状況コード表!N$8),"○",IF(AND(BI198=契約状況コード表!M$9,Y198&gt;=契約状況コード表!N$9),"○",IF(AND(BI198=契約状況コード表!M$10,Y198&gt;=契約状況コード表!N$10),"○",IF(AND(BI198=契約状況コード表!M$11,Y198&gt;=契約状況コード表!N$11),"○",IF(AND(BI198=契約状況コード表!M$12,Y198&gt;=契約状況コード表!N$12),"○",IF(AND(BI198=契約状況コード表!M$13,Y198&gt;=契約状況コード表!N$13),"○","×")))))))))</f>
        <v>×</v>
      </c>
      <c r="BF198" s="98" t="str">
        <f t="shared" si="30"/>
        <v>×</v>
      </c>
      <c r="BG198" s="98" t="str">
        <f t="shared" si="31"/>
        <v>×</v>
      </c>
      <c r="BH198" s="99" t="str">
        <f t="shared" si="32"/>
        <v/>
      </c>
      <c r="BI198" s="146">
        <f t="shared" si="33"/>
        <v>0</v>
      </c>
      <c r="BJ198" s="29" t="str">
        <f>IF(AG198=契約状況コード表!G$5,"",IF(AND(K198&lt;&gt;"",ISTEXT(U198)),"分担契約/単価契約",IF(ISTEXT(U198),"単価契約",IF(K198&lt;&gt;"","分担契約",""))))</f>
        <v/>
      </c>
      <c r="BK198" s="147"/>
      <c r="BL198" s="102" t="str">
        <f>IF(COUNTIF(T198,"**"),"",IF(AND(T198&gt;=契約状況コード表!P$5,OR(H198=契約状況コード表!M$5,H198=契約状況コード表!M$6)),1,IF(AND(T198&gt;=契約状況コード表!P$13,H198&lt;&gt;契約状況コード表!M$5,H198&lt;&gt;契約状況コード表!M$6),1,"")))</f>
        <v/>
      </c>
      <c r="BM198" s="132" t="str">
        <f t="shared" si="34"/>
        <v>○</v>
      </c>
      <c r="BN198" s="102" t="b">
        <f t="shared" si="35"/>
        <v>1</v>
      </c>
      <c r="BO198" s="102" t="b">
        <f t="shared" si="36"/>
        <v>1</v>
      </c>
    </row>
    <row r="199" spans="7:67" ht="60.6" customHeight="1">
      <c r="G199" s="64"/>
      <c r="H199" s="65"/>
      <c r="I199" s="65"/>
      <c r="J199" s="65"/>
      <c r="K199" s="64"/>
      <c r="L199" s="29"/>
      <c r="M199" s="66"/>
      <c r="N199" s="65"/>
      <c r="O199" s="67"/>
      <c r="P199" s="72"/>
      <c r="Q199" s="73"/>
      <c r="R199" s="65"/>
      <c r="S199" s="64"/>
      <c r="T199" s="68"/>
      <c r="U199" s="75"/>
      <c r="V199" s="76"/>
      <c r="W199" s="148" t="str">
        <f>IF(OR(T199="他官署で調達手続きを実施のため",AG199=契約状況コード表!G$5),"－",IF(V199&lt;&gt;"",ROUNDDOWN(V199/T199,3),(IFERROR(ROUNDDOWN(U199/T199,3),"－"))))</f>
        <v>－</v>
      </c>
      <c r="X199" s="68"/>
      <c r="Y199" s="68"/>
      <c r="Z199" s="71"/>
      <c r="AA199" s="69"/>
      <c r="AB199" s="70"/>
      <c r="AC199" s="71"/>
      <c r="AD199" s="71"/>
      <c r="AE199" s="71"/>
      <c r="AF199" s="71"/>
      <c r="AG199" s="69"/>
      <c r="AH199" s="65"/>
      <c r="AI199" s="65"/>
      <c r="AJ199" s="65"/>
      <c r="AK199" s="29"/>
      <c r="AL199" s="29"/>
      <c r="AM199" s="170"/>
      <c r="AN199" s="170"/>
      <c r="AO199" s="170"/>
      <c r="AP199" s="170"/>
      <c r="AQ199" s="29"/>
      <c r="AR199" s="64"/>
      <c r="AS199" s="29"/>
      <c r="AT199" s="29"/>
      <c r="AU199" s="29"/>
      <c r="AV199" s="29"/>
      <c r="AW199" s="29"/>
      <c r="AX199" s="29"/>
      <c r="AY199" s="29"/>
      <c r="AZ199" s="29"/>
      <c r="BA199" s="90"/>
      <c r="BB199" s="97"/>
      <c r="BC199" s="98" t="str">
        <f>IF(AND(OR(K199=契約状況コード表!D$5,K199=契約状況コード表!D$6),OR(AG199=契約状況コード表!G$5,AG199=契約状況コード表!G$6)),"年間支払金額(全官署)",IF(OR(AG199=契約状況コード表!G$5,AG199=契約状況コード表!G$6),"年間支払金額",IF(AND(OR(COUNTIF(AI199,"*すべて*"),COUNTIF(AI199,"*全て*")),S199="●",OR(K199=契約状況コード表!D$5,K199=契約状況コード表!D$6)),"年間支払金額(全官署、契約相手方ごと)",IF(AND(OR(COUNTIF(AI199,"*すべて*"),COUNTIF(AI199,"*全て*")),S199="●"),"年間支払金額(契約相手方ごと)",IF(AND(OR(K199=契約状況コード表!D$5,K199=契約状況コード表!D$6),AG199=契約状況コード表!G$7),"契約総額(全官署)",IF(AND(K199=契約状況コード表!D$7,AG199=契約状況コード表!G$7),"契約総額(自官署のみ)",IF(K199=契約状況コード表!D$7,"年間支払金額(自官署のみ)",IF(AG199=契約状況コード表!G$7,"契約総額",IF(AND(COUNTIF(BJ199,"&lt;&gt;*単価*"),OR(K199=契約状況コード表!D$5,K199=契約状況コード表!D$6)),"全官署予定価格",IF(AND(COUNTIF(BJ199,"*単価*"),OR(K199=契約状況コード表!D$5,K199=契約状況コード表!D$6)),"全官署支払金額",IF(AND(COUNTIF(BJ199,"&lt;&gt;*単価*"),COUNTIF(BJ199,"*変更契約*")),"変更後予定価格",IF(COUNTIF(BJ199,"*単価*"),"年間支払金額","予定価格"))))))))))))</f>
        <v>予定価格</v>
      </c>
      <c r="BD199" s="98" t="str">
        <f>IF(AND(BI199=契約状況コード表!M$5,T199&gt;契約状況コード表!N$5),"○",IF(AND(BI199=契約状況コード表!M$6,T199&gt;=契約状況コード表!N$6),"○",IF(AND(BI199=契約状況コード表!M$7,T199&gt;=契約状況コード表!N$7),"○",IF(AND(BI199=契約状況コード表!M$8,T199&gt;=契約状況コード表!N$8),"○",IF(AND(BI199=契約状況コード表!M$9,T199&gt;=契約状況コード表!N$9),"○",IF(AND(BI199=契約状況コード表!M$10,T199&gt;=契約状況コード表!N$10),"○",IF(AND(BI199=契約状況コード表!M$11,T199&gt;=契約状況コード表!N$11),"○",IF(AND(BI199=契約状況コード表!M$12,T199&gt;=契約状況コード表!N$12),"○",IF(AND(BI199=契約状況コード表!M$13,T199&gt;=契約状況コード表!N$13),"○",IF(T199="他官署で調達手続き入札を実施のため","○","×"))))))))))</f>
        <v>×</v>
      </c>
      <c r="BE199" s="98" t="str">
        <f>IF(AND(BI199=契約状況コード表!M$5,Y199&gt;契約状況コード表!N$5),"○",IF(AND(BI199=契約状況コード表!M$6,Y199&gt;=契約状況コード表!N$6),"○",IF(AND(BI199=契約状況コード表!M$7,Y199&gt;=契約状況コード表!N$7),"○",IF(AND(BI199=契約状況コード表!M$8,Y199&gt;=契約状況コード表!N$8),"○",IF(AND(BI199=契約状況コード表!M$9,Y199&gt;=契約状況コード表!N$9),"○",IF(AND(BI199=契約状況コード表!M$10,Y199&gt;=契約状況コード表!N$10),"○",IF(AND(BI199=契約状況コード表!M$11,Y199&gt;=契約状況コード表!N$11),"○",IF(AND(BI199=契約状況コード表!M$12,Y199&gt;=契約状況コード表!N$12),"○",IF(AND(BI199=契約状況コード表!M$13,Y199&gt;=契約状況コード表!N$13),"○","×")))))))))</f>
        <v>×</v>
      </c>
      <c r="BF199" s="98" t="str">
        <f t="shared" si="30"/>
        <v>×</v>
      </c>
      <c r="BG199" s="98" t="str">
        <f t="shared" si="31"/>
        <v>×</v>
      </c>
      <c r="BH199" s="99" t="str">
        <f t="shared" si="32"/>
        <v/>
      </c>
      <c r="BI199" s="146">
        <f t="shared" si="33"/>
        <v>0</v>
      </c>
      <c r="BJ199" s="29" t="str">
        <f>IF(AG199=契約状況コード表!G$5,"",IF(AND(K199&lt;&gt;"",ISTEXT(U199)),"分担契約/単価契約",IF(ISTEXT(U199),"単価契約",IF(K199&lt;&gt;"","分担契約",""))))</f>
        <v/>
      </c>
      <c r="BK199" s="147"/>
      <c r="BL199" s="102" t="str">
        <f>IF(COUNTIF(T199,"**"),"",IF(AND(T199&gt;=契約状況コード表!P$5,OR(H199=契約状況コード表!M$5,H199=契約状況コード表!M$6)),1,IF(AND(T199&gt;=契約状況コード表!P$13,H199&lt;&gt;契約状況コード表!M$5,H199&lt;&gt;契約状況コード表!M$6),1,"")))</f>
        <v/>
      </c>
      <c r="BM199" s="132" t="str">
        <f t="shared" si="34"/>
        <v>○</v>
      </c>
      <c r="BN199" s="102" t="b">
        <f t="shared" si="35"/>
        <v>1</v>
      </c>
      <c r="BO199" s="102" t="b">
        <f t="shared" si="36"/>
        <v>1</v>
      </c>
    </row>
    <row r="200" spans="7:67" ht="60.6" customHeight="1">
      <c r="G200" s="64"/>
      <c r="H200" s="65"/>
      <c r="I200" s="65"/>
      <c r="J200" s="65"/>
      <c r="K200" s="64"/>
      <c r="L200" s="29"/>
      <c r="M200" s="66"/>
      <c r="N200" s="65"/>
      <c r="O200" s="67"/>
      <c r="P200" s="72"/>
      <c r="Q200" s="73"/>
      <c r="R200" s="65"/>
      <c r="S200" s="64"/>
      <c r="T200" s="68"/>
      <c r="U200" s="75"/>
      <c r="V200" s="76"/>
      <c r="W200" s="148" t="str">
        <f>IF(OR(T200="他官署で調達手続きを実施のため",AG200=契約状況コード表!G$5),"－",IF(V200&lt;&gt;"",ROUNDDOWN(V200/T200,3),(IFERROR(ROUNDDOWN(U200/T200,3),"－"))))</f>
        <v>－</v>
      </c>
      <c r="X200" s="68"/>
      <c r="Y200" s="68"/>
      <c r="Z200" s="71"/>
      <c r="AA200" s="69"/>
      <c r="AB200" s="70"/>
      <c r="AC200" s="71"/>
      <c r="AD200" s="71"/>
      <c r="AE200" s="71"/>
      <c r="AF200" s="71"/>
      <c r="AG200" s="69"/>
      <c r="AH200" s="65"/>
      <c r="AI200" s="65"/>
      <c r="AJ200" s="65"/>
      <c r="AK200" s="29"/>
      <c r="AL200" s="29"/>
      <c r="AM200" s="170"/>
      <c r="AN200" s="170"/>
      <c r="AO200" s="170"/>
      <c r="AP200" s="170"/>
      <c r="AQ200" s="29"/>
      <c r="AR200" s="64"/>
      <c r="AS200" s="29"/>
      <c r="AT200" s="29"/>
      <c r="AU200" s="29"/>
      <c r="AV200" s="29"/>
      <c r="AW200" s="29"/>
      <c r="AX200" s="29"/>
      <c r="AY200" s="29"/>
      <c r="AZ200" s="29"/>
      <c r="BA200" s="92"/>
      <c r="BB200" s="97"/>
      <c r="BC200" s="98" t="str">
        <f>IF(AND(OR(K200=契約状況コード表!D$5,K200=契約状況コード表!D$6),OR(AG200=契約状況コード表!G$5,AG200=契約状況コード表!G$6)),"年間支払金額(全官署)",IF(OR(AG200=契約状況コード表!G$5,AG200=契約状況コード表!G$6),"年間支払金額",IF(AND(OR(COUNTIF(AI200,"*すべて*"),COUNTIF(AI200,"*全て*")),S200="●",OR(K200=契約状況コード表!D$5,K200=契約状況コード表!D$6)),"年間支払金額(全官署、契約相手方ごと)",IF(AND(OR(COUNTIF(AI200,"*すべて*"),COUNTIF(AI200,"*全て*")),S200="●"),"年間支払金額(契約相手方ごと)",IF(AND(OR(K200=契約状況コード表!D$5,K200=契約状況コード表!D$6),AG200=契約状況コード表!G$7),"契約総額(全官署)",IF(AND(K200=契約状況コード表!D$7,AG200=契約状況コード表!G$7),"契約総額(自官署のみ)",IF(K200=契約状況コード表!D$7,"年間支払金額(自官署のみ)",IF(AG200=契約状況コード表!G$7,"契約総額",IF(AND(COUNTIF(BJ200,"&lt;&gt;*単価*"),OR(K200=契約状況コード表!D$5,K200=契約状況コード表!D$6)),"全官署予定価格",IF(AND(COUNTIF(BJ200,"*単価*"),OR(K200=契約状況コード表!D$5,K200=契約状況コード表!D$6)),"全官署支払金額",IF(AND(COUNTIF(BJ200,"&lt;&gt;*単価*"),COUNTIF(BJ200,"*変更契約*")),"変更後予定価格",IF(COUNTIF(BJ200,"*単価*"),"年間支払金額","予定価格"))))))))))))</f>
        <v>予定価格</v>
      </c>
      <c r="BD200" s="98" t="str">
        <f>IF(AND(BI200=契約状況コード表!M$5,T200&gt;契約状況コード表!N$5),"○",IF(AND(BI200=契約状況コード表!M$6,T200&gt;=契約状況コード表!N$6),"○",IF(AND(BI200=契約状況コード表!M$7,T200&gt;=契約状況コード表!N$7),"○",IF(AND(BI200=契約状況コード表!M$8,T200&gt;=契約状況コード表!N$8),"○",IF(AND(BI200=契約状況コード表!M$9,T200&gt;=契約状況コード表!N$9),"○",IF(AND(BI200=契約状況コード表!M$10,T200&gt;=契約状況コード表!N$10),"○",IF(AND(BI200=契約状況コード表!M$11,T200&gt;=契約状況コード表!N$11),"○",IF(AND(BI200=契約状況コード表!M$12,T200&gt;=契約状況コード表!N$12),"○",IF(AND(BI200=契約状況コード表!M$13,T200&gt;=契約状況コード表!N$13),"○",IF(T200="他官署で調達手続き入札を実施のため","○","×"))))))))))</f>
        <v>×</v>
      </c>
      <c r="BE200" s="98" t="str">
        <f>IF(AND(BI200=契約状況コード表!M$5,Y200&gt;契約状況コード表!N$5),"○",IF(AND(BI200=契約状況コード表!M$6,Y200&gt;=契約状況コード表!N$6),"○",IF(AND(BI200=契約状況コード表!M$7,Y200&gt;=契約状況コード表!N$7),"○",IF(AND(BI200=契約状況コード表!M$8,Y200&gt;=契約状況コード表!N$8),"○",IF(AND(BI200=契約状況コード表!M$9,Y200&gt;=契約状況コード表!N$9),"○",IF(AND(BI200=契約状況コード表!M$10,Y200&gt;=契約状況コード表!N$10),"○",IF(AND(BI200=契約状況コード表!M$11,Y200&gt;=契約状況コード表!N$11),"○",IF(AND(BI200=契約状況コード表!M$12,Y200&gt;=契約状況コード表!N$12),"○",IF(AND(BI200=契約状況コード表!M$13,Y200&gt;=契約状況コード表!N$13),"○","×")))))))))</f>
        <v>×</v>
      </c>
      <c r="BF200" s="98" t="str">
        <f t="shared" si="30"/>
        <v>×</v>
      </c>
      <c r="BG200" s="98" t="str">
        <f t="shared" si="31"/>
        <v>×</v>
      </c>
      <c r="BH200" s="99" t="str">
        <f t="shared" si="32"/>
        <v/>
      </c>
      <c r="BI200" s="146">
        <f t="shared" si="33"/>
        <v>0</v>
      </c>
      <c r="BJ200" s="29" t="str">
        <f>IF(AG200=契約状況コード表!G$5,"",IF(AND(K200&lt;&gt;"",ISTEXT(U200)),"分担契約/単価契約",IF(ISTEXT(U200),"単価契約",IF(K200&lt;&gt;"","分担契約",""))))</f>
        <v/>
      </c>
      <c r="BK200" s="147"/>
      <c r="BL200" s="102" t="str">
        <f>IF(COUNTIF(T200,"**"),"",IF(AND(T200&gt;=契約状況コード表!P$5,OR(H200=契約状況コード表!M$5,H200=契約状況コード表!M$6)),1,IF(AND(T200&gt;=契約状況コード表!P$13,H200&lt;&gt;契約状況コード表!M$5,H200&lt;&gt;契約状況コード表!M$6),1,"")))</f>
        <v/>
      </c>
      <c r="BM200" s="132" t="str">
        <f t="shared" si="34"/>
        <v>○</v>
      </c>
      <c r="BN200" s="102" t="b">
        <f t="shared" si="35"/>
        <v>1</v>
      </c>
      <c r="BO200" s="102" t="b">
        <f t="shared" si="36"/>
        <v>1</v>
      </c>
    </row>
    <row r="201" spans="7:67" ht="60.6" customHeight="1">
      <c r="G201" s="64"/>
      <c r="H201" s="65"/>
      <c r="I201" s="65"/>
      <c r="J201" s="65"/>
      <c r="K201" s="64"/>
      <c r="L201" s="29"/>
      <c r="M201" s="66"/>
      <c r="N201" s="65"/>
      <c r="O201" s="67"/>
      <c r="P201" s="72"/>
      <c r="Q201" s="73"/>
      <c r="R201" s="65"/>
      <c r="S201" s="64"/>
      <c r="T201" s="68"/>
      <c r="U201" s="75"/>
      <c r="V201" s="76"/>
      <c r="W201" s="148" t="str">
        <f>IF(OR(T201="他官署で調達手続きを実施のため",AG201=契約状況コード表!G$5),"－",IF(V201&lt;&gt;"",ROUNDDOWN(V201/T201,3),(IFERROR(ROUNDDOWN(U201/T201,3),"－"))))</f>
        <v>－</v>
      </c>
      <c r="X201" s="68"/>
      <c r="Y201" s="68"/>
      <c r="Z201" s="71"/>
      <c r="AA201" s="69"/>
      <c r="AB201" s="70"/>
      <c r="AC201" s="71"/>
      <c r="AD201" s="71"/>
      <c r="AE201" s="71"/>
      <c r="AF201" s="71"/>
      <c r="AG201" s="69"/>
      <c r="AH201" s="65"/>
      <c r="AI201" s="65"/>
      <c r="AJ201" s="65"/>
      <c r="AK201" s="29"/>
      <c r="AL201" s="29"/>
      <c r="AM201" s="170"/>
      <c r="AN201" s="170"/>
      <c r="AO201" s="170"/>
      <c r="AP201" s="170"/>
      <c r="AQ201" s="29"/>
      <c r="AR201" s="64"/>
      <c r="AS201" s="29"/>
      <c r="AT201" s="29"/>
      <c r="AU201" s="29"/>
      <c r="AV201" s="29"/>
      <c r="AW201" s="29"/>
      <c r="AX201" s="29"/>
      <c r="AY201" s="29"/>
      <c r="AZ201" s="29"/>
      <c r="BA201" s="90"/>
      <c r="BB201" s="97"/>
      <c r="BC201" s="98" t="str">
        <f>IF(AND(OR(K201=契約状況コード表!D$5,K201=契約状況コード表!D$6),OR(AG201=契約状況コード表!G$5,AG201=契約状況コード表!G$6)),"年間支払金額(全官署)",IF(OR(AG201=契約状況コード表!G$5,AG201=契約状況コード表!G$6),"年間支払金額",IF(AND(OR(COUNTIF(AI201,"*すべて*"),COUNTIF(AI201,"*全て*")),S201="●",OR(K201=契約状況コード表!D$5,K201=契約状況コード表!D$6)),"年間支払金額(全官署、契約相手方ごと)",IF(AND(OR(COUNTIF(AI201,"*すべて*"),COUNTIF(AI201,"*全て*")),S201="●"),"年間支払金額(契約相手方ごと)",IF(AND(OR(K201=契約状況コード表!D$5,K201=契約状況コード表!D$6),AG201=契約状況コード表!G$7),"契約総額(全官署)",IF(AND(K201=契約状況コード表!D$7,AG201=契約状況コード表!G$7),"契約総額(自官署のみ)",IF(K201=契約状況コード表!D$7,"年間支払金額(自官署のみ)",IF(AG201=契約状況コード表!G$7,"契約総額",IF(AND(COUNTIF(BJ201,"&lt;&gt;*単価*"),OR(K201=契約状況コード表!D$5,K201=契約状況コード表!D$6)),"全官署予定価格",IF(AND(COUNTIF(BJ201,"*単価*"),OR(K201=契約状況コード表!D$5,K201=契約状況コード表!D$6)),"全官署支払金額",IF(AND(COUNTIF(BJ201,"&lt;&gt;*単価*"),COUNTIF(BJ201,"*変更契約*")),"変更後予定価格",IF(COUNTIF(BJ201,"*単価*"),"年間支払金額","予定価格"))))))))))))</f>
        <v>予定価格</v>
      </c>
      <c r="BD201" s="98" t="str">
        <f>IF(AND(BI201=契約状況コード表!M$5,T201&gt;契約状況コード表!N$5),"○",IF(AND(BI201=契約状況コード表!M$6,T201&gt;=契約状況コード表!N$6),"○",IF(AND(BI201=契約状況コード表!M$7,T201&gt;=契約状況コード表!N$7),"○",IF(AND(BI201=契約状況コード表!M$8,T201&gt;=契約状況コード表!N$8),"○",IF(AND(BI201=契約状況コード表!M$9,T201&gt;=契約状況コード表!N$9),"○",IF(AND(BI201=契約状況コード表!M$10,T201&gt;=契約状況コード表!N$10),"○",IF(AND(BI201=契約状況コード表!M$11,T201&gt;=契約状況コード表!N$11),"○",IF(AND(BI201=契約状況コード表!M$12,T201&gt;=契約状況コード表!N$12),"○",IF(AND(BI201=契約状況コード表!M$13,T201&gt;=契約状況コード表!N$13),"○",IF(T201="他官署で調達手続き入札を実施のため","○","×"))))))))))</f>
        <v>×</v>
      </c>
      <c r="BE201" s="98" t="str">
        <f>IF(AND(BI201=契約状況コード表!M$5,Y201&gt;契約状況コード表!N$5),"○",IF(AND(BI201=契約状況コード表!M$6,Y201&gt;=契約状況コード表!N$6),"○",IF(AND(BI201=契約状況コード表!M$7,Y201&gt;=契約状況コード表!N$7),"○",IF(AND(BI201=契約状況コード表!M$8,Y201&gt;=契約状況コード表!N$8),"○",IF(AND(BI201=契約状況コード表!M$9,Y201&gt;=契約状況コード表!N$9),"○",IF(AND(BI201=契約状況コード表!M$10,Y201&gt;=契約状況コード表!N$10),"○",IF(AND(BI201=契約状況コード表!M$11,Y201&gt;=契約状況コード表!N$11),"○",IF(AND(BI201=契約状況コード表!M$12,Y201&gt;=契約状況コード表!N$12),"○",IF(AND(BI201=契約状況コード表!M$13,Y201&gt;=契約状況コード表!N$13),"○","×")))))))))</f>
        <v>×</v>
      </c>
      <c r="BF201" s="98" t="str">
        <f t="shared" si="30"/>
        <v>×</v>
      </c>
      <c r="BG201" s="98" t="str">
        <f t="shared" si="31"/>
        <v>×</v>
      </c>
      <c r="BH201" s="99" t="str">
        <f t="shared" si="32"/>
        <v/>
      </c>
      <c r="BI201" s="146">
        <f t="shared" si="33"/>
        <v>0</v>
      </c>
      <c r="BJ201" s="29" t="str">
        <f>IF(AG201=契約状況コード表!G$5,"",IF(AND(K201&lt;&gt;"",ISTEXT(U201)),"分担契約/単価契約",IF(ISTEXT(U201),"単価契約",IF(K201&lt;&gt;"","分担契約",""))))</f>
        <v/>
      </c>
      <c r="BK201" s="147"/>
      <c r="BL201" s="102" t="str">
        <f>IF(COUNTIF(T201,"**"),"",IF(AND(T201&gt;=契約状況コード表!P$5,OR(H201=契約状況コード表!M$5,H201=契約状況コード表!M$6)),1,IF(AND(T201&gt;=契約状況コード表!P$13,H201&lt;&gt;契約状況コード表!M$5,H201&lt;&gt;契約状況コード表!M$6),1,"")))</f>
        <v/>
      </c>
      <c r="BM201" s="132" t="str">
        <f t="shared" si="34"/>
        <v>○</v>
      </c>
      <c r="BN201" s="102" t="b">
        <f t="shared" si="35"/>
        <v>1</v>
      </c>
      <c r="BO201" s="102" t="b">
        <f t="shared" si="36"/>
        <v>1</v>
      </c>
    </row>
    <row r="202" spans="7:67" ht="60.6" customHeight="1">
      <c r="G202" s="64"/>
      <c r="H202" s="65"/>
      <c r="I202" s="65"/>
      <c r="J202" s="65"/>
      <c r="K202" s="64"/>
      <c r="L202" s="29"/>
      <c r="M202" s="66"/>
      <c r="N202" s="65"/>
      <c r="O202" s="67"/>
      <c r="P202" s="72"/>
      <c r="Q202" s="73"/>
      <c r="R202" s="65"/>
      <c r="S202" s="64"/>
      <c r="T202" s="68"/>
      <c r="U202" s="75"/>
      <c r="V202" s="76"/>
      <c r="W202" s="148" t="str">
        <f>IF(OR(T202="他官署で調達手続きを実施のため",AG202=契約状況コード表!G$5),"－",IF(V202&lt;&gt;"",ROUNDDOWN(V202/T202,3),(IFERROR(ROUNDDOWN(U202/T202,3),"－"))))</f>
        <v>－</v>
      </c>
      <c r="X202" s="68"/>
      <c r="Y202" s="68"/>
      <c r="Z202" s="71"/>
      <c r="AA202" s="69"/>
      <c r="AB202" s="70"/>
      <c r="AC202" s="71"/>
      <c r="AD202" s="71"/>
      <c r="AE202" s="71"/>
      <c r="AF202" s="71"/>
      <c r="AG202" s="69"/>
      <c r="AH202" s="65"/>
      <c r="AI202" s="65"/>
      <c r="AJ202" s="65"/>
      <c r="AK202" s="29"/>
      <c r="AL202" s="29"/>
      <c r="AM202" s="170"/>
      <c r="AN202" s="170"/>
      <c r="AO202" s="170"/>
      <c r="AP202" s="170"/>
      <c r="AQ202" s="29"/>
      <c r="AR202" s="64"/>
      <c r="AS202" s="29"/>
      <c r="AT202" s="29"/>
      <c r="AU202" s="29"/>
      <c r="AV202" s="29"/>
      <c r="AW202" s="29"/>
      <c r="AX202" s="29"/>
      <c r="AY202" s="29"/>
      <c r="AZ202" s="29"/>
      <c r="BA202" s="90"/>
      <c r="BB202" s="97"/>
      <c r="BC202" s="98" t="str">
        <f>IF(AND(OR(K202=契約状況コード表!D$5,K202=契約状況コード表!D$6),OR(AG202=契約状況コード表!G$5,AG202=契約状況コード表!G$6)),"年間支払金額(全官署)",IF(OR(AG202=契約状況コード表!G$5,AG202=契約状況コード表!G$6),"年間支払金額",IF(AND(OR(COUNTIF(AI202,"*すべて*"),COUNTIF(AI202,"*全て*")),S202="●",OR(K202=契約状況コード表!D$5,K202=契約状況コード表!D$6)),"年間支払金額(全官署、契約相手方ごと)",IF(AND(OR(COUNTIF(AI202,"*すべて*"),COUNTIF(AI202,"*全て*")),S202="●"),"年間支払金額(契約相手方ごと)",IF(AND(OR(K202=契約状況コード表!D$5,K202=契約状況コード表!D$6),AG202=契約状況コード表!G$7),"契約総額(全官署)",IF(AND(K202=契約状況コード表!D$7,AG202=契約状況コード表!G$7),"契約総額(自官署のみ)",IF(K202=契約状況コード表!D$7,"年間支払金額(自官署のみ)",IF(AG202=契約状況コード表!G$7,"契約総額",IF(AND(COUNTIF(BJ202,"&lt;&gt;*単価*"),OR(K202=契約状況コード表!D$5,K202=契約状況コード表!D$6)),"全官署予定価格",IF(AND(COUNTIF(BJ202,"*単価*"),OR(K202=契約状況コード表!D$5,K202=契約状況コード表!D$6)),"全官署支払金額",IF(AND(COUNTIF(BJ202,"&lt;&gt;*単価*"),COUNTIF(BJ202,"*変更契約*")),"変更後予定価格",IF(COUNTIF(BJ202,"*単価*"),"年間支払金額","予定価格"))))))))))))</f>
        <v>予定価格</v>
      </c>
      <c r="BD202" s="98" t="str">
        <f>IF(AND(BI202=契約状況コード表!M$5,T202&gt;契約状況コード表!N$5),"○",IF(AND(BI202=契約状況コード表!M$6,T202&gt;=契約状況コード表!N$6),"○",IF(AND(BI202=契約状況コード表!M$7,T202&gt;=契約状況コード表!N$7),"○",IF(AND(BI202=契約状況コード表!M$8,T202&gt;=契約状況コード表!N$8),"○",IF(AND(BI202=契約状況コード表!M$9,T202&gt;=契約状況コード表!N$9),"○",IF(AND(BI202=契約状況コード表!M$10,T202&gt;=契約状況コード表!N$10),"○",IF(AND(BI202=契約状況コード表!M$11,T202&gt;=契約状況コード表!N$11),"○",IF(AND(BI202=契約状況コード表!M$12,T202&gt;=契約状況コード表!N$12),"○",IF(AND(BI202=契約状況コード表!M$13,T202&gt;=契約状況コード表!N$13),"○",IF(T202="他官署で調達手続き入札を実施のため","○","×"))))))))))</f>
        <v>×</v>
      </c>
      <c r="BE202" s="98" t="str">
        <f>IF(AND(BI202=契約状況コード表!M$5,Y202&gt;契約状況コード表!N$5),"○",IF(AND(BI202=契約状況コード表!M$6,Y202&gt;=契約状況コード表!N$6),"○",IF(AND(BI202=契約状況コード表!M$7,Y202&gt;=契約状況コード表!N$7),"○",IF(AND(BI202=契約状況コード表!M$8,Y202&gt;=契約状況コード表!N$8),"○",IF(AND(BI202=契約状況コード表!M$9,Y202&gt;=契約状況コード表!N$9),"○",IF(AND(BI202=契約状況コード表!M$10,Y202&gt;=契約状況コード表!N$10),"○",IF(AND(BI202=契約状況コード表!M$11,Y202&gt;=契約状況コード表!N$11),"○",IF(AND(BI202=契約状況コード表!M$12,Y202&gt;=契約状況コード表!N$12),"○",IF(AND(BI202=契約状況コード表!M$13,Y202&gt;=契約状況コード表!N$13),"○","×")))))))))</f>
        <v>×</v>
      </c>
      <c r="BF202" s="98" t="str">
        <f t="shared" si="30"/>
        <v>×</v>
      </c>
      <c r="BG202" s="98" t="str">
        <f t="shared" si="31"/>
        <v>×</v>
      </c>
      <c r="BH202" s="99" t="str">
        <f t="shared" si="32"/>
        <v/>
      </c>
      <c r="BI202" s="146">
        <f t="shared" si="33"/>
        <v>0</v>
      </c>
      <c r="BJ202" s="29" t="str">
        <f>IF(AG202=契約状況コード表!G$5,"",IF(AND(K202&lt;&gt;"",ISTEXT(U202)),"分担契約/単価契約",IF(ISTEXT(U202),"単価契約",IF(K202&lt;&gt;"","分担契約",""))))</f>
        <v/>
      </c>
      <c r="BK202" s="147"/>
      <c r="BL202" s="102" t="str">
        <f>IF(COUNTIF(T202,"**"),"",IF(AND(T202&gt;=契約状況コード表!P$5,OR(H202=契約状況コード表!M$5,H202=契約状況コード表!M$6)),1,IF(AND(T202&gt;=契約状況コード表!P$13,H202&lt;&gt;契約状況コード表!M$5,H202&lt;&gt;契約状況コード表!M$6),1,"")))</f>
        <v/>
      </c>
      <c r="BM202" s="132" t="str">
        <f t="shared" si="34"/>
        <v>○</v>
      </c>
      <c r="BN202" s="102" t="b">
        <f t="shared" si="35"/>
        <v>1</v>
      </c>
      <c r="BO202" s="102" t="b">
        <f t="shared" si="36"/>
        <v>1</v>
      </c>
    </row>
    <row r="203" spans="7:67" ht="60.6" customHeight="1">
      <c r="G203" s="64"/>
      <c r="H203" s="65"/>
      <c r="I203" s="65"/>
      <c r="J203" s="65"/>
      <c r="K203" s="64"/>
      <c r="L203" s="29"/>
      <c r="M203" s="66"/>
      <c r="N203" s="65"/>
      <c r="O203" s="67"/>
      <c r="P203" s="72"/>
      <c r="Q203" s="73"/>
      <c r="R203" s="65"/>
      <c r="S203" s="64"/>
      <c r="T203" s="74"/>
      <c r="U203" s="131"/>
      <c r="V203" s="76"/>
      <c r="W203" s="148" t="str">
        <f>IF(OR(T203="他官署で調達手続きを実施のため",AG203=契約状況コード表!G$5),"－",IF(V203&lt;&gt;"",ROUNDDOWN(V203/T203,3),(IFERROR(ROUNDDOWN(U203/T203,3),"－"))))</f>
        <v>－</v>
      </c>
      <c r="X203" s="74"/>
      <c r="Y203" s="74"/>
      <c r="Z203" s="71"/>
      <c r="AA203" s="69"/>
      <c r="AB203" s="70"/>
      <c r="AC203" s="71"/>
      <c r="AD203" s="71"/>
      <c r="AE203" s="71"/>
      <c r="AF203" s="71"/>
      <c r="AG203" s="69"/>
      <c r="AH203" s="65"/>
      <c r="AI203" s="65"/>
      <c r="AJ203" s="65"/>
      <c r="AK203" s="29"/>
      <c r="AL203" s="29"/>
      <c r="AM203" s="170"/>
      <c r="AN203" s="170"/>
      <c r="AO203" s="170"/>
      <c r="AP203" s="170"/>
      <c r="AQ203" s="29"/>
      <c r="AR203" s="64"/>
      <c r="AS203" s="29"/>
      <c r="AT203" s="29"/>
      <c r="AU203" s="29"/>
      <c r="AV203" s="29"/>
      <c r="AW203" s="29"/>
      <c r="AX203" s="29"/>
      <c r="AY203" s="29"/>
      <c r="AZ203" s="29"/>
      <c r="BA203" s="90"/>
      <c r="BB203" s="97"/>
      <c r="BC203" s="98" t="str">
        <f>IF(AND(OR(K203=契約状況コード表!D$5,K203=契約状況コード表!D$6),OR(AG203=契約状況コード表!G$5,AG203=契約状況コード表!G$6)),"年間支払金額(全官署)",IF(OR(AG203=契約状況コード表!G$5,AG203=契約状況コード表!G$6),"年間支払金額",IF(AND(OR(COUNTIF(AI203,"*すべて*"),COUNTIF(AI203,"*全て*")),S203="●",OR(K203=契約状況コード表!D$5,K203=契約状況コード表!D$6)),"年間支払金額(全官署、契約相手方ごと)",IF(AND(OR(COUNTIF(AI203,"*すべて*"),COUNTIF(AI203,"*全て*")),S203="●"),"年間支払金額(契約相手方ごと)",IF(AND(OR(K203=契約状況コード表!D$5,K203=契約状況コード表!D$6),AG203=契約状況コード表!G$7),"契約総額(全官署)",IF(AND(K203=契約状況コード表!D$7,AG203=契約状況コード表!G$7),"契約総額(自官署のみ)",IF(K203=契約状況コード表!D$7,"年間支払金額(自官署のみ)",IF(AG203=契約状況コード表!G$7,"契約総額",IF(AND(COUNTIF(BJ203,"&lt;&gt;*単価*"),OR(K203=契約状況コード表!D$5,K203=契約状況コード表!D$6)),"全官署予定価格",IF(AND(COUNTIF(BJ203,"*単価*"),OR(K203=契約状況コード表!D$5,K203=契約状況コード表!D$6)),"全官署支払金額",IF(AND(COUNTIF(BJ203,"&lt;&gt;*単価*"),COUNTIF(BJ203,"*変更契約*")),"変更後予定価格",IF(COUNTIF(BJ203,"*単価*"),"年間支払金額","予定価格"))))))))))))</f>
        <v>予定価格</v>
      </c>
      <c r="BD203" s="98" t="str">
        <f>IF(AND(BI203=契約状況コード表!M$5,T203&gt;契約状況コード表!N$5),"○",IF(AND(BI203=契約状況コード表!M$6,T203&gt;=契約状況コード表!N$6),"○",IF(AND(BI203=契約状況コード表!M$7,T203&gt;=契約状況コード表!N$7),"○",IF(AND(BI203=契約状況コード表!M$8,T203&gt;=契約状況コード表!N$8),"○",IF(AND(BI203=契約状況コード表!M$9,T203&gt;=契約状況コード表!N$9),"○",IF(AND(BI203=契約状況コード表!M$10,T203&gt;=契約状況コード表!N$10),"○",IF(AND(BI203=契約状況コード表!M$11,T203&gt;=契約状況コード表!N$11),"○",IF(AND(BI203=契約状況コード表!M$12,T203&gt;=契約状況コード表!N$12),"○",IF(AND(BI203=契約状況コード表!M$13,T203&gt;=契約状況コード表!N$13),"○",IF(T203="他官署で調達手続き入札を実施のため","○","×"))))))))))</f>
        <v>×</v>
      </c>
      <c r="BE203" s="98" t="str">
        <f>IF(AND(BI203=契約状況コード表!M$5,Y203&gt;契約状況コード表!N$5),"○",IF(AND(BI203=契約状況コード表!M$6,Y203&gt;=契約状況コード表!N$6),"○",IF(AND(BI203=契約状況コード表!M$7,Y203&gt;=契約状況コード表!N$7),"○",IF(AND(BI203=契約状況コード表!M$8,Y203&gt;=契約状況コード表!N$8),"○",IF(AND(BI203=契約状況コード表!M$9,Y203&gt;=契約状況コード表!N$9),"○",IF(AND(BI203=契約状況コード表!M$10,Y203&gt;=契約状況コード表!N$10),"○",IF(AND(BI203=契約状況コード表!M$11,Y203&gt;=契約状況コード表!N$11),"○",IF(AND(BI203=契約状況コード表!M$12,Y203&gt;=契約状況コード表!N$12),"○",IF(AND(BI203=契約状況コード表!M$13,Y203&gt;=契約状況コード表!N$13),"○","×")))))))))</f>
        <v>×</v>
      </c>
      <c r="BF203" s="98" t="str">
        <f t="shared" si="30"/>
        <v>×</v>
      </c>
      <c r="BG203" s="98" t="str">
        <f t="shared" si="31"/>
        <v>×</v>
      </c>
      <c r="BH203" s="99" t="str">
        <f t="shared" si="32"/>
        <v/>
      </c>
      <c r="BI203" s="146">
        <f t="shared" si="33"/>
        <v>0</v>
      </c>
      <c r="BJ203" s="29" t="str">
        <f>IF(AG203=契約状況コード表!G$5,"",IF(AND(K203&lt;&gt;"",ISTEXT(U203)),"分担契約/単価契約",IF(ISTEXT(U203),"単価契約",IF(K203&lt;&gt;"","分担契約",""))))</f>
        <v/>
      </c>
      <c r="BK203" s="147"/>
      <c r="BL203" s="102" t="str">
        <f>IF(COUNTIF(T203,"**"),"",IF(AND(T203&gt;=契約状況コード表!P$5,OR(H203=契約状況コード表!M$5,H203=契約状況コード表!M$6)),1,IF(AND(T203&gt;=契約状況コード表!P$13,H203&lt;&gt;契約状況コード表!M$5,H203&lt;&gt;契約状況コード表!M$6),1,"")))</f>
        <v/>
      </c>
      <c r="BM203" s="132" t="str">
        <f t="shared" si="34"/>
        <v>○</v>
      </c>
      <c r="BN203" s="102" t="b">
        <f t="shared" si="35"/>
        <v>1</v>
      </c>
      <c r="BO203" s="102" t="b">
        <f t="shared" si="36"/>
        <v>1</v>
      </c>
    </row>
    <row r="204" spans="7:67" ht="60.6" customHeight="1">
      <c r="G204" s="64"/>
      <c r="H204" s="65"/>
      <c r="I204" s="65"/>
      <c r="J204" s="65"/>
      <c r="K204" s="64"/>
      <c r="L204" s="29"/>
      <c r="M204" s="66"/>
      <c r="N204" s="65"/>
      <c r="O204" s="67"/>
      <c r="P204" s="72"/>
      <c r="Q204" s="73"/>
      <c r="R204" s="65"/>
      <c r="S204" s="64"/>
      <c r="T204" s="68"/>
      <c r="U204" s="75"/>
      <c r="V204" s="76"/>
      <c r="W204" s="148" t="str">
        <f>IF(OR(T204="他官署で調達手続きを実施のため",AG204=契約状況コード表!G$5),"－",IF(V204&lt;&gt;"",ROUNDDOWN(V204/T204,3),(IFERROR(ROUNDDOWN(U204/T204,3),"－"))))</f>
        <v>－</v>
      </c>
      <c r="X204" s="68"/>
      <c r="Y204" s="68"/>
      <c r="Z204" s="71"/>
      <c r="AA204" s="69"/>
      <c r="AB204" s="70"/>
      <c r="AC204" s="71"/>
      <c r="AD204" s="71"/>
      <c r="AE204" s="71"/>
      <c r="AF204" s="71"/>
      <c r="AG204" s="69"/>
      <c r="AH204" s="65"/>
      <c r="AI204" s="65"/>
      <c r="AJ204" s="65"/>
      <c r="AK204" s="29"/>
      <c r="AL204" s="29"/>
      <c r="AM204" s="170"/>
      <c r="AN204" s="170"/>
      <c r="AO204" s="170"/>
      <c r="AP204" s="170"/>
      <c r="AQ204" s="29"/>
      <c r="AR204" s="64"/>
      <c r="AS204" s="29"/>
      <c r="AT204" s="29"/>
      <c r="AU204" s="29"/>
      <c r="AV204" s="29"/>
      <c r="AW204" s="29"/>
      <c r="AX204" s="29"/>
      <c r="AY204" s="29"/>
      <c r="AZ204" s="29"/>
      <c r="BA204" s="90"/>
      <c r="BB204" s="97"/>
      <c r="BC204" s="98" t="str">
        <f>IF(AND(OR(K204=契約状況コード表!D$5,K204=契約状況コード表!D$6),OR(AG204=契約状況コード表!G$5,AG204=契約状況コード表!G$6)),"年間支払金額(全官署)",IF(OR(AG204=契約状況コード表!G$5,AG204=契約状況コード表!G$6),"年間支払金額",IF(AND(OR(COUNTIF(AI204,"*すべて*"),COUNTIF(AI204,"*全て*")),S204="●",OR(K204=契約状況コード表!D$5,K204=契約状況コード表!D$6)),"年間支払金額(全官署、契約相手方ごと)",IF(AND(OR(COUNTIF(AI204,"*すべて*"),COUNTIF(AI204,"*全て*")),S204="●"),"年間支払金額(契約相手方ごと)",IF(AND(OR(K204=契約状況コード表!D$5,K204=契約状況コード表!D$6),AG204=契約状況コード表!G$7),"契約総額(全官署)",IF(AND(K204=契約状況コード表!D$7,AG204=契約状況コード表!G$7),"契約総額(自官署のみ)",IF(K204=契約状況コード表!D$7,"年間支払金額(自官署のみ)",IF(AG204=契約状況コード表!G$7,"契約総額",IF(AND(COUNTIF(BJ204,"&lt;&gt;*単価*"),OR(K204=契約状況コード表!D$5,K204=契約状況コード表!D$6)),"全官署予定価格",IF(AND(COUNTIF(BJ204,"*単価*"),OR(K204=契約状況コード表!D$5,K204=契約状況コード表!D$6)),"全官署支払金額",IF(AND(COUNTIF(BJ204,"&lt;&gt;*単価*"),COUNTIF(BJ204,"*変更契約*")),"変更後予定価格",IF(COUNTIF(BJ204,"*単価*"),"年間支払金額","予定価格"))))))))))))</f>
        <v>予定価格</v>
      </c>
      <c r="BD204" s="98" t="str">
        <f>IF(AND(BI204=契約状況コード表!M$5,T204&gt;契約状況コード表!N$5),"○",IF(AND(BI204=契約状況コード表!M$6,T204&gt;=契約状況コード表!N$6),"○",IF(AND(BI204=契約状況コード表!M$7,T204&gt;=契約状況コード表!N$7),"○",IF(AND(BI204=契約状況コード表!M$8,T204&gt;=契約状況コード表!N$8),"○",IF(AND(BI204=契約状況コード表!M$9,T204&gt;=契約状況コード表!N$9),"○",IF(AND(BI204=契約状況コード表!M$10,T204&gt;=契約状況コード表!N$10),"○",IF(AND(BI204=契約状況コード表!M$11,T204&gt;=契約状況コード表!N$11),"○",IF(AND(BI204=契約状況コード表!M$12,T204&gt;=契約状況コード表!N$12),"○",IF(AND(BI204=契約状況コード表!M$13,T204&gt;=契約状況コード表!N$13),"○",IF(T204="他官署で調達手続き入札を実施のため","○","×"))))))))))</f>
        <v>×</v>
      </c>
      <c r="BE204" s="98" t="str">
        <f>IF(AND(BI204=契約状況コード表!M$5,Y204&gt;契約状況コード表!N$5),"○",IF(AND(BI204=契約状況コード表!M$6,Y204&gt;=契約状況コード表!N$6),"○",IF(AND(BI204=契約状況コード表!M$7,Y204&gt;=契約状況コード表!N$7),"○",IF(AND(BI204=契約状況コード表!M$8,Y204&gt;=契約状況コード表!N$8),"○",IF(AND(BI204=契約状況コード表!M$9,Y204&gt;=契約状況コード表!N$9),"○",IF(AND(BI204=契約状況コード表!M$10,Y204&gt;=契約状況コード表!N$10),"○",IF(AND(BI204=契約状況コード表!M$11,Y204&gt;=契約状況コード表!N$11),"○",IF(AND(BI204=契約状況コード表!M$12,Y204&gt;=契約状況コード表!N$12),"○",IF(AND(BI204=契約状況コード表!M$13,Y204&gt;=契約状況コード表!N$13),"○","×")))))))))</f>
        <v>×</v>
      </c>
      <c r="BF204" s="98" t="str">
        <f t="shared" si="30"/>
        <v>×</v>
      </c>
      <c r="BG204" s="98" t="str">
        <f t="shared" si="31"/>
        <v>×</v>
      </c>
      <c r="BH204" s="99" t="str">
        <f t="shared" si="32"/>
        <v/>
      </c>
      <c r="BI204" s="146">
        <f t="shared" si="33"/>
        <v>0</v>
      </c>
      <c r="BJ204" s="29" t="str">
        <f>IF(AG204=契約状況コード表!G$5,"",IF(AND(K204&lt;&gt;"",ISTEXT(U204)),"分担契約/単価契約",IF(ISTEXT(U204),"単価契約",IF(K204&lt;&gt;"","分担契約",""))))</f>
        <v/>
      </c>
      <c r="BK204" s="147"/>
      <c r="BL204" s="102" t="str">
        <f>IF(COUNTIF(T204,"**"),"",IF(AND(T204&gt;=契約状況コード表!P$5,OR(H204=契約状況コード表!M$5,H204=契約状況コード表!M$6)),1,IF(AND(T204&gt;=契約状況コード表!P$13,H204&lt;&gt;契約状況コード表!M$5,H204&lt;&gt;契約状況コード表!M$6),1,"")))</f>
        <v/>
      </c>
      <c r="BM204" s="132" t="str">
        <f t="shared" si="34"/>
        <v>○</v>
      </c>
      <c r="BN204" s="102" t="b">
        <f t="shared" si="35"/>
        <v>1</v>
      </c>
      <c r="BO204" s="102" t="b">
        <f t="shared" si="36"/>
        <v>1</v>
      </c>
    </row>
    <row r="205" spans="7:67" ht="60.6" customHeight="1">
      <c r="G205" s="64"/>
      <c r="H205" s="65"/>
      <c r="I205" s="65"/>
      <c r="J205" s="65"/>
      <c r="K205" s="64"/>
      <c r="L205" s="29"/>
      <c r="M205" s="66"/>
      <c r="N205" s="65"/>
      <c r="O205" s="67"/>
      <c r="P205" s="72"/>
      <c r="Q205" s="73"/>
      <c r="R205" s="65"/>
      <c r="S205" s="64"/>
      <c r="T205" s="68"/>
      <c r="U205" s="75"/>
      <c r="V205" s="76"/>
      <c r="W205" s="148" t="str">
        <f>IF(OR(T205="他官署で調達手続きを実施のため",AG205=契約状況コード表!G$5),"－",IF(V205&lt;&gt;"",ROUNDDOWN(V205/T205,3),(IFERROR(ROUNDDOWN(U205/T205,3),"－"))))</f>
        <v>－</v>
      </c>
      <c r="X205" s="68"/>
      <c r="Y205" s="68"/>
      <c r="Z205" s="71"/>
      <c r="AA205" s="69"/>
      <c r="AB205" s="70"/>
      <c r="AC205" s="71"/>
      <c r="AD205" s="71"/>
      <c r="AE205" s="71"/>
      <c r="AF205" s="71"/>
      <c r="AG205" s="69"/>
      <c r="AH205" s="65"/>
      <c r="AI205" s="65"/>
      <c r="AJ205" s="65"/>
      <c r="AK205" s="29"/>
      <c r="AL205" s="29"/>
      <c r="AM205" s="170"/>
      <c r="AN205" s="170"/>
      <c r="AO205" s="170"/>
      <c r="AP205" s="170"/>
      <c r="AQ205" s="29"/>
      <c r="AR205" s="64"/>
      <c r="AS205" s="29"/>
      <c r="AT205" s="29"/>
      <c r="AU205" s="29"/>
      <c r="AV205" s="29"/>
      <c r="AW205" s="29"/>
      <c r="AX205" s="29"/>
      <c r="AY205" s="29"/>
      <c r="AZ205" s="29"/>
      <c r="BA205" s="90"/>
      <c r="BB205" s="97"/>
      <c r="BC205" s="98" t="str">
        <f>IF(AND(OR(K205=契約状況コード表!D$5,K205=契約状況コード表!D$6),OR(AG205=契約状況コード表!G$5,AG205=契約状況コード表!G$6)),"年間支払金額(全官署)",IF(OR(AG205=契約状況コード表!G$5,AG205=契約状況コード表!G$6),"年間支払金額",IF(AND(OR(COUNTIF(AI205,"*すべて*"),COUNTIF(AI205,"*全て*")),S205="●",OR(K205=契約状況コード表!D$5,K205=契約状況コード表!D$6)),"年間支払金額(全官署、契約相手方ごと)",IF(AND(OR(COUNTIF(AI205,"*すべて*"),COUNTIF(AI205,"*全て*")),S205="●"),"年間支払金額(契約相手方ごと)",IF(AND(OR(K205=契約状況コード表!D$5,K205=契約状況コード表!D$6),AG205=契約状況コード表!G$7),"契約総額(全官署)",IF(AND(K205=契約状況コード表!D$7,AG205=契約状況コード表!G$7),"契約総額(自官署のみ)",IF(K205=契約状況コード表!D$7,"年間支払金額(自官署のみ)",IF(AG205=契約状況コード表!G$7,"契約総額",IF(AND(COUNTIF(BJ205,"&lt;&gt;*単価*"),OR(K205=契約状況コード表!D$5,K205=契約状況コード表!D$6)),"全官署予定価格",IF(AND(COUNTIF(BJ205,"*単価*"),OR(K205=契約状況コード表!D$5,K205=契約状況コード表!D$6)),"全官署支払金額",IF(AND(COUNTIF(BJ205,"&lt;&gt;*単価*"),COUNTIF(BJ205,"*変更契約*")),"変更後予定価格",IF(COUNTIF(BJ205,"*単価*"),"年間支払金額","予定価格"))))))))))))</f>
        <v>予定価格</v>
      </c>
      <c r="BD205" s="98" t="str">
        <f>IF(AND(BI205=契約状況コード表!M$5,T205&gt;契約状況コード表!N$5),"○",IF(AND(BI205=契約状況コード表!M$6,T205&gt;=契約状況コード表!N$6),"○",IF(AND(BI205=契約状況コード表!M$7,T205&gt;=契約状況コード表!N$7),"○",IF(AND(BI205=契約状況コード表!M$8,T205&gt;=契約状況コード表!N$8),"○",IF(AND(BI205=契約状況コード表!M$9,T205&gt;=契約状況コード表!N$9),"○",IF(AND(BI205=契約状況コード表!M$10,T205&gt;=契約状況コード表!N$10),"○",IF(AND(BI205=契約状況コード表!M$11,T205&gt;=契約状況コード表!N$11),"○",IF(AND(BI205=契約状況コード表!M$12,T205&gt;=契約状況コード表!N$12),"○",IF(AND(BI205=契約状況コード表!M$13,T205&gt;=契約状況コード表!N$13),"○",IF(T205="他官署で調達手続き入札を実施のため","○","×"))))))))))</f>
        <v>×</v>
      </c>
      <c r="BE205" s="98" t="str">
        <f>IF(AND(BI205=契約状況コード表!M$5,Y205&gt;契約状況コード表!N$5),"○",IF(AND(BI205=契約状況コード表!M$6,Y205&gt;=契約状況コード表!N$6),"○",IF(AND(BI205=契約状況コード表!M$7,Y205&gt;=契約状況コード表!N$7),"○",IF(AND(BI205=契約状況コード表!M$8,Y205&gt;=契約状況コード表!N$8),"○",IF(AND(BI205=契約状況コード表!M$9,Y205&gt;=契約状況コード表!N$9),"○",IF(AND(BI205=契約状況コード表!M$10,Y205&gt;=契約状況コード表!N$10),"○",IF(AND(BI205=契約状況コード表!M$11,Y205&gt;=契約状況コード表!N$11),"○",IF(AND(BI205=契約状況コード表!M$12,Y205&gt;=契約状況コード表!N$12),"○",IF(AND(BI205=契約状況コード表!M$13,Y205&gt;=契約状況コード表!N$13),"○","×")))))))))</f>
        <v>×</v>
      </c>
      <c r="BF205" s="98" t="str">
        <f t="shared" si="30"/>
        <v>×</v>
      </c>
      <c r="BG205" s="98" t="str">
        <f t="shared" si="31"/>
        <v>×</v>
      </c>
      <c r="BH205" s="99" t="str">
        <f t="shared" si="32"/>
        <v/>
      </c>
      <c r="BI205" s="146">
        <f t="shared" si="33"/>
        <v>0</v>
      </c>
      <c r="BJ205" s="29" t="str">
        <f>IF(AG205=契約状況コード表!G$5,"",IF(AND(K205&lt;&gt;"",ISTEXT(U205)),"分担契約/単価契約",IF(ISTEXT(U205),"単価契約",IF(K205&lt;&gt;"","分担契約",""))))</f>
        <v/>
      </c>
      <c r="BK205" s="147"/>
      <c r="BL205" s="102" t="str">
        <f>IF(COUNTIF(T205,"**"),"",IF(AND(T205&gt;=契約状況コード表!P$5,OR(H205=契約状況コード表!M$5,H205=契約状況コード表!M$6)),1,IF(AND(T205&gt;=契約状況コード表!P$13,H205&lt;&gt;契約状況コード表!M$5,H205&lt;&gt;契約状況コード表!M$6),1,"")))</f>
        <v/>
      </c>
      <c r="BM205" s="132" t="str">
        <f t="shared" si="34"/>
        <v>○</v>
      </c>
      <c r="BN205" s="102" t="b">
        <f t="shared" si="35"/>
        <v>1</v>
      </c>
      <c r="BO205" s="102" t="b">
        <f t="shared" si="36"/>
        <v>1</v>
      </c>
    </row>
    <row r="206" spans="7:67" ht="60.6" customHeight="1">
      <c r="G206" s="64"/>
      <c r="H206" s="65"/>
      <c r="I206" s="65"/>
      <c r="J206" s="65"/>
      <c r="K206" s="64"/>
      <c r="L206" s="29"/>
      <c r="M206" s="66"/>
      <c r="N206" s="65"/>
      <c r="O206" s="67"/>
      <c r="P206" s="72"/>
      <c r="Q206" s="73"/>
      <c r="R206" s="65"/>
      <c r="S206" s="64"/>
      <c r="T206" s="68"/>
      <c r="U206" s="75"/>
      <c r="V206" s="76"/>
      <c r="W206" s="148" t="str">
        <f>IF(OR(T206="他官署で調達手続きを実施のため",AG206=契約状況コード表!G$5),"－",IF(V206&lt;&gt;"",ROUNDDOWN(V206/T206,3),(IFERROR(ROUNDDOWN(U206/T206,3),"－"))))</f>
        <v>－</v>
      </c>
      <c r="X206" s="68"/>
      <c r="Y206" s="68"/>
      <c r="Z206" s="71"/>
      <c r="AA206" s="69"/>
      <c r="AB206" s="70"/>
      <c r="AC206" s="71"/>
      <c r="AD206" s="71"/>
      <c r="AE206" s="71"/>
      <c r="AF206" s="71"/>
      <c r="AG206" s="69"/>
      <c r="AH206" s="65"/>
      <c r="AI206" s="65"/>
      <c r="AJ206" s="65"/>
      <c r="AK206" s="29"/>
      <c r="AL206" s="29"/>
      <c r="AM206" s="170"/>
      <c r="AN206" s="170"/>
      <c r="AO206" s="170"/>
      <c r="AP206" s="170"/>
      <c r="AQ206" s="29"/>
      <c r="AR206" s="64"/>
      <c r="AS206" s="29"/>
      <c r="AT206" s="29"/>
      <c r="AU206" s="29"/>
      <c r="AV206" s="29"/>
      <c r="AW206" s="29"/>
      <c r="AX206" s="29"/>
      <c r="AY206" s="29"/>
      <c r="AZ206" s="29"/>
      <c r="BA206" s="90"/>
      <c r="BB206" s="97"/>
      <c r="BC206" s="98" t="str">
        <f>IF(AND(OR(K206=契約状況コード表!D$5,K206=契約状況コード表!D$6),OR(AG206=契約状況コード表!G$5,AG206=契約状況コード表!G$6)),"年間支払金額(全官署)",IF(OR(AG206=契約状況コード表!G$5,AG206=契約状況コード表!G$6),"年間支払金額",IF(AND(OR(COUNTIF(AI206,"*すべて*"),COUNTIF(AI206,"*全て*")),S206="●",OR(K206=契約状況コード表!D$5,K206=契約状況コード表!D$6)),"年間支払金額(全官署、契約相手方ごと)",IF(AND(OR(COUNTIF(AI206,"*すべて*"),COUNTIF(AI206,"*全て*")),S206="●"),"年間支払金額(契約相手方ごと)",IF(AND(OR(K206=契約状況コード表!D$5,K206=契約状況コード表!D$6),AG206=契約状況コード表!G$7),"契約総額(全官署)",IF(AND(K206=契約状況コード表!D$7,AG206=契約状況コード表!G$7),"契約総額(自官署のみ)",IF(K206=契約状況コード表!D$7,"年間支払金額(自官署のみ)",IF(AG206=契約状況コード表!G$7,"契約総額",IF(AND(COUNTIF(BJ206,"&lt;&gt;*単価*"),OR(K206=契約状況コード表!D$5,K206=契約状況コード表!D$6)),"全官署予定価格",IF(AND(COUNTIF(BJ206,"*単価*"),OR(K206=契約状況コード表!D$5,K206=契約状況コード表!D$6)),"全官署支払金額",IF(AND(COUNTIF(BJ206,"&lt;&gt;*単価*"),COUNTIF(BJ206,"*変更契約*")),"変更後予定価格",IF(COUNTIF(BJ206,"*単価*"),"年間支払金額","予定価格"))))))))))))</f>
        <v>予定価格</v>
      </c>
      <c r="BD206" s="98" t="str">
        <f>IF(AND(BI206=契約状況コード表!M$5,T206&gt;契約状況コード表!N$5),"○",IF(AND(BI206=契約状況コード表!M$6,T206&gt;=契約状況コード表!N$6),"○",IF(AND(BI206=契約状況コード表!M$7,T206&gt;=契約状況コード表!N$7),"○",IF(AND(BI206=契約状況コード表!M$8,T206&gt;=契約状況コード表!N$8),"○",IF(AND(BI206=契約状況コード表!M$9,T206&gt;=契約状況コード表!N$9),"○",IF(AND(BI206=契約状況コード表!M$10,T206&gt;=契約状況コード表!N$10),"○",IF(AND(BI206=契約状況コード表!M$11,T206&gt;=契約状況コード表!N$11),"○",IF(AND(BI206=契約状況コード表!M$12,T206&gt;=契約状況コード表!N$12),"○",IF(AND(BI206=契約状況コード表!M$13,T206&gt;=契約状況コード表!N$13),"○",IF(T206="他官署で調達手続き入札を実施のため","○","×"))))))))))</f>
        <v>×</v>
      </c>
      <c r="BE206" s="98" t="str">
        <f>IF(AND(BI206=契約状況コード表!M$5,Y206&gt;契約状況コード表!N$5),"○",IF(AND(BI206=契約状況コード表!M$6,Y206&gt;=契約状況コード表!N$6),"○",IF(AND(BI206=契約状況コード表!M$7,Y206&gt;=契約状況コード表!N$7),"○",IF(AND(BI206=契約状況コード表!M$8,Y206&gt;=契約状況コード表!N$8),"○",IF(AND(BI206=契約状況コード表!M$9,Y206&gt;=契約状況コード表!N$9),"○",IF(AND(BI206=契約状況コード表!M$10,Y206&gt;=契約状況コード表!N$10),"○",IF(AND(BI206=契約状況コード表!M$11,Y206&gt;=契約状況コード表!N$11),"○",IF(AND(BI206=契約状況コード表!M$12,Y206&gt;=契約状況コード表!N$12),"○",IF(AND(BI206=契約状況コード表!M$13,Y206&gt;=契約状況コード表!N$13),"○","×")))))))))</f>
        <v>×</v>
      </c>
      <c r="BF206" s="98" t="str">
        <f t="shared" si="30"/>
        <v>×</v>
      </c>
      <c r="BG206" s="98" t="str">
        <f t="shared" si="31"/>
        <v>×</v>
      </c>
      <c r="BH206" s="99" t="str">
        <f t="shared" si="32"/>
        <v/>
      </c>
      <c r="BI206" s="146">
        <f t="shared" si="33"/>
        <v>0</v>
      </c>
      <c r="BJ206" s="29" t="str">
        <f>IF(AG206=契約状況コード表!G$5,"",IF(AND(K206&lt;&gt;"",ISTEXT(U206)),"分担契約/単価契約",IF(ISTEXT(U206),"単価契約",IF(K206&lt;&gt;"","分担契約",""))))</f>
        <v/>
      </c>
      <c r="BK206" s="147"/>
      <c r="BL206" s="102" t="str">
        <f>IF(COUNTIF(T206,"**"),"",IF(AND(T206&gt;=契約状況コード表!P$5,OR(H206=契約状況コード表!M$5,H206=契約状況コード表!M$6)),1,IF(AND(T206&gt;=契約状況コード表!P$13,H206&lt;&gt;契約状況コード表!M$5,H206&lt;&gt;契約状況コード表!M$6),1,"")))</f>
        <v/>
      </c>
      <c r="BM206" s="132" t="str">
        <f t="shared" si="34"/>
        <v>○</v>
      </c>
      <c r="BN206" s="102" t="b">
        <f t="shared" si="35"/>
        <v>1</v>
      </c>
      <c r="BO206" s="102" t="b">
        <f t="shared" si="36"/>
        <v>1</v>
      </c>
    </row>
    <row r="207" spans="7:67" ht="60.6" customHeight="1">
      <c r="G207" s="64"/>
      <c r="H207" s="65"/>
      <c r="I207" s="65"/>
      <c r="J207" s="65"/>
      <c r="K207" s="64"/>
      <c r="L207" s="29"/>
      <c r="M207" s="66"/>
      <c r="N207" s="65"/>
      <c r="O207" s="67"/>
      <c r="P207" s="72"/>
      <c r="Q207" s="73"/>
      <c r="R207" s="65"/>
      <c r="S207" s="64"/>
      <c r="T207" s="68"/>
      <c r="U207" s="75"/>
      <c r="V207" s="76"/>
      <c r="W207" s="148" t="str">
        <f>IF(OR(T207="他官署で調達手続きを実施のため",AG207=契約状況コード表!G$5),"－",IF(V207&lt;&gt;"",ROUNDDOWN(V207/T207,3),(IFERROR(ROUNDDOWN(U207/T207,3),"－"))))</f>
        <v>－</v>
      </c>
      <c r="X207" s="68"/>
      <c r="Y207" s="68"/>
      <c r="Z207" s="71"/>
      <c r="AA207" s="69"/>
      <c r="AB207" s="70"/>
      <c r="AC207" s="71"/>
      <c r="AD207" s="71"/>
      <c r="AE207" s="71"/>
      <c r="AF207" s="71"/>
      <c r="AG207" s="69"/>
      <c r="AH207" s="65"/>
      <c r="AI207" s="65"/>
      <c r="AJ207" s="65"/>
      <c r="AK207" s="29"/>
      <c r="AL207" s="29"/>
      <c r="AM207" s="170"/>
      <c r="AN207" s="170"/>
      <c r="AO207" s="170"/>
      <c r="AP207" s="170"/>
      <c r="AQ207" s="29"/>
      <c r="AR207" s="64"/>
      <c r="AS207" s="29"/>
      <c r="AT207" s="29"/>
      <c r="AU207" s="29"/>
      <c r="AV207" s="29"/>
      <c r="AW207" s="29"/>
      <c r="AX207" s="29"/>
      <c r="AY207" s="29"/>
      <c r="AZ207" s="29"/>
      <c r="BA207" s="92"/>
      <c r="BB207" s="97"/>
      <c r="BC207" s="98" t="str">
        <f>IF(AND(OR(K207=契約状況コード表!D$5,K207=契約状況コード表!D$6),OR(AG207=契約状況コード表!G$5,AG207=契約状況コード表!G$6)),"年間支払金額(全官署)",IF(OR(AG207=契約状況コード表!G$5,AG207=契約状況コード表!G$6),"年間支払金額",IF(AND(OR(COUNTIF(AI207,"*すべて*"),COUNTIF(AI207,"*全て*")),S207="●",OR(K207=契約状況コード表!D$5,K207=契約状況コード表!D$6)),"年間支払金額(全官署、契約相手方ごと)",IF(AND(OR(COUNTIF(AI207,"*すべて*"),COUNTIF(AI207,"*全て*")),S207="●"),"年間支払金額(契約相手方ごと)",IF(AND(OR(K207=契約状況コード表!D$5,K207=契約状況コード表!D$6),AG207=契約状況コード表!G$7),"契約総額(全官署)",IF(AND(K207=契約状況コード表!D$7,AG207=契約状況コード表!G$7),"契約総額(自官署のみ)",IF(K207=契約状況コード表!D$7,"年間支払金額(自官署のみ)",IF(AG207=契約状況コード表!G$7,"契約総額",IF(AND(COUNTIF(BJ207,"&lt;&gt;*単価*"),OR(K207=契約状況コード表!D$5,K207=契約状況コード表!D$6)),"全官署予定価格",IF(AND(COUNTIF(BJ207,"*単価*"),OR(K207=契約状況コード表!D$5,K207=契約状況コード表!D$6)),"全官署支払金額",IF(AND(COUNTIF(BJ207,"&lt;&gt;*単価*"),COUNTIF(BJ207,"*変更契約*")),"変更後予定価格",IF(COUNTIF(BJ207,"*単価*"),"年間支払金額","予定価格"))))))))))))</f>
        <v>予定価格</v>
      </c>
      <c r="BD207" s="98" t="str">
        <f>IF(AND(BI207=契約状況コード表!M$5,T207&gt;契約状況コード表!N$5),"○",IF(AND(BI207=契約状況コード表!M$6,T207&gt;=契約状況コード表!N$6),"○",IF(AND(BI207=契約状況コード表!M$7,T207&gt;=契約状況コード表!N$7),"○",IF(AND(BI207=契約状況コード表!M$8,T207&gt;=契約状況コード表!N$8),"○",IF(AND(BI207=契約状況コード表!M$9,T207&gt;=契約状況コード表!N$9),"○",IF(AND(BI207=契約状況コード表!M$10,T207&gt;=契約状況コード表!N$10),"○",IF(AND(BI207=契約状況コード表!M$11,T207&gt;=契約状況コード表!N$11),"○",IF(AND(BI207=契約状況コード表!M$12,T207&gt;=契約状況コード表!N$12),"○",IF(AND(BI207=契約状況コード表!M$13,T207&gt;=契約状況コード表!N$13),"○",IF(T207="他官署で調達手続き入札を実施のため","○","×"))))))))))</f>
        <v>×</v>
      </c>
      <c r="BE207" s="98" t="str">
        <f>IF(AND(BI207=契約状況コード表!M$5,Y207&gt;契約状況コード表!N$5),"○",IF(AND(BI207=契約状況コード表!M$6,Y207&gt;=契約状況コード表!N$6),"○",IF(AND(BI207=契約状況コード表!M$7,Y207&gt;=契約状況コード表!N$7),"○",IF(AND(BI207=契約状況コード表!M$8,Y207&gt;=契約状況コード表!N$8),"○",IF(AND(BI207=契約状況コード表!M$9,Y207&gt;=契約状況コード表!N$9),"○",IF(AND(BI207=契約状況コード表!M$10,Y207&gt;=契約状況コード表!N$10),"○",IF(AND(BI207=契約状況コード表!M$11,Y207&gt;=契約状況コード表!N$11),"○",IF(AND(BI207=契約状況コード表!M$12,Y207&gt;=契約状況コード表!N$12),"○",IF(AND(BI207=契約状況コード表!M$13,Y207&gt;=契約状況コード表!N$13),"○","×")))))))))</f>
        <v>×</v>
      </c>
      <c r="BF207" s="98" t="str">
        <f t="shared" si="30"/>
        <v>×</v>
      </c>
      <c r="BG207" s="98" t="str">
        <f t="shared" si="31"/>
        <v>×</v>
      </c>
      <c r="BH207" s="99" t="str">
        <f t="shared" si="32"/>
        <v/>
      </c>
      <c r="BI207" s="146">
        <f t="shared" si="33"/>
        <v>0</v>
      </c>
      <c r="BJ207" s="29" t="str">
        <f>IF(AG207=契約状況コード表!G$5,"",IF(AND(K207&lt;&gt;"",ISTEXT(U207)),"分担契約/単価契約",IF(ISTEXT(U207),"単価契約",IF(K207&lt;&gt;"","分担契約",""))))</f>
        <v/>
      </c>
      <c r="BK207" s="147"/>
      <c r="BL207" s="102" t="str">
        <f>IF(COUNTIF(T207,"**"),"",IF(AND(T207&gt;=契約状況コード表!P$5,OR(H207=契約状況コード表!M$5,H207=契約状況コード表!M$6)),1,IF(AND(T207&gt;=契約状況コード表!P$13,H207&lt;&gt;契約状況コード表!M$5,H207&lt;&gt;契約状況コード表!M$6),1,"")))</f>
        <v/>
      </c>
      <c r="BM207" s="132" t="str">
        <f t="shared" si="34"/>
        <v>○</v>
      </c>
      <c r="BN207" s="102" t="b">
        <f t="shared" si="35"/>
        <v>1</v>
      </c>
      <c r="BO207" s="102" t="b">
        <f t="shared" si="36"/>
        <v>1</v>
      </c>
    </row>
    <row r="208" spans="7:67" ht="60.6" customHeight="1">
      <c r="G208" s="64"/>
      <c r="H208" s="65"/>
      <c r="I208" s="65"/>
      <c r="J208" s="65"/>
      <c r="K208" s="64"/>
      <c r="L208" s="29"/>
      <c r="M208" s="66"/>
      <c r="N208" s="65"/>
      <c r="O208" s="67"/>
      <c r="P208" s="72"/>
      <c r="Q208" s="73"/>
      <c r="R208" s="65"/>
      <c r="S208" s="64"/>
      <c r="T208" s="68"/>
      <c r="U208" s="75"/>
      <c r="V208" s="76"/>
      <c r="W208" s="148" t="str">
        <f>IF(OR(T208="他官署で調達手続きを実施のため",AG208=契約状況コード表!G$5),"－",IF(V208&lt;&gt;"",ROUNDDOWN(V208/T208,3),(IFERROR(ROUNDDOWN(U208/T208,3),"－"))))</f>
        <v>－</v>
      </c>
      <c r="X208" s="68"/>
      <c r="Y208" s="68"/>
      <c r="Z208" s="71"/>
      <c r="AA208" s="69"/>
      <c r="AB208" s="70"/>
      <c r="AC208" s="71"/>
      <c r="AD208" s="71"/>
      <c r="AE208" s="71"/>
      <c r="AF208" s="71"/>
      <c r="AG208" s="69"/>
      <c r="AH208" s="65"/>
      <c r="AI208" s="65"/>
      <c r="AJ208" s="65"/>
      <c r="AK208" s="29"/>
      <c r="AL208" s="29"/>
      <c r="AM208" s="170"/>
      <c r="AN208" s="170"/>
      <c r="AO208" s="170"/>
      <c r="AP208" s="170"/>
      <c r="AQ208" s="29"/>
      <c r="AR208" s="64"/>
      <c r="AS208" s="29"/>
      <c r="AT208" s="29"/>
      <c r="AU208" s="29"/>
      <c r="AV208" s="29"/>
      <c r="AW208" s="29"/>
      <c r="AX208" s="29"/>
      <c r="AY208" s="29"/>
      <c r="AZ208" s="29"/>
      <c r="BA208" s="90"/>
      <c r="BB208" s="97"/>
      <c r="BC208" s="98" t="str">
        <f>IF(AND(OR(K208=契約状況コード表!D$5,K208=契約状況コード表!D$6),OR(AG208=契約状況コード表!G$5,AG208=契約状況コード表!G$6)),"年間支払金額(全官署)",IF(OR(AG208=契約状況コード表!G$5,AG208=契約状況コード表!G$6),"年間支払金額",IF(AND(OR(COUNTIF(AI208,"*すべて*"),COUNTIF(AI208,"*全て*")),S208="●",OR(K208=契約状況コード表!D$5,K208=契約状況コード表!D$6)),"年間支払金額(全官署、契約相手方ごと)",IF(AND(OR(COUNTIF(AI208,"*すべて*"),COUNTIF(AI208,"*全て*")),S208="●"),"年間支払金額(契約相手方ごと)",IF(AND(OR(K208=契約状況コード表!D$5,K208=契約状況コード表!D$6),AG208=契約状況コード表!G$7),"契約総額(全官署)",IF(AND(K208=契約状況コード表!D$7,AG208=契約状況コード表!G$7),"契約総額(自官署のみ)",IF(K208=契約状況コード表!D$7,"年間支払金額(自官署のみ)",IF(AG208=契約状況コード表!G$7,"契約総額",IF(AND(COUNTIF(BJ208,"&lt;&gt;*単価*"),OR(K208=契約状況コード表!D$5,K208=契約状況コード表!D$6)),"全官署予定価格",IF(AND(COUNTIF(BJ208,"*単価*"),OR(K208=契約状況コード表!D$5,K208=契約状況コード表!D$6)),"全官署支払金額",IF(AND(COUNTIF(BJ208,"&lt;&gt;*単価*"),COUNTIF(BJ208,"*変更契約*")),"変更後予定価格",IF(COUNTIF(BJ208,"*単価*"),"年間支払金額","予定価格"))))))))))))</f>
        <v>予定価格</v>
      </c>
      <c r="BD208" s="98" t="str">
        <f>IF(AND(BI208=契約状況コード表!M$5,T208&gt;契約状況コード表!N$5),"○",IF(AND(BI208=契約状況コード表!M$6,T208&gt;=契約状況コード表!N$6),"○",IF(AND(BI208=契約状況コード表!M$7,T208&gt;=契約状況コード表!N$7),"○",IF(AND(BI208=契約状況コード表!M$8,T208&gt;=契約状況コード表!N$8),"○",IF(AND(BI208=契約状況コード表!M$9,T208&gt;=契約状況コード表!N$9),"○",IF(AND(BI208=契約状況コード表!M$10,T208&gt;=契約状況コード表!N$10),"○",IF(AND(BI208=契約状況コード表!M$11,T208&gt;=契約状況コード表!N$11),"○",IF(AND(BI208=契約状況コード表!M$12,T208&gt;=契約状況コード表!N$12),"○",IF(AND(BI208=契約状況コード表!M$13,T208&gt;=契約状況コード表!N$13),"○",IF(T208="他官署で調達手続き入札を実施のため","○","×"))))))))))</f>
        <v>×</v>
      </c>
      <c r="BE208" s="98" t="str">
        <f>IF(AND(BI208=契約状況コード表!M$5,Y208&gt;契約状況コード表!N$5),"○",IF(AND(BI208=契約状況コード表!M$6,Y208&gt;=契約状況コード表!N$6),"○",IF(AND(BI208=契約状況コード表!M$7,Y208&gt;=契約状況コード表!N$7),"○",IF(AND(BI208=契約状況コード表!M$8,Y208&gt;=契約状況コード表!N$8),"○",IF(AND(BI208=契約状況コード表!M$9,Y208&gt;=契約状況コード表!N$9),"○",IF(AND(BI208=契約状況コード表!M$10,Y208&gt;=契約状況コード表!N$10),"○",IF(AND(BI208=契約状況コード表!M$11,Y208&gt;=契約状況コード表!N$11),"○",IF(AND(BI208=契約状況コード表!M$12,Y208&gt;=契約状況コード表!N$12),"○",IF(AND(BI208=契約状況コード表!M$13,Y208&gt;=契約状況コード表!N$13),"○","×")))))))))</f>
        <v>×</v>
      </c>
      <c r="BF208" s="98" t="str">
        <f t="shared" si="30"/>
        <v>×</v>
      </c>
      <c r="BG208" s="98" t="str">
        <f t="shared" si="31"/>
        <v>×</v>
      </c>
      <c r="BH208" s="99" t="str">
        <f t="shared" si="32"/>
        <v/>
      </c>
      <c r="BI208" s="146">
        <f t="shared" si="33"/>
        <v>0</v>
      </c>
      <c r="BJ208" s="29" t="str">
        <f>IF(AG208=契約状況コード表!G$5,"",IF(AND(K208&lt;&gt;"",ISTEXT(U208)),"分担契約/単価契約",IF(ISTEXT(U208),"単価契約",IF(K208&lt;&gt;"","分担契約",""))))</f>
        <v/>
      </c>
      <c r="BK208" s="147"/>
      <c r="BL208" s="102" t="str">
        <f>IF(COUNTIF(T208,"**"),"",IF(AND(T208&gt;=契約状況コード表!P$5,OR(H208=契約状況コード表!M$5,H208=契約状況コード表!M$6)),1,IF(AND(T208&gt;=契約状況コード表!P$13,H208&lt;&gt;契約状況コード表!M$5,H208&lt;&gt;契約状況コード表!M$6),1,"")))</f>
        <v/>
      </c>
      <c r="BM208" s="132" t="str">
        <f t="shared" si="34"/>
        <v>○</v>
      </c>
      <c r="BN208" s="102" t="b">
        <f t="shared" si="35"/>
        <v>1</v>
      </c>
      <c r="BO208" s="102" t="b">
        <f t="shared" si="36"/>
        <v>1</v>
      </c>
    </row>
    <row r="209" spans="7:67" ht="60.6" customHeight="1">
      <c r="G209" s="64"/>
      <c r="H209" s="65"/>
      <c r="I209" s="65"/>
      <c r="J209" s="65"/>
      <c r="K209" s="64"/>
      <c r="L209" s="29"/>
      <c r="M209" s="66"/>
      <c r="N209" s="65"/>
      <c r="O209" s="67"/>
      <c r="P209" s="72"/>
      <c r="Q209" s="73"/>
      <c r="R209" s="65"/>
      <c r="S209" s="64"/>
      <c r="T209" s="68"/>
      <c r="U209" s="75"/>
      <c r="V209" s="76"/>
      <c r="W209" s="148" t="str">
        <f>IF(OR(T209="他官署で調達手続きを実施のため",AG209=契約状況コード表!G$5),"－",IF(V209&lt;&gt;"",ROUNDDOWN(V209/T209,3),(IFERROR(ROUNDDOWN(U209/T209,3),"－"))))</f>
        <v>－</v>
      </c>
      <c r="X209" s="68"/>
      <c r="Y209" s="68"/>
      <c r="Z209" s="71"/>
      <c r="AA209" s="69"/>
      <c r="AB209" s="70"/>
      <c r="AC209" s="71"/>
      <c r="AD209" s="71"/>
      <c r="AE209" s="71"/>
      <c r="AF209" s="71"/>
      <c r="AG209" s="69"/>
      <c r="AH209" s="65"/>
      <c r="AI209" s="65"/>
      <c r="AJ209" s="65"/>
      <c r="AK209" s="29"/>
      <c r="AL209" s="29"/>
      <c r="AM209" s="170"/>
      <c r="AN209" s="170"/>
      <c r="AO209" s="170"/>
      <c r="AP209" s="170"/>
      <c r="AQ209" s="29"/>
      <c r="AR209" s="64"/>
      <c r="AS209" s="29"/>
      <c r="AT209" s="29"/>
      <c r="AU209" s="29"/>
      <c r="AV209" s="29"/>
      <c r="AW209" s="29"/>
      <c r="AX209" s="29"/>
      <c r="AY209" s="29"/>
      <c r="AZ209" s="29"/>
      <c r="BA209" s="90"/>
      <c r="BB209" s="97"/>
      <c r="BC209" s="98" t="str">
        <f>IF(AND(OR(K209=契約状況コード表!D$5,K209=契約状況コード表!D$6),OR(AG209=契約状況コード表!G$5,AG209=契約状況コード表!G$6)),"年間支払金額(全官署)",IF(OR(AG209=契約状況コード表!G$5,AG209=契約状況コード表!G$6),"年間支払金額",IF(AND(OR(COUNTIF(AI209,"*すべて*"),COUNTIF(AI209,"*全て*")),S209="●",OR(K209=契約状況コード表!D$5,K209=契約状況コード表!D$6)),"年間支払金額(全官署、契約相手方ごと)",IF(AND(OR(COUNTIF(AI209,"*すべて*"),COUNTIF(AI209,"*全て*")),S209="●"),"年間支払金額(契約相手方ごと)",IF(AND(OR(K209=契約状況コード表!D$5,K209=契約状況コード表!D$6),AG209=契約状況コード表!G$7),"契約総額(全官署)",IF(AND(K209=契約状況コード表!D$7,AG209=契約状況コード表!G$7),"契約総額(自官署のみ)",IF(K209=契約状況コード表!D$7,"年間支払金額(自官署のみ)",IF(AG209=契約状況コード表!G$7,"契約総額",IF(AND(COUNTIF(BJ209,"&lt;&gt;*単価*"),OR(K209=契約状況コード表!D$5,K209=契約状況コード表!D$6)),"全官署予定価格",IF(AND(COUNTIF(BJ209,"*単価*"),OR(K209=契約状況コード表!D$5,K209=契約状況コード表!D$6)),"全官署支払金額",IF(AND(COUNTIF(BJ209,"&lt;&gt;*単価*"),COUNTIF(BJ209,"*変更契約*")),"変更後予定価格",IF(COUNTIF(BJ209,"*単価*"),"年間支払金額","予定価格"))))))))))))</f>
        <v>予定価格</v>
      </c>
      <c r="BD209" s="98" t="str">
        <f>IF(AND(BI209=契約状況コード表!M$5,T209&gt;契約状況コード表!N$5),"○",IF(AND(BI209=契約状況コード表!M$6,T209&gt;=契約状況コード表!N$6),"○",IF(AND(BI209=契約状況コード表!M$7,T209&gt;=契約状況コード表!N$7),"○",IF(AND(BI209=契約状況コード表!M$8,T209&gt;=契約状況コード表!N$8),"○",IF(AND(BI209=契約状況コード表!M$9,T209&gt;=契約状況コード表!N$9),"○",IF(AND(BI209=契約状況コード表!M$10,T209&gt;=契約状況コード表!N$10),"○",IF(AND(BI209=契約状況コード表!M$11,T209&gt;=契約状況コード表!N$11),"○",IF(AND(BI209=契約状況コード表!M$12,T209&gt;=契約状況コード表!N$12),"○",IF(AND(BI209=契約状況コード表!M$13,T209&gt;=契約状況コード表!N$13),"○",IF(T209="他官署で調達手続き入札を実施のため","○","×"))))))))))</f>
        <v>×</v>
      </c>
      <c r="BE209" s="98" t="str">
        <f>IF(AND(BI209=契約状況コード表!M$5,Y209&gt;契約状況コード表!N$5),"○",IF(AND(BI209=契約状況コード表!M$6,Y209&gt;=契約状況コード表!N$6),"○",IF(AND(BI209=契約状況コード表!M$7,Y209&gt;=契約状況コード表!N$7),"○",IF(AND(BI209=契約状況コード表!M$8,Y209&gt;=契約状況コード表!N$8),"○",IF(AND(BI209=契約状況コード表!M$9,Y209&gt;=契約状況コード表!N$9),"○",IF(AND(BI209=契約状況コード表!M$10,Y209&gt;=契約状況コード表!N$10),"○",IF(AND(BI209=契約状況コード表!M$11,Y209&gt;=契約状況コード表!N$11),"○",IF(AND(BI209=契約状況コード表!M$12,Y209&gt;=契約状況コード表!N$12),"○",IF(AND(BI209=契約状況コード表!M$13,Y209&gt;=契約状況コード表!N$13),"○","×")))))))))</f>
        <v>×</v>
      </c>
      <c r="BF209" s="98" t="str">
        <f t="shared" si="30"/>
        <v>×</v>
      </c>
      <c r="BG209" s="98" t="str">
        <f t="shared" si="31"/>
        <v>×</v>
      </c>
      <c r="BH209" s="99" t="str">
        <f t="shared" si="32"/>
        <v/>
      </c>
      <c r="BI209" s="146">
        <f t="shared" si="33"/>
        <v>0</v>
      </c>
      <c r="BJ209" s="29" t="str">
        <f>IF(AG209=契約状況コード表!G$5,"",IF(AND(K209&lt;&gt;"",ISTEXT(U209)),"分担契約/単価契約",IF(ISTEXT(U209),"単価契約",IF(K209&lt;&gt;"","分担契約",""))))</f>
        <v/>
      </c>
      <c r="BK209" s="147"/>
      <c r="BL209" s="102" t="str">
        <f>IF(COUNTIF(T209,"**"),"",IF(AND(T209&gt;=契約状況コード表!P$5,OR(H209=契約状況コード表!M$5,H209=契約状況コード表!M$6)),1,IF(AND(T209&gt;=契約状況コード表!P$13,H209&lt;&gt;契約状況コード表!M$5,H209&lt;&gt;契約状況コード表!M$6),1,"")))</f>
        <v/>
      </c>
      <c r="BM209" s="132" t="str">
        <f t="shared" si="34"/>
        <v>○</v>
      </c>
      <c r="BN209" s="102" t="b">
        <f t="shared" si="35"/>
        <v>1</v>
      </c>
      <c r="BO209" s="102" t="b">
        <f t="shared" si="36"/>
        <v>1</v>
      </c>
    </row>
    <row r="210" spans="7:67" ht="60.6" customHeight="1">
      <c r="G210" s="64"/>
      <c r="H210" s="65"/>
      <c r="I210" s="65"/>
      <c r="J210" s="65"/>
      <c r="K210" s="64"/>
      <c r="L210" s="29"/>
      <c r="M210" s="66"/>
      <c r="N210" s="65"/>
      <c r="O210" s="67"/>
      <c r="P210" s="72"/>
      <c r="Q210" s="73"/>
      <c r="R210" s="65"/>
      <c r="S210" s="64"/>
      <c r="T210" s="74"/>
      <c r="U210" s="131"/>
      <c r="V210" s="76"/>
      <c r="W210" s="148" t="str">
        <f>IF(OR(T210="他官署で調達手続きを実施のため",AG210=契約状況コード表!G$5),"－",IF(V210&lt;&gt;"",ROUNDDOWN(V210/T210,3),(IFERROR(ROUNDDOWN(U210/T210,3),"－"))))</f>
        <v>－</v>
      </c>
      <c r="X210" s="74"/>
      <c r="Y210" s="74"/>
      <c r="Z210" s="71"/>
      <c r="AA210" s="69"/>
      <c r="AB210" s="70"/>
      <c r="AC210" s="71"/>
      <c r="AD210" s="71"/>
      <c r="AE210" s="71"/>
      <c r="AF210" s="71"/>
      <c r="AG210" s="69"/>
      <c r="AH210" s="65"/>
      <c r="AI210" s="65"/>
      <c r="AJ210" s="65"/>
      <c r="AK210" s="29"/>
      <c r="AL210" s="29"/>
      <c r="AM210" s="170"/>
      <c r="AN210" s="170"/>
      <c r="AO210" s="170"/>
      <c r="AP210" s="170"/>
      <c r="AQ210" s="29"/>
      <c r="AR210" s="64"/>
      <c r="AS210" s="29"/>
      <c r="AT210" s="29"/>
      <c r="AU210" s="29"/>
      <c r="AV210" s="29"/>
      <c r="AW210" s="29"/>
      <c r="AX210" s="29"/>
      <c r="AY210" s="29"/>
      <c r="AZ210" s="29"/>
      <c r="BA210" s="90"/>
      <c r="BB210" s="97"/>
      <c r="BC210" s="98" t="str">
        <f>IF(AND(OR(K210=契約状況コード表!D$5,K210=契約状況コード表!D$6),OR(AG210=契約状況コード表!G$5,AG210=契約状況コード表!G$6)),"年間支払金額(全官署)",IF(OR(AG210=契約状況コード表!G$5,AG210=契約状況コード表!G$6),"年間支払金額",IF(AND(OR(COUNTIF(AI210,"*すべて*"),COUNTIF(AI210,"*全て*")),S210="●",OR(K210=契約状況コード表!D$5,K210=契約状況コード表!D$6)),"年間支払金額(全官署、契約相手方ごと)",IF(AND(OR(COUNTIF(AI210,"*すべて*"),COUNTIF(AI210,"*全て*")),S210="●"),"年間支払金額(契約相手方ごと)",IF(AND(OR(K210=契約状況コード表!D$5,K210=契約状況コード表!D$6),AG210=契約状況コード表!G$7),"契約総額(全官署)",IF(AND(K210=契約状況コード表!D$7,AG210=契約状況コード表!G$7),"契約総額(自官署のみ)",IF(K210=契約状況コード表!D$7,"年間支払金額(自官署のみ)",IF(AG210=契約状況コード表!G$7,"契約総額",IF(AND(COUNTIF(BJ210,"&lt;&gt;*単価*"),OR(K210=契約状況コード表!D$5,K210=契約状況コード表!D$6)),"全官署予定価格",IF(AND(COUNTIF(BJ210,"*単価*"),OR(K210=契約状況コード表!D$5,K210=契約状況コード表!D$6)),"全官署支払金額",IF(AND(COUNTIF(BJ210,"&lt;&gt;*単価*"),COUNTIF(BJ210,"*変更契約*")),"変更後予定価格",IF(COUNTIF(BJ210,"*単価*"),"年間支払金額","予定価格"))))))))))))</f>
        <v>予定価格</v>
      </c>
      <c r="BD210" s="98" t="str">
        <f>IF(AND(BI210=契約状況コード表!M$5,T210&gt;契約状況コード表!N$5),"○",IF(AND(BI210=契約状況コード表!M$6,T210&gt;=契約状況コード表!N$6),"○",IF(AND(BI210=契約状況コード表!M$7,T210&gt;=契約状況コード表!N$7),"○",IF(AND(BI210=契約状況コード表!M$8,T210&gt;=契約状況コード表!N$8),"○",IF(AND(BI210=契約状況コード表!M$9,T210&gt;=契約状況コード表!N$9),"○",IF(AND(BI210=契約状況コード表!M$10,T210&gt;=契約状況コード表!N$10),"○",IF(AND(BI210=契約状況コード表!M$11,T210&gt;=契約状況コード表!N$11),"○",IF(AND(BI210=契約状況コード表!M$12,T210&gt;=契約状況コード表!N$12),"○",IF(AND(BI210=契約状況コード表!M$13,T210&gt;=契約状況コード表!N$13),"○",IF(T210="他官署で調達手続き入札を実施のため","○","×"))))))))))</f>
        <v>×</v>
      </c>
      <c r="BE210" s="98" t="str">
        <f>IF(AND(BI210=契約状況コード表!M$5,Y210&gt;契約状況コード表!N$5),"○",IF(AND(BI210=契約状況コード表!M$6,Y210&gt;=契約状況コード表!N$6),"○",IF(AND(BI210=契約状況コード表!M$7,Y210&gt;=契約状況コード表!N$7),"○",IF(AND(BI210=契約状況コード表!M$8,Y210&gt;=契約状況コード表!N$8),"○",IF(AND(BI210=契約状況コード表!M$9,Y210&gt;=契約状況コード表!N$9),"○",IF(AND(BI210=契約状況コード表!M$10,Y210&gt;=契約状況コード表!N$10),"○",IF(AND(BI210=契約状況コード表!M$11,Y210&gt;=契約状況コード表!N$11),"○",IF(AND(BI210=契約状況コード表!M$12,Y210&gt;=契約状況コード表!N$12),"○",IF(AND(BI210=契約状況コード表!M$13,Y210&gt;=契約状況コード表!N$13),"○","×")))))))))</f>
        <v>×</v>
      </c>
      <c r="BF210" s="98" t="str">
        <f t="shared" si="30"/>
        <v>×</v>
      </c>
      <c r="BG210" s="98" t="str">
        <f t="shared" si="31"/>
        <v>×</v>
      </c>
      <c r="BH210" s="99" t="str">
        <f t="shared" si="32"/>
        <v/>
      </c>
      <c r="BI210" s="146">
        <f t="shared" si="33"/>
        <v>0</v>
      </c>
      <c r="BJ210" s="29" t="str">
        <f>IF(AG210=契約状況コード表!G$5,"",IF(AND(K210&lt;&gt;"",ISTEXT(U210)),"分担契約/単価契約",IF(ISTEXT(U210),"単価契約",IF(K210&lt;&gt;"","分担契約",""))))</f>
        <v/>
      </c>
      <c r="BK210" s="147"/>
      <c r="BL210" s="102" t="str">
        <f>IF(COUNTIF(T210,"**"),"",IF(AND(T210&gt;=契約状況コード表!P$5,OR(H210=契約状況コード表!M$5,H210=契約状況コード表!M$6)),1,IF(AND(T210&gt;=契約状況コード表!P$13,H210&lt;&gt;契約状況コード表!M$5,H210&lt;&gt;契約状況コード表!M$6),1,"")))</f>
        <v/>
      </c>
      <c r="BM210" s="132" t="str">
        <f t="shared" si="34"/>
        <v>○</v>
      </c>
      <c r="BN210" s="102" t="b">
        <f t="shared" si="35"/>
        <v>1</v>
      </c>
      <c r="BO210" s="102" t="b">
        <f t="shared" si="36"/>
        <v>1</v>
      </c>
    </row>
    <row r="211" spans="7:67" ht="60.6" customHeight="1">
      <c r="G211" s="64"/>
      <c r="H211" s="65"/>
      <c r="I211" s="65"/>
      <c r="J211" s="65"/>
      <c r="K211" s="64"/>
      <c r="L211" s="29"/>
      <c r="M211" s="66"/>
      <c r="N211" s="65"/>
      <c r="O211" s="67"/>
      <c r="P211" s="72"/>
      <c r="Q211" s="73"/>
      <c r="R211" s="65"/>
      <c r="S211" s="64"/>
      <c r="T211" s="68"/>
      <c r="U211" s="75"/>
      <c r="V211" s="76"/>
      <c r="W211" s="148" t="str">
        <f>IF(OR(T211="他官署で調達手続きを実施のため",AG211=契約状況コード表!G$5),"－",IF(V211&lt;&gt;"",ROUNDDOWN(V211/T211,3),(IFERROR(ROUNDDOWN(U211/T211,3),"－"))))</f>
        <v>－</v>
      </c>
      <c r="X211" s="68"/>
      <c r="Y211" s="68"/>
      <c r="Z211" s="71"/>
      <c r="AA211" s="69"/>
      <c r="AB211" s="70"/>
      <c r="AC211" s="71"/>
      <c r="AD211" s="71"/>
      <c r="AE211" s="71"/>
      <c r="AF211" s="71"/>
      <c r="AG211" s="69"/>
      <c r="AH211" s="65"/>
      <c r="AI211" s="65"/>
      <c r="AJ211" s="65"/>
      <c r="AK211" s="29"/>
      <c r="AL211" s="29"/>
      <c r="AM211" s="170"/>
      <c r="AN211" s="170"/>
      <c r="AO211" s="170"/>
      <c r="AP211" s="170"/>
      <c r="AQ211" s="29"/>
      <c r="AR211" s="64"/>
      <c r="AS211" s="29"/>
      <c r="AT211" s="29"/>
      <c r="AU211" s="29"/>
      <c r="AV211" s="29"/>
      <c r="AW211" s="29"/>
      <c r="AX211" s="29"/>
      <c r="AY211" s="29"/>
      <c r="AZ211" s="29"/>
      <c r="BA211" s="90"/>
      <c r="BB211" s="97"/>
      <c r="BC211" s="98" t="str">
        <f>IF(AND(OR(K211=契約状況コード表!D$5,K211=契約状況コード表!D$6),OR(AG211=契約状況コード表!G$5,AG211=契約状況コード表!G$6)),"年間支払金額(全官署)",IF(OR(AG211=契約状況コード表!G$5,AG211=契約状況コード表!G$6),"年間支払金額",IF(AND(OR(COUNTIF(AI211,"*すべて*"),COUNTIF(AI211,"*全て*")),S211="●",OR(K211=契約状況コード表!D$5,K211=契約状況コード表!D$6)),"年間支払金額(全官署、契約相手方ごと)",IF(AND(OR(COUNTIF(AI211,"*すべて*"),COUNTIF(AI211,"*全て*")),S211="●"),"年間支払金額(契約相手方ごと)",IF(AND(OR(K211=契約状況コード表!D$5,K211=契約状況コード表!D$6),AG211=契約状況コード表!G$7),"契約総額(全官署)",IF(AND(K211=契約状況コード表!D$7,AG211=契約状況コード表!G$7),"契約総額(自官署のみ)",IF(K211=契約状況コード表!D$7,"年間支払金額(自官署のみ)",IF(AG211=契約状況コード表!G$7,"契約総額",IF(AND(COUNTIF(BJ211,"&lt;&gt;*単価*"),OR(K211=契約状況コード表!D$5,K211=契約状況コード表!D$6)),"全官署予定価格",IF(AND(COUNTIF(BJ211,"*単価*"),OR(K211=契約状況コード表!D$5,K211=契約状況コード表!D$6)),"全官署支払金額",IF(AND(COUNTIF(BJ211,"&lt;&gt;*単価*"),COUNTIF(BJ211,"*変更契約*")),"変更後予定価格",IF(COUNTIF(BJ211,"*単価*"),"年間支払金額","予定価格"))))))))))))</f>
        <v>予定価格</v>
      </c>
      <c r="BD211" s="98" t="str">
        <f>IF(AND(BI211=契約状況コード表!M$5,T211&gt;契約状況コード表!N$5),"○",IF(AND(BI211=契約状況コード表!M$6,T211&gt;=契約状況コード表!N$6),"○",IF(AND(BI211=契約状況コード表!M$7,T211&gt;=契約状況コード表!N$7),"○",IF(AND(BI211=契約状況コード表!M$8,T211&gt;=契約状況コード表!N$8),"○",IF(AND(BI211=契約状況コード表!M$9,T211&gt;=契約状況コード表!N$9),"○",IF(AND(BI211=契約状況コード表!M$10,T211&gt;=契約状況コード表!N$10),"○",IF(AND(BI211=契約状況コード表!M$11,T211&gt;=契約状況コード表!N$11),"○",IF(AND(BI211=契約状況コード表!M$12,T211&gt;=契約状況コード表!N$12),"○",IF(AND(BI211=契約状況コード表!M$13,T211&gt;=契約状況コード表!N$13),"○",IF(T211="他官署で調達手続き入札を実施のため","○","×"))))))))))</f>
        <v>×</v>
      </c>
      <c r="BE211" s="98" t="str">
        <f>IF(AND(BI211=契約状況コード表!M$5,Y211&gt;契約状況コード表!N$5),"○",IF(AND(BI211=契約状況コード表!M$6,Y211&gt;=契約状況コード表!N$6),"○",IF(AND(BI211=契約状況コード表!M$7,Y211&gt;=契約状況コード表!N$7),"○",IF(AND(BI211=契約状況コード表!M$8,Y211&gt;=契約状況コード表!N$8),"○",IF(AND(BI211=契約状況コード表!M$9,Y211&gt;=契約状況コード表!N$9),"○",IF(AND(BI211=契約状況コード表!M$10,Y211&gt;=契約状況コード表!N$10),"○",IF(AND(BI211=契約状況コード表!M$11,Y211&gt;=契約状況コード表!N$11),"○",IF(AND(BI211=契約状況コード表!M$12,Y211&gt;=契約状況コード表!N$12),"○",IF(AND(BI211=契約状況コード表!M$13,Y211&gt;=契約状況コード表!N$13),"○","×")))))))))</f>
        <v>×</v>
      </c>
      <c r="BF211" s="98" t="str">
        <f t="shared" si="30"/>
        <v>×</v>
      </c>
      <c r="BG211" s="98" t="str">
        <f t="shared" si="31"/>
        <v>×</v>
      </c>
      <c r="BH211" s="99" t="str">
        <f t="shared" si="32"/>
        <v/>
      </c>
      <c r="BI211" s="146">
        <f t="shared" si="33"/>
        <v>0</v>
      </c>
      <c r="BJ211" s="29" t="str">
        <f>IF(AG211=契約状況コード表!G$5,"",IF(AND(K211&lt;&gt;"",ISTEXT(U211)),"分担契約/単価契約",IF(ISTEXT(U211),"単価契約",IF(K211&lt;&gt;"","分担契約",""))))</f>
        <v/>
      </c>
      <c r="BK211" s="147"/>
      <c r="BL211" s="102" t="str">
        <f>IF(COUNTIF(T211,"**"),"",IF(AND(T211&gt;=契約状況コード表!P$5,OR(H211=契約状況コード表!M$5,H211=契約状況コード表!M$6)),1,IF(AND(T211&gt;=契約状況コード表!P$13,H211&lt;&gt;契約状況コード表!M$5,H211&lt;&gt;契約状況コード表!M$6),1,"")))</f>
        <v/>
      </c>
      <c r="BM211" s="132" t="str">
        <f t="shared" si="34"/>
        <v>○</v>
      </c>
      <c r="BN211" s="102" t="b">
        <f t="shared" si="35"/>
        <v>1</v>
      </c>
      <c r="BO211" s="102" t="b">
        <f t="shared" si="36"/>
        <v>1</v>
      </c>
    </row>
    <row r="212" spans="7:67" ht="60.6" customHeight="1">
      <c r="G212" s="64"/>
      <c r="H212" s="65"/>
      <c r="I212" s="65"/>
      <c r="J212" s="65"/>
      <c r="K212" s="64"/>
      <c r="L212" s="29"/>
      <c r="M212" s="66"/>
      <c r="N212" s="65"/>
      <c r="O212" s="67"/>
      <c r="P212" s="72"/>
      <c r="Q212" s="73"/>
      <c r="R212" s="65"/>
      <c r="S212" s="64"/>
      <c r="T212" s="68"/>
      <c r="U212" s="75"/>
      <c r="V212" s="76"/>
      <c r="W212" s="148" t="str">
        <f>IF(OR(T212="他官署で調達手続きを実施のため",AG212=契約状況コード表!G$5),"－",IF(V212&lt;&gt;"",ROUNDDOWN(V212/T212,3),(IFERROR(ROUNDDOWN(U212/T212,3),"－"))))</f>
        <v>－</v>
      </c>
      <c r="X212" s="68"/>
      <c r="Y212" s="68"/>
      <c r="Z212" s="71"/>
      <c r="AA212" s="69"/>
      <c r="AB212" s="70"/>
      <c r="AC212" s="71"/>
      <c r="AD212" s="71"/>
      <c r="AE212" s="71"/>
      <c r="AF212" s="71"/>
      <c r="AG212" s="69"/>
      <c r="AH212" s="65"/>
      <c r="AI212" s="65"/>
      <c r="AJ212" s="65"/>
      <c r="AK212" s="29"/>
      <c r="AL212" s="29"/>
      <c r="AM212" s="170"/>
      <c r="AN212" s="170"/>
      <c r="AO212" s="170"/>
      <c r="AP212" s="170"/>
      <c r="AQ212" s="29"/>
      <c r="AR212" s="64"/>
      <c r="AS212" s="29"/>
      <c r="AT212" s="29"/>
      <c r="AU212" s="29"/>
      <c r="AV212" s="29"/>
      <c r="AW212" s="29"/>
      <c r="AX212" s="29"/>
      <c r="AY212" s="29"/>
      <c r="AZ212" s="29"/>
      <c r="BA212" s="90"/>
      <c r="BB212" s="97"/>
      <c r="BC212" s="98" t="str">
        <f>IF(AND(OR(K212=契約状況コード表!D$5,K212=契約状況コード表!D$6),OR(AG212=契約状況コード表!G$5,AG212=契約状況コード表!G$6)),"年間支払金額(全官署)",IF(OR(AG212=契約状況コード表!G$5,AG212=契約状況コード表!G$6),"年間支払金額",IF(AND(OR(COUNTIF(AI212,"*すべて*"),COUNTIF(AI212,"*全て*")),S212="●",OR(K212=契約状況コード表!D$5,K212=契約状況コード表!D$6)),"年間支払金額(全官署、契約相手方ごと)",IF(AND(OR(COUNTIF(AI212,"*すべて*"),COUNTIF(AI212,"*全て*")),S212="●"),"年間支払金額(契約相手方ごと)",IF(AND(OR(K212=契約状況コード表!D$5,K212=契約状況コード表!D$6),AG212=契約状況コード表!G$7),"契約総額(全官署)",IF(AND(K212=契約状況コード表!D$7,AG212=契約状況コード表!G$7),"契約総額(自官署のみ)",IF(K212=契約状況コード表!D$7,"年間支払金額(自官署のみ)",IF(AG212=契約状況コード表!G$7,"契約総額",IF(AND(COUNTIF(BJ212,"&lt;&gt;*単価*"),OR(K212=契約状況コード表!D$5,K212=契約状況コード表!D$6)),"全官署予定価格",IF(AND(COUNTIF(BJ212,"*単価*"),OR(K212=契約状況コード表!D$5,K212=契約状況コード表!D$6)),"全官署支払金額",IF(AND(COUNTIF(BJ212,"&lt;&gt;*単価*"),COUNTIF(BJ212,"*変更契約*")),"変更後予定価格",IF(COUNTIF(BJ212,"*単価*"),"年間支払金額","予定価格"))))))))))))</f>
        <v>予定価格</v>
      </c>
      <c r="BD212" s="98" t="str">
        <f>IF(AND(BI212=契約状況コード表!M$5,T212&gt;契約状況コード表!N$5),"○",IF(AND(BI212=契約状況コード表!M$6,T212&gt;=契約状況コード表!N$6),"○",IF(AND(BI212=契約状況コード表!M$7,T212&gt;=契約状況コード表!N$7),"○",IF(AND(BI212=契約状況コード表!M$8,T212&gt;=契約状況コード表!N$8),"○",IF(AND(BI212=契約状況コード表!M$9,T212&gt;=契約状況コード表!N$9),"○",IF(AND(BI212=契約状況コード表!M$10,T212&gt;=契約状況コード表!N$10),"○",IF(AND(BI212=契約状況コード表!M$11,T212&gt;=契約状況コード表!N$11),"○",IF(AND(BI212=契約状況コード表!M$12,T212&gt;=契約状況コード表!N$12),"○",IF(AND(BI212=契約状況コード表!M$13,T212&gt;=契約状況コード表!N$13),"○",IF(T212="他官署で調達手続き入札を実施のため","○","×"))))))))))</f>
        <v>×</v>
      </c>
      <c r="BE212" s="98" t="str">
        <f>IF(AND(BI212=契約状況コード表!M$5,Y212&gt;契約状況コード表!N$5),"○",IF(AND(BI212=契約状況コード表!M$6,Y212&gt;=契約状況コード表!N$6),"○",IF(AND(BI212=契約状況コード表!M$7,Y212&gt;=契約状況コード表!N$7),"○",IF(AND(BI212=契約状況コード表!M$8,Y212&gt;=契約状況コード表!N$8),"○",IF(AND(BI212=契約状況コード表!M$9,Y212&gt;=契約状況コード表!N$9),"○",IF(AND(BI212=契約状況コード表!M$10,Y212&gt;=契約状況コード表!N$10),"○",IF(AND(BI212=契約状況コード表!M$11,Y212&gt;=契約状況コード表!N$11),"○",IF(AND(BI212=契約状況コード表!M$12,Y212&gt;=契約状況コード表!N$12),"○",IF(AND(BI212=契約状況コード表!M$13,Y212&gt;=契約状況コード表!N$13),"○","×")))))))))</f>
        <v>×</v>
      </c>
      <c r="BF212" s="98" t="str">
        <f t="shared" si="30"/>
        <v>×</v>
      </c>
      <c r="BG212" s="98" t="str">
        <f t="shared" si="31"/>
        <v>×</v>
      </c>
      <c r="BH212" s="99" t="str">
        <f t="shared" si="32"/>
        <v/>
      </c>
      <c r="BI212" s="146">
        <f t="shared" si="33"/>
        <v>0</v>
      </c>
      <c r="BJ212" s="29" t="str">
        <f>IF(AG212=契約状況コード表!G$5,"",IF(AND(K212&lt;&gt;"",ISTEXT(U212)),"分担契約/単価契約",IF(ISTEXT(U212),"単価契約",IF(K212&lt;&gt;"","分担契約",""))))</f>
        <v/>
      </c>
      <c r="BK212" s="147"/>
      <c r="BL212" s="102" t="str">
        <f>IF(COUNTIF(T212,"**"),"",IF(AND(T212&gt;=契約状況コード表!P$5,OR(H212=契約状況コード表!M$5,H212=契約状況コード表!M$6)),1,IF(AND(T212&gt;=契約状況コード表!P$13,H212&lt;&gt;契約状況コード表!M$5,H212&lt;&gt;契約状況コード表!M$6),1,"")))</f>
        <v/>
      </c>
      <c r="BM212" s="132" t="str">
        <f t="shared" si="34"/>
        <v>○</v>
      </c>
      <c r="BN212" s="102" t="b">
        <f t="shared" si="35"/>
        <v>1</v>
      </c>
      <c r="BO212" s="102" t="b">
        <f t="shared" si="36"/>
        <v>1</v>
      </c>
    </row>
    <row r="213" spans="7:67" ht="60.6" customHeight="1">
      <c r="G213" s="64"/>
      <c r="H213" s="65"/>
      <c r="I213" s="65"/>
      <c r="J213" s="65"/>
      <c r="K213" s="64"/>
      <c r="L213" s="29"/>
      <c r="M213" s="66"/>
      <c r="N213" s="65"/>
      <c r="O213" s="67"/>
      <c r="P213" s="72"/>
      <c r="Q213" s="73"/>
      <c r="R213" s="65"/>
      <c r="S213" s="64"/>
      <c r="T213" s="68"/>
      <c r="U213" s="75"/>
      <c r="V213" s="76"/>
      <c r="W213" s="148" t="str">
        <f>IF(OR(T213="他官署で調達手続きを実施のため",AG213=契約状況コード表!G$5),"－",IF(V213&lt;&gt;"",ROUNDDOWN(V213/T213,3),(IFERROR(ROUNDDOWN(U213/T213,3),"－"))))</f>
        <v>－</v>
      </c>
      <c r="X213" s="68"/>
      <c r="Y213" s="68"/>
      <c r="Z213" s="71"/>
      <c r="AA213" s="69"/>
      <c r="AB213" s="70"/>
      <c r="AC213" s="71"/>
      <c r="AD213" s="71"/>
      <c r="AE213" s="71"/>
      <c r="AF213" s="71"/>
      <c r="AG213" s="69"/>
      <c r="AH213" s="65"/>
      <c r="AI213" s="65"/>
      <c r="AJ213" s="65"/>
      <c r="AK213" s="29"/>
      <c r="AL213" s="29"/>
      <c r="AM213" s="170"/>
      <c r="AN213" s="170"/>
      <c r="AO213" s="170"/>
      <c r="AP213" s="170"/>
      <c r="AQ213" s="29"/>
      <c r="AR213" s="64"/>
      <c r="AS213" s="29"/>
      <c r="AT213" s="29"/>
      <c r="AU213" s="29"/>
      <c r="AV213" s="29"/>
      <c r="AW213" s="29"/>
      <c r="AX213" s="29"/>
      <c r="AY213" s="29"/>
      <c r="AZ213" s="29"/>
      <c r="BA213" s="90"/>
      <c r="BB213" s="97"/>
      <c r="BC213" s="98" t="str">
        <f>IF(AND(OR(K213=契約状況コード表!D$5,K213=契約状況コード表!D$6),OR(AG213=契約状況コード表!G$5,AG213=契約状況コード表!G$6)),"年間支払金額(全官署)",IF(OR(AG213=契約状況コード表!G$5,AG213=契約状況コード表!G$6),"年間支払金額",IF(AND(OR(COUNTIF(AI213,"*すべて*"),COUNTIF(AI213,"*全て*")),S213="●",OR(K213=契約状況コード表!D$5,K213=契約状況コード表!D$6)),"年間支払金額(全官署、契約相手方ごと)",IF(AND(OR(COUNTIF(AI213,"*すべて*"),COUNTIF(AI213,"*全て*")),S213="●"),"年間支払金額(契約相手方ごと)",IF(AND(OR(K213=契約状況コード表!D$5,K213=契約状況コード表!D$6),AG213=契約状況コード表!G$7),"契約総額(全官署)",IF(AND(K213=契約状況コード表!D$7,AG213=契約状況コード表!G$7),"契約総額(自官署のみ)",IF(K213=契約状況コード表!D$7,"年間支払金額(自官署のみ)",IF(AG213=契約状況コード表!G$7,"契約総額",IF(AND(COUNTIF(BJ213,"&lt;&gt;*単価*"),OR(K213=契約状況コード表!D$5,K213=契約状況コード表!D$6)),"全官署予定価格",IF(AND(COUNTIF(BJ213,"*単価*"),OR(K213=契約状況コード表!D$5,K213=契約状況コード表!D$6)),"全官署支払金額",IF(AND(COUNTIF(BJ213,"&lt;&gt;*単価*"),COUNTIF(BJ213,"*変更契約*")),"変更後予定価格",IF(COUNTIF(BJ213,"*単価*"),"年間支払金額","予定価格"))))))))))))</f>
        <v>予定価格</v>
      </c>
      <c r="BD213" s="98" t="str">
        <f>IF(AND(BI213=契約状況コード表!M$5,T213&gt;契約状況コード表!N$5),"○",IF(AND(BI213=契約状況コード表!M$6,T213&gt;=契約状況コード表!N$6),"○",IF(AND(BI213=契約状況コード表!M$7,T213&gt;=契約状況コード表!N$7),"○",IF(AND(BI213=契約状況コード表!M$8,T213&gt;=契約状況コード表!N$8),"○",IF(AND(BI213=契約状況コード表!M$9,T213&gt;=契約状況コード表!N$9),"○",IF(AND(BI213=契約状況コード表!M$10,T213&gt;=契約状況コード表!N$10),"○",IF(AND(BI213=契約状況コード表!M$11,T213&gt;=契約状況コード表!N$11),"○",IF(AND(BI213=契約状況コード表!M$12,T213&gt;=契約状況コード表!N$12),"○",IF(AND(BI213=契約状況コード表!M$13,T213&gt;=契約状況コード表!N$13),"○",IF(T213="他官署で調達手続き入札を実施のため","○","×"))))))))))</f>
        <v>×</v>
      </c>
      <c r="BE213" s="98" t="str">
        <f>IF(AND(BI213=契約状況コード表!M$5,Y213&gt;契約状況コード表!N$5),"○",IF(AND(BI213=契約状況コード表!M$6,Y213&gt;=契約状況コード表!N$6),"○",IF(AND(BI213=契約状況コード表!M$7,Y213&gt;=契約状況コード表!N$7),"○",IF(AND(BI213=契約状況コード表!M$8,Y213&gt;=契約状況コード表!N$8),"○",IF(AND(BI213=契約状況コード表!M$9,Y213&gt;=契約状況コード表!N$9),"○",IF(AND(BI213=契約状況コード表!M$10,Y213&gt;=契約状況コード表!N$10),"○",IF(AND(BI213=契約状況コード表!M$11,Y213&gt;=契約状況コード表!N$11),"○",IF(AND(BI213=契約状況コード表!M$12,Y213&gt;=契約状況コード表!N$12),"○",IF(AND(BI213=契約状況コード表!M$13,Y213&gt;=契約状況コード表!N$13),"○","×")))))))))</f>
        <v>×</v>
      </c>
      <c r="BF213" s="98" t="str">
        <f t="shared" si="30"/>
        <v>×</v>
      </c>
      <c r="BG213" s="98" t="str">
        <f t="shared" si="31"/>
        <v>×</v>
      </c>
      <c r="BH213" s="99" t="str">
        <f t="shared" si="32"/>
        <v/>
      </c>
      <c r="BI213" s="146">
        <f t="shared" si="33"/>
        <v>0</v>
      </c>
      <c r="BJ213" s="29" t="str">
        <f>IF(AG213=契約状況コード表!G$5,"",IF(AND(K213&lt;&gt;"",ISTEXT(U213)),"分担契約/単価契約",IF(ISTEXT(U213),"単価契約",IF(K213&lt;&gt;"","分担契約",""))))</f>
        <v/>
      </c>
      <c r="BK213" s="147"/>
      <c r="BL213" s="102" t="str">
        <f>IF(COUNTIF(T213,"**"),"",IF(AND(T213&gt;=契約状況コード表!P$5,OR(H213=契約状況コード表!M$5,H213=契約状況コード表!M$6)),1,IF(AND(T213&gt;=契約状況コード表!P$13,H213&lt;&gt;契約状況コード表!M$5,H213&lt;&gt;契約状況コード表!M$6),1,"")))</f>
        <v/>
      </c>
      <c r="BM213" s="132" t="str">
        <f t="shared" si="34"/>
        <v>○</v>
      </c>
      <c r="BN213" s="102" t="b">
        <f t="shared" si="35"/>
        <v>1</v>
      </c>
      <c r="BO213" s="102" t="b">
        <f t="shared" si="36"/>
        <v>1</v>
      </c>
    </row>
    <row r="214" spans="7:67" ht="60.6" customHeight="1">
      <c r="G214" s="64"/>
      <c r="H214" s="65"/>
      <c r="I214" s="65"/>
      <c r="J214" s="65"/>
      <c r="K214" s="64"/>
      <c r="L214" s="29"/>
      <c r="M214" s="66"/>
      <c r="N214" s="65"/>
      <c r="O214" s="67"/>
      <c r="P214" s="72"/>
      <c r="Q214" s="73"/>
      <c r="R214" s="65"/>
      <c r="S214" s="64"/>
      <c r="T214" s="68"/>
      <c r="U214" s="75"/>
      <c r="V214" s="76"/>
      <c r="W214" s="148" t="str">
        <f>IF(OR(T214="他官署で調達手続きを実施のため",AG214=契約状況コード表!G$5),"－",IF(V214&lt;&gt;"",ROUNDDOWN(V214/T214,3),(IFERROR(ROUNDDOWN(U214/T214,3),"－"))))</f>
        <v>－</v>
      </c>
      <c r="X214" s="68"/>
      <c r="Y214" s="68"/>
      <c r="Z214" s="71"/>
      <c r="AA214" s="69"/>
      <c r="AB214" s="70"/>
      <c r="AC214" s="71"/>
      <c r="AD214" s="71"/>
      <c r="AE214" s="71"/>
      <c r="AF214" s="71"/>
      <c r="AG214" s="69"/>
      <c r="AH214" s="65"/>
      <c r="AI214" s="65"/>
      <c r="AJ214" s="65"/>
      <c r="AK214" s="29"/>
      <c r="AL214" s="29"/>
      <c r="AM214" s="170"/>
      <c r="AN214" s="170"/>
      <c r="AO214" s="170"/>
      <c r="AP214" s="170"/>
      <c r="AQ214" s="29"/>
      <c r="AR214" s="64"/>
      <c r="AS214" s="29"/>
      <c r="AT214" s="29"/>
      <c r="AU214" s="29"/>
      <c r="AV214" s="29"/>
      <c r="AW214" s="29"/>
      <c r="AX214" s="29"/>
      <c r="AY214" s="29"/>
      <c r="AZ214" s="29"/>
      <c r="BA214" s="92"/>
      <c r="BB214" s="97"/>
      <c r="BC214" s="98" t="str">
        <f>IF(AND(OR(K214=契約状況コード表!D$5,K214=契約状況コード表!D$6),OR(AG214=契約状況コード表!G$5,AG214=契約状況コード表!G$6)),"年間支払金額(全官署)",IF(OR(AG214=契約状況コード表!G$5,AG214=契約状況コード表!G$6),"年間支払金額",IF(AND(OR(COUNTIF(AI214,"*すべて*"),COUNTIF(AI214,"*全て*")),S214="●",OR(K214=契約状況コード表!D$5,K214=契約状況コード表!D$6)),"年間支払金額(全官署、契約相手方ごと)",IF(AND(OR(COUNTIF(AI214,"*すべて*"),COUNTIF(AI214,"*全て*")),S214="●"),"年間支払金額(契約相手方ごと)",IF(AND(OR(K214=契約状況コード表!D$5,K214=契約状況コード表!D$6),AG214=契約状況コード表!G$7),"契約総額(全官署)",IF(AND(K214=契約状況コード表!D$7,AG214=契約状況コード表!G$7),"契約総額(自官署のみ)",IF(K214=契約状況コード表!D$7,"年間支払金額(自官署のみ)",IF(AG214=契約状況コード表!G$7,"契約総額",IF(AND(COUNTIF(BJ214,"&lt;&gt;*単価*"),OR(K214=契約状況コード表!D$5,K214=契約状況コード表!D$6)),"全官署予定価格",IF(AND(COUNTIF(BJ214,"*単価*"),OR(K214=契約状況コード表!D$5,K214=契約状況コード表!D$6)),"全官署支払金額",IF(AND(COUNTIF(BJ214,"&lt;&gt;*単価*"),COUNTIF(BJ214,"*変更契約*")),"変更後予定価格",IF(COUNTIF(BJ214,"*単価*"),"年間支払金額","予定価格"))))))))))))</f>
        <v>予定価格</v>
      </c>
      <c r="BD214" s="98" t="str">
        <f>IF(AND(BI214=契約状況コード表!M$5,T214&gt;契約状況コード表!N$5),"○",IF(AND(BI214=契約状況コード表!M$6,T214&gt;=契約状況コード表!N$6),"○",IF(AND(BI214=契約状況コード表!M$7,T214&gt;=契約状況コード表!N$7),"○",IF(AND(BI214=契約状況コード表!M$8,T214&gt;=契約状況コード表!N$8),"○",IF(AND(BI214=契約状況コード表!M$9,T214&gt;=契約状況コード表!N$9),"○",IF(AND(BI214=契約状況コード表!M$10,T214&gt;=契約状況コード表!N$10),"○",IF(AND(BI214=契約状況コード表!M$11,T214&gt;=契約状況コード表!N$11),"○",IF(AND(BI214=契約状況コード表!M$12,T214&gt;=契約状況コード表!N$12),"○",IF(AND(BI214=契約状況コード表!M$13,T214&gt;=契約状況コード表!N$13),"○",IF(T214="他官署で調達手続き入札を実施のため","○","×"))))))))))</f>
        <v>×</v>
      </c>
      <c r="BE214" s="98" t="str">
        <f>IF(AND(BI214=契約状況コード表!M$5,Y214&gt;契約状況コード表!N$5),"○",IF(AND(BI214=契約状況コード表!M$6,Y214&gt;=契約状況コード表!N$6),"○",IF(AND(BI214=契約状況コード表!M$7,Y214&gt;=契約状況コード表!N$7),"○",IF(AND(BI214=契約状況コード表!M$8,Y214&gt;=契約状況コード表!N$8),"○",IF(AND(BI214=契約状況コード表!M$9,Y214&gt;=契約状況コード表!N$9),"○",IF(AND(BI214=契約状況コード表!M$10,Y214&gt;=契約状況コード表!N$10),"○",IF(AND(BI214=契約状況コード表!M$11,Y214&gt;=契約状況コード表!N$11),"○",IF(AND(BI214=契約状況コード表!M$12,Y214&gt;=契約状況コード表!N$12),"○",IF(AND(BI214=契約状況コード表!M$13,Y214&gt;=契約状況コード表!N$13),"○","×")))))))))</f>
        <v>×</v>
      </c>
      <c r="BF214" s="98" t="str">
        <f t="shared" si="30"/>
        <v>×</v>
      </c>
      <c r="BG214" s="98" t="str">
        <f t="shared" si="31"/>
        <v>×</v>
      </c>
      <c r="BH214" s="99" t="str">
        <f t="shared" si="32"/>
        <v/>
      </c>
      <c r="BI214" s="146">
        <f t="shared" si="33"/>
        <v>0</v>
      </c>
      <c r="BJ214" s="29" t="str">
        <f>IF(AG214=契約状況コード表!G$5,"",IF(AND(K214&lt;&gt;"",ISTEXT(U214)),"分担契約/単価契約",IF(ISTEXT(U214),"単価契約",IF(K214&lt;&gt;"","分担契約",""))))</f>
        <v/>
      </c>
      <c r="BK214" s="147"/>
      <c r="BL214" s="102" t="str">
        <f>IF(COUNTIF(T214,"**"),"",IF(AND(T214&gt;=契約状況コード表!P$5,OR(H214=契約状況コード表!M$5,H214=契約状況コード表!M$6)),1,IF(AND(T214&gt;=契約状況コード表!P$13,H214&lt;&gt;契約状況コード表!M$5,H214&lt;&gt;契約状況コード表!M$6),1,"")))</f>
        <v/>
      </c>
      <c r="BM214" s="132" t="str">
        <f t="shared" si="34"/>
        <v>○</v>
      </c>
      <c r="BN214" s="102" t="b">
        <f t="shared" si="35"/>
        <v>1</v>
      </c>
      <c r="BO214" s="102" t="b">
        <f t="shared" si="36"/>
        <v>1</v>
      </c>
    </row>
    <row r="215" spans="7:67" ht="60.6" customHeight="1">
      <c r="G215" s="64"/>
      <c r="H215" s="65"/>
      <c r="I215" s="65"/>
      <c r="J215" s="65"/>
      <c r="K215" s="64"/>
      <c r="L215" s="29"/>
      <c r="M215" s="66"/>
      <c r="N215" s="65"/>
      <c r="O215" s="67"/>
      <c r="P215" s="72"/>
      <c r="Q215" s="73"/>
      <c r="R215" s="65"/>
      <c r="S215" s="64"/>
      <c r="T215" s="68"/>
      <c r="U215" s="75"/>
      <c r="V215" s="76"/>
      <c r="W215" s="148" t="str">
        <f>IF(OR(T215="他官署で調達手続きを実施のため",AG215=契約状況コード表!G$5),"－",IF(V215&lt;&gt;"",ROUNDDOWN(V215/T215,3),(IFERROR(ROUNDDOWN(U215/T215,3),"－"))))</f>
        <v>－</v>
      </c>
      <c r="X215" s="68"/>
      <c r="Y215" s="68"/>
      <c r="Z215" s="71"/>
      <c r="AA215" s="69"/>
      <c r="AB215" s="70"/>
      <c r="AC215" s="71"/>
      <c r="AD215" s="71"/>
      <c r="AE215" s="71"/>
      <c r="AF215" s="71"/>
      <c r="AG215" s="69"/>
      <c r="AH215" s="65"/>
      <c r="AI215" s="65"/>
      <c r="AJ215" s="65"/>
      <c r="AK215" s="29"/>
      <c r="AL215" s="29"/>
      <c r="AM215" s="170"/>
      <c r="AN215" s="170"/>
      <c r="AO215" s="170"/>
      <c r="AP215" s="170"/>
      <c r="AQ215" s="29"/>
      <c r="AR215" s="64"/>
      <c r="AS215" s="29"/>
      <c r="AT215" s="29"/>
      <c r="AU215" s="29"/>
      <c r="AV215" s="29"/>
      <c r="AW215" s="29"/>
      <c r="AX215" s="29"/>
      <c r="AY215" s="29"/>
      <c r="AZ215" s="29"/>
      <c r="BA215" s="90"/>
      <c r="BB215" s="97"/>
      <c r="BC215" s="98" t="str">
        <f>IF(AND(OR(K215=契約状況コード表!D$5,K215=契約状況コード表!D$6),OR(AG215=契約状況コード表!G$5,AG215=契約状況コード表!G$6)),"年間支払金額(全官署)",IF(OR(AG215=契約状況コード表!G$5,AG215=契約状況コード表!G$6),"年間支払金額",IF(AND(OR(COUNTIF(AI215,"*すべて*"),COUNTIF(AI215,"*全て*")),S215="●",OR(K215=契約状況コード表!D$5,K215=契約状況コード表!D$6)),"年間支払金額(全官署、契約相手方ごと)",IF(AND(OR(COUNTIF(AI215,"*すべて*"),COUNTIF(AI215,"*全て*")),S215="●"),"年間支払金額(契約相手方ごと)",IF(AND(OR(K215=契約状況コード表!D$5,K215=契約状況コード表!D$6),AG215=契約状況コード表!G$7),"契約総額(全官署)",IF(AND(K215=契約状況コード表!D$7,AG215=契約状況コード表!G$7),"契約総額(自官署のみ)",IF(K215=契約状況コード表!D$7,"年間支払金額(自官署のみ)",IF(AG215=契約状況コード表!G$7,"契約総額",IF(AND(COUNTIF(BJ215,"&lt;&gt;*単価*"),OR(K215=契約状況コード表!D$5,K215=契約状況コード表!D$6)),"全官署予定価格",IF(AND(COUNTIF(BJ215,"*単価*"),OR(K215=契約状況コード表!D$5,K215=契約状況コード表!D$6)),"全官署支払金額",IF(AND(COUNTIF(BJ215,"&lt;&gt;*単価*"),COUNTIF(BJ215,"*変更契約*")),"変更後予定価格",IF(COUNTIF(BJ215,"*単価*"),"年間支払金額","予定価格"))))))))))))</f>
        <v>予定価格</v>
      </c>
      <c r="BD215" s="98" t="str">
        <f>IF(AND(BI215=契約状況コード表!M$5,T215&gt;契約状況コード表!N$5),"○",IF(AND(BI215=契約状況コード表!M$6,T215&gt;=契約状況コード表!N$6),"○",IF(AND(BI215=契約状況コード表!M$7,T215&gt;=契約状況コード表!N$7),"○",IF(AND(BI215=契約状況コード表!M$8,T215&gt;=契約状況コード表!N$8),"○",IF(AND(BI215=契約状況コード表!M$9,T215&gt;=契約状況コード表!N$9),"○",IF(AND(BI215=契約状況コード表!M$10,T215&gt;=契約状況コード表!N$10),"○",IF(AND(BI215=契約状況コード表!M$11,T215&gt;=契約状況コード表!N$11),"○",IF(AND(BI215=契約状況コード表!M$12,T215&gt;=契約状況コード表!N$12),"○",IF(AND(BI215=契約状況コード表!M$13,T215&gt;=契約状況コード表!N$13),"○",IF(T215="他官署で調達手続き入札を実施のため","○","×"))))))))))</f>
        <v>×</v>
      </c>
      <c r="BE215" s="98" t="str">
        <f>IF(AND(BI215=契約状況コード表!M$5,Y215&gt;契約状況コード表!N$5),"○",IF(AND(BI215=契約状況コード表!M$6,Y215&gt;=契約状況コード表!N$6),"○",IF(AND(BI215=契約状況コード表!M$7,Y215&gt;=契約状況コード表!N$7),"○",IF(AND(BI215=契約状況コード表!M$8,Y215&gt;=契約状況コード表!N$8),"○",IF(AND(BI215=契約状況コード表!M$9,Y215&gt;=契約状況コード表!N$9),"○",IF(AND(BI215=契約状況コード表!M$10,Y215&gt;=契約状況コード表!N$10),"○",IF(AND(BI215=契約状況コード表!M$11,Y215&gt;=契約状況コード表!N$11),"○",IF(AND(BI215=契約状況コード表!M$12,Y215&gt;=契約状況コード表!N$12),"○",IF(AND(BI215=契約状況コード表!M$13,Y215&gt;=契約状況コード表!N$13),"○","×")))))))))</f>
        <v>×</v>
      </c>
      <c r="BF215" s="98" t="str">
        <f t="shared" si="30"/>
        <v>×</v>
      </c>
      <c r="BG215" s="98" t="str">
        <f t="shared" si="31"/>
        <v>×</v>
      </c>
      <c r="BH215" s="99" t="str">
        <f t="shared" si="32"/>
        <v/>
      </c>
      <c r="BI215" s="146">
        <f t="shared" si="33"/>
        <v>0</v>
      </c>
      <c r="BJ215" s="29" t="str">
        <f>IF(AG215=契約状況コード表!G$5,"",IF(AND(K215&lt;&gt;"",ISTEXT(U215)),"分担契約/単価契約",IF(ISTEXT(U215),"単価契約",IF(K215&lt;&gt;"","分担契約",""))))</f>
        <v/>
      </c>
      <c r="BK215" s="147"/>
      <c r="BL215" s="102" t="str">
        <f>IF(COUNTIF(T215,"**"),"",IF(AND(T215&gt;=契約状況コード表!P$5,OR(H215=契約状況コード表!M$5,H215=契約状況コード表!M$6)),1,IF(AND(T215&gt;=契約状況コード表!P$13,H215&lt;&gt;契約状況コード表!M$5,H215&lt;&gt;契約状況コード表!M$6),1,"")))</f>
        <v/>
      </c>
      <c r="BM215" s="132" t="str">
        <f t="shared" si="34"/>
        <v>○</v>
      </c>
      <c r="BN215" s="102" t="b">
        <f t="shared" si="35"/>
        <v>1</v>
      </c>
      <c r="BO215" s="102" t="b">
        <f t="shared" si="36"/>
        <v>1</v>
      </c>
    </row>
    <row r="216" spans="7:67" ht="60.6" customHeight="1">
      <c r="G216" s="64"/>
      <c r="H216" s="65"/>
      <c r="I216" s="65"/>
      <c r="J216" s="65"/>
      <c r="K216" s="64"/>
      <c r="L216" s="29"/>
      <c r="M216" s="66"/>
      <c r="N216" s="65"/>
      <c r="O216" s="67"/>
      <c r="P216" s="72"/>
      <c r="Q216" s="73"/>
      <c r="R216" s="65"/>
      <c r="S216" s="64"/>
      <c r="T216" s="68"/>
      <c r="U216" s="75"/>
      <c r="V216" s="76"/>
      <c r="W216" s="148" t="str">
        <f>IF(OR(T216="他官署で調達手続きを実施のため",AG216=契約状況コード表!G$5),"－",IF(V216&lt;&gt;"",ROUNDDOWN(V216/T216,3),(IFERROR(ROUNDDOWN(U216/T216,3),"－"))))</f>
        <v>－</v>
      </c>
      <c r="X216" s="68"/>
      <c r="Y216" s="68"/>
      <c r="Z216" s="71"/>
      <c r="AA216" s="69"/>
      <c r="AB216" s="70"/>
      <c r="AC216" s="71"/>
      <c r="AD216" s="71"/>
      <c r="AE216" s="71"/>
      <c r="AF216" s="71"/>
      <c r="AG216" s="69"/>
      <c r="AH216" s="65"/>
      <c r="AI216" s="65"/>
      <c r="AJ216" s="65"/>
      <c r="AK216" s="29"/>
      <c r="AL216" s="29"/>
      <c r="AM216" s="170"/>
      <c r="AN216" s="170"/>
      <c r="AO216" s="170"/>
      <c r="AP216" s="170"/>
      <c r="AQ216" s="29"/>
      <c r="AR216" s="64"/>
      <c r="AS216" s="29"/>
      <c r="AT216" s="29"/>
      <c r="AU216" s="29"/>
      <c r="AV216" s="29"/>
      <c r="AW216" s="29"/>
      <c r="AX216" s="29"/>
      <c r="AY216" s="29"/>
      <c r="AZ216" s="29"/>
      <c r="BA216" s="90"/>
      <c r="BB216" s="97"/>
      <c r="BC216" s="98" t="str">
        <f>IF(AND(OR(K216=契約状況コード表!D$5,K216=契約状況コード表!D$6),OR(AG216=契約状況コード表!G$5,AG216=契約状況コード表!G$6)),"年間支払金額(全官署)",IF(OR(AG216=契約状況コード表!G$5,AG216=契約状況コード表!G$6),"年間支払金額",IF(AND(OR(COUNTIF(AI216,"*すべて*"),COUNTIF(AI216,"*全て*")),S216="●",OR(K216=契約状況コード表!D$5,K216=契約状況コード表!D$6)),"年間支払金額(全官署、契約相手方ごと)",IF(AND(OR(COUNTIF(AI216,"*すべて*"),COUNTIF(AI216,"*全て*")),S216="●"),"年間支払金額(契約相手方ごと)",IF(AND(OR(K216=契約状況コード表!D$5,K216=契約状況コード表!D$6),AG216=契約状況コード表!G$7),"契約総額(全官署)",IF(AND(K216=契約状況コード表!D$7,AG216=契約状況コード表!G$7),"契約総額(自官署のみ)",IF(K216=契約状況コード表!D$7,"年間支払金額(自官署のみ)",IF(AG216=契約状況コード表!G$7,"契約総額",IF(AND(COUNTIF(BJ216,"&lt;&gt;*単価*"),OR(K216=契約状況コード表!D$5,K216=契約状況コード表!D$6)),"全官署予定価格",IF(AND(COUNTIF(BJ216,"*単価*"),OR(K216=契約状況コード表!D$5,K216=契約状況コード表!D$6)),"全官署支払金額",IF(AND(COUNTIF(BJ216,"&lt;&gt;*単価*"),COUNTIF(BJ216,"*変更契約*")),"変更後予定価格",IF(COUNTIF(BJ216,"*単価*"),"年間支払金額","予定価格"))))))))))))</f>
        <v>予定価格</v>
      </c>
      <c r="BD216" s="98" t="str">
        <f>IF(AND(BI216=契約状況コード表!M$5,T216&gt;契約状況コード表!N$5),"○",IF(AND(BI216=契約状況コード表!M$6,T216&gt;=契約状況コード表!N$6),"○",IF(AND(BI216=契約状況コード表!M$7,T216&gt;=契約状況コード表!N$7),"○",IF(AND(BI216=契約状況コード表!M$8,T216&gt;=契約状況コード表!N$8),"○",IF(AND(BI216=契約状況コード表!M$9,T216&gt;=契約状況コード表!N$9),"○",IF(AND(BI216=契約状況コード表!M$10,T216&gt;=契約状況コード表!N$10),"○",IF(AND(BI216=契約状況コード表!M$11,T216&gt;=契約状況コード表!N$11),"○",IF(AND(BI216=契約状況コード表!M$12,T216&gt;=契約状況コード表!N$12),"○",IF(AND(BI216=契約状況コード表!M$13,T216&gt;=契約状況コード表!N$13),"○",IF(T216="他官署で調達手続き入札を実施のため","○","×"))))))))))</f>
        <v>×</v>
      </c>
      <c r="BE216" s="98" t="str">
        <f>IF(AND(BI216=契約状況コード表!M$5,Y216&gt;契約状況コード表!N$5),"○",IF(AND(BI216=契約状況コード表!M$6,Y216&gt;=契約状況コード表!N$6),"○",IF(AND(BI216=契約状況コード表!M$7,Y216&gt;=契約状況コード表!N$7),"○",IF(AND(BI216=契約状況コード表!M$8,Y216&gt;=契約状況コード表!N$8),"○",IF(AND(BI216=契約状況コード表!M$9,Y216&gt;=契約状況コード表!N$9),"○",IF(AND(BI216=契約状況コード表!M$10,Y216&gt;=契約状況コード表!N$10),"○",IF(AND(BI216=契約状況コード表!M$11,Y216&gt;=契約状況コード表!N$11),"○",IF(AND(BI216=契約状況コード表!M$12,Y216&gt;=契約状況コード表!N$12),"○",IF(AND(BI216=契約状況コード表!M$13,Y216&gt;=契約状況コード表!N$13),"○","×")))))))))</f>
        <v>×</v>
      </c>
      <c r="BF216" s="98" t="str">
        <f t="shared" si="30"/>
        <v>×</v>
      </c>
      <c r="BG216" s="98" t="str">
        <f t="shared" si="31"/>
        <v>×</v>
      </c>
      <c r="BH216" s="99" t="str">
        <f t="shared" si="32"/>
        <v/>
      </c>
      <c r="BI216" s="146">
        <f t="shared" si="33"/>
        <v>0</v>
      </c>
      <c r="BJ216" s="29" t="str">
        <f>IF(AG216=契約状況コード表!G$5,"",IF(AND(K216&lt;&gt;"",ISTEXT(U216)),"分担契約/単価契約",IF(ISTEXT(U216),"単価契約",IF(K216&lt;&gt;"","分担契約",""))))</f>
        <v/>
      </c>
      <c r="BK216" s="147"/>
      <c r="BL216" s="102" t="str">
        <f>IF(COUNTIF(T216,"**"),"",IF(AND(T216&gt;=契約状況コード表!P$5,OR(H216=契約状況コード表!M$5,H216=契約状況コード表!M$6)),1,IF(AND(T216&gt;=契約状況コード表!P$13,H216&lt;&gt;契約状況コード表!M$5,H216&lt;&gt;契約状況コード表!M$6),1,"")))</f>
        <v/>
      </c>
      <c r="BM216" s="132" t="str">
        <f t="shared" si="34"/>
        <v>○</v>
      </c>
      <c r="BN216" s="102" t="b">
        <f t="shared" si="35"/>
        <v>1</v>
      </c>
      <c r="BO216" s="102" t="b">
        <f t="shared" si="36"/>
        <v>1</v>
      </c>
    </row>
    <row r="217" spans="7:67" ht="60.6" customHeight="1">
      <c r="G217" s="64"/>
      <c r="H217" s="65"/>
      <c r="I217" s="65"/>
      <c r="J217" s="65"/>
      <c r="K217" s="64"/>
      <c r="L217" s="29"/>
      <c r="M217" s="66"/>
      <c r="N217" s="65"/>
      <c r="O217" s="67"/>
      <c r="P217" s="72"/>
      <c r="Q217" s="73"/>
      <c r="R217" s="65"/>
      <c r="S217" s="64"/>
      <c r="T217" s="74"/>
      <c r="U217" s="131"/>
      <c r="V217" s="76"/>
      <c r="W217" s="148" t="str">
        <f>IF(OR(T217="他官署で調達手続きを実施のため",AG217=契約状況コード表!G$5),"－",IF(V217&lt;&gt;"",ROUNDDOWN(V217/T217,3),(IFERROR(ROUNDDOWN(U217/T217,3),"－"))))</f>
        <v>－</v>
      </c>
      <c r="X217" s="74"/>
      <c r="Y217" s="74"/>
      <c r="Z217" s="71"/>
      <c r="AA217" s="69"/>
      <c r="AB217" s="70"/>
      <c r="AC217" s="71"/>
      <c r="AD217" s="71"/>
      <c r="AE217" s="71"/>
      <c r="AF217" s="71"/>
      <c r="AG217" s="69"/>
      <c r="AH217" s="65"/>
      <c r="AI217" s="65"/>
      <c r="AJ217" s="65"/>
      <c r="AK217" s="29"/>
      <c r="AL217" s="29"/>
      <c r="AM217" s="170"/>
      <c r="AN217" s="170"/>
      <c r="AO217" s="170"/>
      <c r="AP217" s="170"/>
      <c r="AQ217" s="29"/>
      <c r="AR217" s="64"/>
      <c r="AS217" s="29"/>
      <c r="AT217" s="29"/>
      <c r="AU217" s="29"/>
      <c r="AV217" s="29"/>
      <c r="AW217" s="29"/>
      <c r="AX217" s="29"/>
      <c r="AY217" s="29"/>
      <c r="AZ217" s="29"/>
      <c r="BA217" s="90"/>
      <c r="BB217" s="97"/>
      <c r="BC217" s="98" t="str">
        <f>IF(AND(OR(K217=契約状況コード表!D$5,K217=契約状況コード表!D$6),OR(AG217=契約状況コード表!G$5,AG217=契約状況コード表!G$6)),"年間支払金額(全官署)",IF(OR(AG217=契約状況コード表!G$5,AG217=契約状況コード表!G$6),"年間支払金額",IF(AND(OR(COUNTIF(AI217,"*すべて*"),COUNTIF(AI217,"*全て*")),S217="●",OR(K217=契約状況コード表!D$5,K217=契約状況コード表!D$6)),"年間支払金額(全官署、契約相手方ごと)",IF(AND(OR(COUNTIF(AI217,"*すべて*"),COUNTIF(AI217,"*全て*")),S217="●"),"年間支払金額(契約相手方ごと)",IF(AND(OR(K217=契約状況コード表!D$5,K217=契約状況コード表!D$6),AG217=契約状況コード表!G$7),"契約総額(全官署)",IF(AND(K217=契約状況コード表!D$7,AG217=契約状況コード表!G$7),"契約総額(自官署のみ)",IF(K217=契約状況コード表!D$7,"年間支払金額(自官署のみ)",IF(AG217=契約状況コード表!G$7,"契約総額",IF(AND(COUNTIF(BJ217,"&lt;&gt;*単価*"),OR(K217=契約状況コード表!D$5,K217=契約状況コード表!D$6)),"全官署予定価格",IF(AND(COUNTIF(BJ217,"*単価*"),OR(K217=契約状況コード表!D$5,K217=契約状況コード表!D$6)),"全官署支払金額",IF(AND(COUNTIF(BJ217,"&lt;&gt;*単価*"),COUNTIF(BJ217,"*変更契約*")),"変更後予定価格",IF(COUNTIF(BJ217,"*単価*"),"年間支払金額","予定価格"))))))))))))</f>
        <v>予定価格</v>
      </c>
      <c r="BD217" s="98" t="str">
        <f>IF(AND(BI217=契約状況コード表!M$5,T217&gt;契約状況コード表!N$5),"○",IF(AND(BI217=契約状況コード表!M$6,T217&gt;=契約状況コード表!N$6),"○",IF(AND(BI217=契約状況コード表!M$7,T217&gt;=契約状況コード表!N$7),"○",IF(AND(BI217=契約状況コード表!M$8,T217&gt;=契約状況コード表!N$8),"○",IF(AND(BI217=契約状況コード表!M$9,T217&gt;=契約状況コード表!N$9),"○",IF(AND(BI217=契約状況コード表!M$10,T217&gt;=契約状況コード表!N$10),"○",IF(AND(BI217=契約状況コード表!M$11,T217&gt;=契約状況コード表!N$11),"○",IF(AND(BI217=契約状況コード表!M$12,T217&gt;=契約状況コード表!N$12),"○",IF(AND(BI217=契約状況コード表!M$13,T217&gt;=契約状況コード表!N$13),"○",IF(T217="他官署で調達手続き入札を実施のため","○","×"))))))))))</f>
        <v>×</v>
      </c>
      <c r="BE217" s="98" t="str">
        <f>IF(AND(BI217=契約状況コード表!M$5,Y217&gt;契約状況コード表!N$5),"○",IF(AND(BI217=契約状況コード表!M$6,Y217&gt;=契約状況コード表!N$6),"○",IF(AND(BI217=契約状況コード表!M$7,Y217&gt;=契約状況コード表!N$7),"○",IF(AND(BI217=契約状況コード表!M$8,Y217&gt;=契約状況コード表!N$8),"○",IF(AND(BI217=契約状況コード表!M$9,Y217&gt;=契約状況コード表!N$9),"○",IF(AND(BI217=契約状況コード表!M$10,Y217&gt;=契約状況コード表!N$10),"○",IF(AND(BI217=契約状況コード表!M$11,Y217&gt;=契約状況コード表!N$11),"○",IF(AND(BI217=契約状況コード表!M$12,Y217&gt;=契約状況コード表!N$12),"○",IF(AND(BI217=契約状況コード表!M$13,Y217&gt;=契約状況コード表!N$13),"○","×")))))))))</f>
        <v>×</v>
      </c>
      <c r="BF217" s="98" t="str">
        <f t="shared" ref="BF217:BF280" si="37">IF(AND(L217="×",BG217="○"),"×",BG217)</f>
        <v>×</v>
      </c>
      <c r="BG217" s="98" t="str">
        <f t="shared" ref="BG217:BG280" si="38">IF(BB217&lt;&gt;"",BB217,IF(COUNTIF(BC217,"*予定価格*"),BD217,BE217))</f>
        <v>×</v>
      </c>
      <c r="BH217" s="99" t="str">
        <f t="shared" ref="BH217:BH280" si="39">IF(BG217="○",X217,"")</f>
        <v/>
      </c>
      <c r="BI217" s="146">
        <f t="shared" ref="BI217:BI280" si="40">IF(H217="③情報システム",IF(COUNTIF(I217,"*借入*")+COUNTIF(I217,"*賃貸*")+COUNTIF(I217,"*リース*"),"⑨物品等賃借",IF(COUNTIF(I217,"*購入*")+COUNTIF(DM217,"*調達*"),"⑦物品等購入",IF(COUNTIF(I217,"*製造*"),"⑧物品等製造","⑩役務"))),H217)</f>
        <v>0</v>
      </c>
      <c r="BJ217" s="29" t="str">
        <f>IF(AG217=契約状況コード表!G$5,"",IF(AND(K217&lt;&gt;"",ISTEXT(U217)),"分担契約/単価契約",IF(ISTEXT(U217),"単価契約",IF(K217&lt;&gt;"","分担契約",""))))</f>
        <v/>
      </c>
      <c r="BK217" s="147"/>
      <c r="BL217" s="102" t="str">
        <f>IF(COUNTIF(T217,"**"),"",IF(AND(T217&gt;=契約状況コード表!P$5,OR(H217=契約状況コード表!M$5,H217=契約状況コード表!M$6)),1,IF(AND(T217&gt;=契約状況コード表!P$13,H217&lt;&gt;契約状況コード表!M$5,H217&lt;&gt;契約状況コード表!M$6),1,"")))</f>
        <v/>
      </c>
      <c r="BM217" s="132" t="str">
        <f t="shared" ref="BM217:BM280" si="41">IF(LEN(O217)=0,"○",IF(LEN(O217)=1,"○",IF(LEN(O217)=13,"○",IF(LEN(O217)=27,"○",IF(LEN(O217)=41,"○","×")))))</f>
        <v>○</v>
      </c>
      <c r="BN217" s="102" t="b">
        <f t="shared" ref="BN217:BN280" si="42">_xlfn.ISFORMULA(BI217)</f>
        <v>1</v>
      </c>
      <c r="BO217" s="102" t="b">
        <f t="shared" ref="BO217:BO280" si="43">_xlfn.ISFORMULA(BJ217)</f>
        <v>1</v>
      </c>
    </row>
    <row r="218" spans="7:67" ht="60.6" customHeight="1">
      <c r="G218" s="64"/>
      <c r="H218" s="65"/>
      <c r="I218" s="65"/>
      <c r="J218" s="65"/>
      <c r="K218" s="64"/>
      <c r="L218" s="29"/>
      <c r="M218" s="66"/>
      <c r="N218" s="65"/>
      <c r="O218" s="67"/>
      <c r="P218" s="72"/>
      <c r="Q218" s="73"/>
      <c r="R218" s="65"/>
      <c r="S218" s="64"/>
      <c r="T218" s="68"/>
      <c r="U218" s="75"/>
      <c r="V218" s="76"/>
      <c r="W218" s="148" t="str">
        <f>IF(OR(T218="他官署で調達手続きを実施のため",AG218=契約状況コード表!G$5),"－",IF(V218&lt;&gt;"",ROUNDDOWN(V218/T218,3),(IFERROR(ROUNDDOWN(U218/T218,3),"－"))))</f>
        <v>－</v>
      </c>
      <c r="X218" s="68"/>
      <c r="Y218" s="68"/>
      <c r="Z218" s="71"/>
      <c r="AA218" s="69"/>
      <c r="AB218" s="70"/>
      <c r="AC218" s="71"/>
      <c r="AD218" s="71"/>
      <c r="AE218" s="71"/>
      <c r="AF218" s="71"/>
      <c r="AG218" s="69"/>
      <c r="AH218" s="65"/>
      <c r="AI218" s="65"/>
      <c r="AJ218" s="65"/>
      <c r="AK218" s="29"/>
      <c r="AL218" s="29"/>
      <c r="AM218" s="170"/>
      <c r="AN218" s="170"/>
      <c r="AO218" s="170"/>
      <c r="AP218" s="170"/>
      <c r="AQ218" s="29"/>
      <c r="AR218" s="64"/>
      <c r="AS218" s="29"/>
      <c r="AT218" s="29"/>
      <c r="AU218" s="29"/>
      <c r="AV218" s="29"/>
      <c r="AW218" s="29"/>
      <c r="AX218" s="29"/>
      <c r="AY218" s="29"/>
      <c r="AZ218" s="29"/>
      <c r="BA218" s="90"/>
      <c r="BB218" s="97"/>
      <c r="BC218" s="98" t="str">
        <f>IF(AND(OR(K218=契約状況コード表!D$5,K218=契約状況コード表!D$6),OR(AG218=契約状況コード表!G$5,AG218=契約状況コード表!G$6)),"年間支払金額(全官署)",IF(OR(AG218=契約状況コード表!G$5,AG218=契約状況コード表!G$6),"年間支払金額",IF(AND(OR(COUNTIF(AI218,"*すべて*"),COUNTIF(AI218,"*全て*")),S218="●",OR(K218=契約状況コード表!D$5,K218=契約状況コード表!D$6)),"年間支払金額(全官署、契約相手方ごと)",IF(AND(OR(COUNTIF(AI218,"*すべて*"),COUNTIF(AI218,"*全て*")),S218="●"),"年間支払金額(契約相手方ごと)",IF(AND(OR(K218=契約状況コード表!D$5,K218=契約状況コード表!D$6),AG218=契約状況コード表!G$7),"契約総額(全官署)",IF(AND(K218=契約状況コード表!D$7,AG218=契約状況コード表!G$7),"契約総額(自官署のみ)",IF(K218=契約状況コード表!D$7,"年間支払金額(自官署のみ)",IF(AG218=契約状況コード表!G$7,"契約総額",IF(AND(COUNTIF(BJ218,"&lt;&gt;*単価*"),OR(K218=契約状況コード表!D$5,K218=契約状況コード表!D$6)),"全官署予定価格",IF(AND(COUNTIF(BJ218,"*単価*"),OR(K218=契約状況コード表!D$5,K218=契約状況コード表!D$6)),"全官署支払金額",IF(AND(COUNTIF(BJ218,"&lt;&gt;*単価*"),COUNTIF(BJ218,"*変更契約*")),"変更後予定価格",IF(COUNTIF(BJ218,"*単価*"),"年間支払金額","予定価格"))))))))))))</f>
        <v>予定価格</v>
      </c>
      <c r="BD218" s="98" t="str">
        <f>IF(AND(BI218=契約状況コード表!M$5,T218&gt;契約状況コード表!N$5),"○",IF(AND(BI218=契約状況コード表!M$6,T218&gt;=契約状況コード表!N$6),"○",IF(AND(BI218=契約状況コード表!M$7,T218&gt;=契約状況コード表!N$7),"○",IF(AND(BI218=契約状況コード表!M$8,T218&gt;=契約状況コード表!N$8),"○",IF(AND(BI218=契約状況コード表!M$9,T218&gt;=契約状況コード表!N$9),"○",IF(AND(BI218=契約状況コード表!M$10,T218&gt;=契約状況コード表!N$10),"○",IF(AND(BI218=契約状況コード表!M$11,T218&gt;=契約状況コード表!N$11),"○",IF(AND(BI218=契約状況コード表!M$12,T218&gt;=契約状況コード表!N$12),"○",IF(AND(BI218=契約状況コード表!M$13,T218&gt;=契約状況コード表!N$13),"○",IF(T218="他官署で調達手続き入札を実施のため","○","×"))))))))))</f>
        <v>×</v>
      </c>
      <c r="BE218" s="98" t="str">
        <f>IF(AND(BI218=契約状況コード表!M$5,Y218&gt;契約状況コード表!N$5),"○",IF(AND(BI218=契約状況コード表!M$6,Y218&gt;=契約状況コード表!N$6),"○",IF(AND(BI218=契約状況コード表!M$7,Y218&gt;=契約状況コード表!N$7),"○",IF(AND(BI218=契約状況コード表!M$8,Y218&gt;=契約状況コード表!N$8),"○",IF(AND(BI218=契約状況コード表!M$9,Y218&gt;=契約状況コード表!N$9),"○",IF(AND(BI218=契約状況コード表!M$10,Y218&gt;=契約状況コード表!N$10),"○",IF(AND(BI218=契約状況コード表!M$11,Y218&gt;=契約状況コード表!N$11),"○",IF(AND(BI218=契約状況コード表!M$12,Y218&gt;=契約状況コード表!N$12),"○",IF(AND(BI218=契約状況コード表!M$13,Y218&gt;=契約状況コード表!N$13),"○","×")))))))))</f>
        <v>×</v>
      </c>
      <c r="BF218" s="98" t="str">
        <f t="shared" si="37"/>
        <v>×</v>
      </c>
      <c r="BG218" s="98" t="str">
        <f t="shared" si="38"/>
        <v>×</v>
      </c>
      <c r="BH218" s="99" t="str">
        <f t="shared" si="39"/>
        <v/>
      </c>
      <c r="BI218" s="146">
        <f t="shared" si="40"/>
        <v>0</v>
      </c>
      <c r="BJ218" s="29" t="str">
        <f>IF(AG218=契約状況コード表!G$5,"",IF(AND(K218&lt;&gt;"",ISTEXT(U218)),"分担契約/単価契約",IF(ISTEXT(U218),"単価契約",IF(K218&lt;&gt;"","分担契約",""))))</f>
        <v/>
      </c>
      <c r="BK218" s="147"/>
      <c r="BL218" s="102" t="str">
        <f>IF(COUNTIF(T218,"**"),"",IF(AND(T218&gt;=契約状況コード表!P$5,OR(H218=契約状況コード表!M$5,H218=契約状況コード表!M$6)),1,IF(AND(T218&gt;=契約状況コード表!P$13,H218&lt;&gt;契約状況コード表!M$5,H218&lt;&gt;契約状況コード表!M$6),1,"")))</f>
        <v/>
      </c>
      <c r="BM218" s="132" t="str">
        <f t="shared" si="41"/>
        <v>○</v>
      </c>
      <c r="BN218" s="102" t="b">
        <f t="shared" si="42"/>
        <v>1</v>
      </c>
      <c r="BO218" s="102" t="b">
        <f t="shared" si="43"/>
        <v>1</v>
      </c>
    </row>
    <row r="219" spans="7:67" ht="60.6" customHeight="1">
      <c r="G219" s="64"/>
      <c r="H219" s="65"/>
      <c r="I219" s="65"/>
      <c r="J219" s="65"/>
      <c r="K219" s="64"/>
      <c r="L219" s="29"/>
      <c r="M219" s="66"/>
      <c r="N219" s="65"/>
      <c r="O219" s="67"/>
      <c r="P219" s="72"/>
      <c r="Q219" s="73"/>
      <c r="R219" s="65"/>
      <c r="S219" s="64"/>
      <c r="T219" s="68"/>
      <c r="U219" s="75"/>
      <c r="V219" s="76"/>
      <c r="W219" s="148" t="str">
        <f>IF(OR(T219="他官署で調達手続きを実施のため",AG219=契約状況コード表!G$5),"－",IF(V219&lt;&gt;"",ROUNDDOWN(V219/T219,3),(IFERROR(ROUNDDOWN(U219/T219,3),"－"))))</f>
        <v>－</v>
      </c>
      <c r="X219" s="68"/>
      <c r="Y219" s="68"/>
      <c r="Z219" s="71"/>
      <c r="AA219" s="69"/>
      <c r="AB219" s="70"/>
      <c r="AC219" s="71"/>
      <c r="AD219" s="71"/>
      <c r="AE219" s="71"/>
      <c r="AF219" s="71"/>
      <c r="AG219" s="69"/>
      <c r="AH219" s="65"/>
      <c r="AI219" s="65"/>
      <c r="AJ219" s="65"/>
      <c r="AK219" s="29"/>
      <c r="AL219" s="29"/>
      <c r="AM219" s="170"/>
      <c r="AN219" s="170"/>
      <c r="AO219" s="170"/>
      <c r="AP219" s="170"/>
      <c r="AQ219" s="29"/>
      <c r="AR219" s="64"/>
      <c r="AS219" s="29"/>
      <c r="AT219" s="29"/>
      <c r="AU219" s="29"/>
      <c r="AV219" s="29"/>
      <c r="AW219" s="29"/>
      <c r="AX219" s="29"/>
      <c r="AY219" s="29"/>
      <c r="AZ219" s="29"/>
      <c r="BA219" s="90"/>
      <c r="BB219" s="97"/>
      <c r="BC219" s="98" t="str">
        <f>IF(AND(OR(K219=契約状況コード表!D$5,K219=契約状況コード表!D$6),OR(AG219=契約状況コード表!G$5,AG219=契約状況コード表!G$6)),"年間支払金額(全官署)",IF(OR(AG219=契約状況コード表!G$5,AG219=契約状況コード表!G$6),"年間支払金額",IF(AND(OR(COUNTIF(AI219,"*すべて*"),COUNTIF(AI219,"*全て*")),S219="●",OR(K219=契約状況コード表!D$5,K219=契約状況コード表!D$6)),"年間支払金額(全官署、契約相手方ごと)",IF(AND(OR(COUNTIF(AI219,"*すべて*"),COUNTIF(AI219,"*全て*")),S219="●"),"年間支払金額(契約相手方ごと)",IF(AND(OR(K219=契約状況コード表!D$5,K219=契約状況コード表!D$6),AG219=契約状況コード表!G$7),"契約総額(全官署)",IF(AND(K219=契約状況コード表!D$7,AG219=契約状況コード表!G$7),"契約総額(自官署のみ)",IF(K219=契約状況コード表!D$7,"年間支払金額(自官署のみ)",IF(AG219=契約状況コード表!G$7,"契約総額",IF(AND(COUNTIF(BJ219,"&lt;&gt;*単価*"),OR(K219=契約状況コード表!D$5,K219=契約状況コード表!D$6)),"全官署予定価格",IF(AND(COUNTIF(BJ219,"*単価*"),OR(K219=契約状況コード表!D$5,K219=契約状況コード表!D$6)),"全官署支払金額",IF(AND(COUNTIF(BJ219,"&lt;&gt;*単価*"),COUNTIF(BJ219,"*変更契約*")),"変更後予定価格",IF(COUNTIF(BJ219,"*単価*"),"年間支払金額","予定価格"))))))))))))</f>
        <v>予定価格</v>
      </c>
      <c r="BD219" s="98" t="str">
        <f>IF(AND(BI219=契約状況コード表!M$5,T219&gt;契約状況コード表!N$5),"○",IF(AND(BI219=契約状況コード表!M$6,T219&gt;=契約状況コード表!N$6),"○",IF(AND(BI219=契約状況コード表!M$7,T219&gt;=契約状況コード表!N$7),"○",IF(AND(BI219=契約状況コード表!M$8,T219&gt;=契約状況コード表!N$8),"○",IF(AND(BI219=契約状況コード表!M$9,T219&gt;=契約状況コード表!N$9),"○",IF(AND(BI219=契約状況コード表!M$10,T219&gt;=契約状況コード表!N$10),"○",IF(AND(BI219=契約状況コード表!M$11,T219&gt;=契約状況コード表!N$11),"○",IF(AND(BI219=契約状況コード表!M$12,T219&gt;=契約状況コード表!N$12),"○",IF(AND(BI219=契約状況コード表!M$13,T219&gt;=契約状況コード表!N$13),"○",IF(T219="他官署で調達手続き入札を実施のため","○","×"))))))))))</f>
        <v>×</v>
      </c>
      <c r="BE219" s="98" t="str">
        <f>IF(AND(BI219=契約状況コード表!M$5,Y219&gt;契約状況コード表!N$5),"○",IF(AND(BI219=契約状況コード表!M$6,Y219&gt;=契約状況コード表!N$6),"○",IF(AND(BI219=契約状況コード表!M$7,Y219&gt;=契約状況コード表!N$7),"○",IF(AND(BI219=契約状況コード表!M$8,Y219&gt;=契約状況コード表!N$8),"○",IF(AND(BI219=契約状況コード表!M$9,Y219&gt;=契約状況コード表!N$9),"○",IF(AND(BI219=契約状況コード表!M$10,Y219&gt;=契約状況コード表!N$10),"○",IF(AND(BI219=契約状況コード表!M$11,Y219&gt;=契約状況コード表!N$11),"○",IF(AND(BI219=契約状況コード表!M$12,Y219&gt;=契約状況コード表!N$12),"○",IF(AND(BI219=契約状況コード表!M$13,Y219&gt;=契約状況コード表!N$13),"○","×")))))))))</f>
        <v>×</v>
      </c>
      <c r="BF219" s="98" t="str">
        <f t="shared" si="37"/>
        <v>×</v>
      </c>
      <c r="BG219" s="98" t="str">
        <f t="shared" si="38"/>
        <v>×</v>
      </c>
      <c r="BH219" s="99" t="str">
        <f t="shared" si="39"/>
        <v/>
      </c>
      <c r="BI219" s="146">
        <f t="shared" si="40"/>
        <v>0</v>
      </c>
      <c r="BJ219" s="29" t="str">
        <f>IF(AG219=契約状況コード表!G$5,"",IF(AND(K219&lt;&gt;"",ISTEXT(U219)),"分担契約/単価契約",IF(ISTEXT(U219),"単価契約",IF(K219&lt;&gt;"","分担契約",""))))</f>
        <v/>
      </c>
      <c r="BK219" s="147"/>
      <c r="BL219" s="102" t="str">
        <f>IF(COUNTIF(T219,"**"),"",IF(AND(T219&gt;=契約状況コード表!P$5,OR(H219=契約状況コード表!M$5,H219=契約状況コード表!M$6)),1,IF(AND(T219&gt;=契約状況コード表!P$13,H219&lt;&gt;契約状況コード表!M$5,H219&lt;&gt;契約状況コード表!M$6),1,"")))</f>
        <v/>
      </c>
      <c r="BM219" s="132" t="str">
        <f t="shared" si="41"/>
        <v>○</v>
      </c>
      <c r="BN219" s="102" t="b">
        <f t="shared" si="42"/>
        <v>1</v>
      </c>
      <c r="BO219" s="102" t="b">
        <f t="shared" si="43"/>
        <v>1</v>
      </c>
    </row>
    <row r="220" spans="7:67" ht="60.6" customHeight="1">
      <c r="G220" s="64"/>
      <c r="H220" s="65"/>
      <c r="I220" s="65"/>
      <c r="J220" s="65"/>
      <c r="K220" s="64"/>
      <c r="L220" s="29"/>
      <c r="M220" s="66"/>
      <c r="N220" s="65"/>
      <c r="O220" s="67"/>
      <c r="P220" s="72"/>
      <c r="Q220" s="73"/>
      <c r="R220" s="65"/>
      <c r="S220" s="64"/>
      <c r="T220" s="68"/>
      <c r="U220" s="75"/>
      <c r="V220" s="76"/>
      <c r="W220" s="148" t="str">
        <f>IF(OR(T220="他官署で調達手続きを実施のため",AG220=契約状況コード表!G$5),"－",IF(V220&lt;&gt;"",ROUNDDOWN(V220/T220,3),(IFERROR(ROUNDDOWN(U220/T220,3),"－"))))</f>
        <v>－</v>
      </c>
      <c r="X220" s="68"/>
      <c r="Y220" s="68"/>
      <c r="Z220" s="71"/>
      <c r="AA220" s="69"/>
      <c r="AB220" s="70"/>
      <c r="AC220" s="71"/>
      <c r="AD220" s="71"/>
      <c r="AE220" s="71"/>
      <c r="AF220" s="71"/>
      <c r="AG220" s="69"/>
      <c r="AH220" s="65"/>
      <c r="AI220" s="65"/>
      <c r="AJ220" s="65"/>
      <c r="AK220" s="29"/>
      <c r="AL220" s="29"/>
      <c r="AM220" s="170"/>
      <c r="AN220" s="170"/>
      <c r="AO220" s="170"/>
      <c r="AP220" s="170"/>
      <c r="AQ220" s="29"/>
      <c r="AR220" s="64"/>
      <c r="AS220" s="29"/>
      <c r="AT220" s="29"/>
      <c r="AU220" s="29"/>
      <c r="AV220" s="29"/>
      <c r="AW220" s="29"/>
      <c r="AX220" s="29"/>
      <c r="AY220" s="29"/>
      <c r="AZ220" s="29"/>
      <c r="BA220" s="90"/>
      <c r="BB220" s="97"/>
      <c r="BC220" s="98" t="str">
        <f>IF(AND(OR(K220=契約状況コード表!D$5,K220=契約状況コード表!D$6),OR(AG220=契約状況コード表!G$5,AG220=契約状況コード表!G$6)),"年間支払金額(全官署)",IF(OR(AG220=契約状況コード表!G$5,AG220=契約状況コード表!G$6),"年間支払金額",IF(AND(OR(COUNTIF(AI220,"*すべて*"),COUNTIF(AI220,"*全て*")),S220="●",OR(K220=契約状況コード表!D$5,K220=契約状況コード表!D$6)),"年間支払金額(全官署、契約相手方ごと)",IF(AND(OR(COUNTIF(AI220,"*すべて*"),COUNTIF(AI220,"*全て*")),S220="●"),"年間支払金額(契約相手方ごと)",IF(AND(OR(K220=契約状況コード表!D$5,K220=契約状況コード表!D$6),AG220=契約状況コード表!G$7),"契約総額(全官署)",IF(AND(K220=契約状況コード表!D$7,AG220=契約状況コード表!G$7),"契約総額(自官署のみ)",IF(K220=契約状況コード表!D$7,"年間支払金額(自官署のみ)",IF(AG220=契約状況コード表!G$7,"契約総額",IF(AND(COUNTIF(BJ220,"&lt;&gt;*単価*"),OR(K220=契約状況コード表!D$5,K220=契約状況コード表!D$6)),"全官署予定価格",IF(AND(COUNTIF(BJ220,"*単価*"),OR(K220=契約状況コード表!D$5,K220=契約状況コード表!D$6)),"全官署支払金額",IF(AND(COUNTIF(BJ220,"&lt;&gt;*単価*"),COUNTIF(BJ220,"*変更契約*")),"変更後予定価格",IF(COUNTIF(BJ220,"*単価*"),"年間支払金額","予定価格"))))))))))))</f>
        <v>予定価格</v>
      </c>
      <c r="BD220" s="98" t="str">
        <f>IF(AND(BI220=契約状況コード表!M$5,T220&gt;契約状況コード表!N$5),"○",IF(AND(BI220=契約状況コード表!M$6,T220&gt;=契約状況コード表!N$6),"○",IF(AND(BI220=契約状況コード表!M$7,T220&gt;=契約状況コード表!N$7),"○",IF(AND(BI220=契約状況コード表!M$8,T220&gt;=契約状況コード表!N$8),"○",IF(AND(BI220=契約状況コード表!M$9,T220&gt;=契約状況コード表!N$9),"○",IF(AND(BI220=契約状況コード表!M$10,T220&gt;=契約状況コード表!N$10),"○",IF(AND(BI220=契約状況コード表!M$11,T220&gt;=契約状況コード表!N$11),"○",IF(AND(BI220=契約状況コード表!M$12,T220&gt;=契約状況コード表!N$12),"○",IF(AND(BI220=契約状況コード表!M$13,T220&gt;=契約状況コード表!N$13),"○",IF(T220="他官署で調達手続き入札を実施のため","○","×"))))))))))</f>
        <v>×</v>
      </c>
      <c r="BE220" s="98" t="str">
        <f>IF(AND(BI220=契約状況コード表!M$5,Y220&gt;契約状況コード表!N$5),"○",IF(AND(BI220=契約状況コード表!M$6,Y220&gt;=契約状況コード表!N$6),"○",IF(AND(BI220=契約状況コード表!M$7,Y220&gt;=契約状況コード表!N$7),"○",IF(AND(BI220=契約状況コード表!M$8,Y220&gt;=契約状況コード表!N$8),"○",IF(AND(BI220=契約状況コード表!M$9,Y220&gt;=契約状況コード表!N$9),"○",IF(AND(BI220=契約状況コード表!M$10,Y220&gt;=契約状況コード表!N$10),"○",IF(AND(BI220=契約状況コード表!M$11,Y220&gt;=契約状況コード表!N$11),"○",IF(AND(BI220=契約状況コード表!M$12,Y220&gt;=契約状況コード表!N$12),"○",IF(AND(BI220=契約状況コード表!M$13,Y220&gt;=契約状況コード表!N$13),"○","×")))))))))</f>
        <v>×</v>
      </c>
      <c r="BF220" s="98" t="str">
        <f t="shared" si="37"/>
        <v>×</v>
      </c>
      <c r="BG220" s="98" t="str">
        <f t="shared" si="38"/>
        <v>×</v>
      </c>
      <c r="BH220" s="99" t="str">
        <f t="shared" si="39"/>
        <v/>
      </c>
      <c r="BI220" s="146">
        <f t="shared" si="40"/>
        <v>0</v>
      </c>
      <c r="BJ220" s="29" t="str">
        <f>IF(AG220=契約状況コード表!G$5,"",IF(AND(K220&lt;&gt;"",ISTEXT(U220)),"分担契約/単価契約",IF(ISTEXT(U220),"単価契約",IF(K220&lt;&gt;"","分担契約",""))))</f>
        <v/>
      </c>
      <c r="BK220" s="147"/>
      <c r="BL220" s="102" t="str">
        <f>IF(COUNTIF(T220,"**"),"",IF(AND(T220&gt;=契約状況コード表!P$5,OR(H220=契約状況コード表!M$5,H220=契約状況コード表!M$6)),1,IF(AND(T220&gt;=契約状況コード表!P$13,H220&lt;&gt;契約状況コード表!M$5,H220&lt;&gt;契約状況コード表!M$6),1,"")))</f>
        <v/>
      </c>
      <c r="BM220" s="132" t="str">
        <f t="shared" si="41"/>
        <v>○</v>
      </c>
      <c r="BN220" s="102" t="b">
        <f t="shared" si="42"/>
        <v>1</v>
      </c>
      <c r="BO220" s="102" t="b">
        <f t="shared" si="43"/>
        <v>1</v>
      </c>
    </row>
    <row r="221" spans="7:67" ht="60.6" customHeight="1">
      <c r="G221" s="64"/>
      <c r="H221" s="65"/>
      <c r="I221" s="65"/>
      <c r="J221" s="65"/>
      <c r="K221" s="64"/>
      <c r="L221" s="29"/>
      <c r="M221" s="66"/>
      <c r="N221" s="65"/>
      <c r="O221" s="67"/>
      <c r="P221" s="72"/>
      <c r="Q221" s="73"/>
      <c r="R221" s="65"/>
      <c r="S221" s="64"/>
      <c r="T221" s="68"/>
      <c r="U221" s="75"/>
      <c r="V221" s="76"/>
      <c r="W221" s="148" t="str">
        <f>IF(OR(T221="他官署で調達手続きを実施のため",AG221=契約状況コード表!G$5),"－",IF(V221&lt;&gt;"",ROUNDDOWN(V221/T221,3),(IFERROR(ROUNDDOWN(U221/T221,3),"－"))))</f>
        <v>－</v>
      </c>
      <c r="X221" s="68"/>
      <c r="Y221" s="68"/>
      <c r="Z221" s="71"/>
      <c r="AA221" s="69"/>
      <c r="AB221" s="70"/>
      <c r="AC221" s="71"/>
      <c r="AD221" s="71"/>
      <c r="AE221" s="71"/>
      <c r="AF221" s="71"/>
      <c r="AG221" s="69"/>
      <c r="AH221" s="65"/>
      <c r="AI221" s="65"/>
      <c r="AJ221" s="65"/>
      <c r="AK221" s="29"/>
      <c r="AL221" s="29"/>
      <c r="AM221" s="170"/>
      <c r="AN221" s="170"/>
      <c r="AO221" s="170"/>
      <c r="AP221" s="170"/>
      <c r="AQ221" s="29"/>
      <c r="AR221" s="64"/>
      <c r="AS221" s="29"/>
      <c r="AT221" s="29"/>
      <c r="AU221" s="29"/>
      <c r="AV221" s="29"/>
      <c r="AW221" s="29"/>
      <c r="AX221" s="29"/>
      <c r="AY221" s="29"/>
      <c r="AZ221" s="29"/>
      <c r="BA221" s="92"/>
      <c r="BB221" s="97"/>
      <c r="BC221" s="98" t="str">
        <f>IF(AND(OR(K221=契約状況コード表!D$5,K221=契約状況コード表!D$6),OR(AG221=契約状況コード表!G$5,AG221=契約状況コード表!G$6)),"年間支払金額(全官署)",IF(OR(AG221=契約状況コード表!G$5,AG221=契約状況コード表!G$6),"年間支払金額",IF(AND(OR(COUNTIF(AI221,"*すべて*"),COUNTIF(AI221,"*全て*")),S221="●",OR(K221=契約状況コード表!D$5,K221=契約状況コード表!D$6)),"年間支払金額(全官署、契約相手方ごと)",IF(AND(OR(COUNTIF(AI221,"*すべて*"),COUNTIF(AI221,"*全て*")),S221="●"),"年間支払金額(契約相手方ごと)",IF(AND(OR(K221=契約状況コード表!D$5,K221=契約状況コード表!D$6),AG221=契約状況コード表!G$7),"契約総額(全官署)",IF(AND(K221=契約状況コード表!D$7,AG221=契約状況コード表!G$7),"契約総額(自官署のみ)",IF(K221=契約状況コード表!D$7,"年間支払金額(自官署のみ)",IF(AG221=契約状況コード表!G$7,"契約総額",IF(AND(COUNTIF(BJ221,"&lt;&gt;*単価*"),OR(K221=契約状況コード表!D$5,K221=契約状況コード表!D$6)),"全官署予定価格",IF(AND(COUNTIF(BJ221,"*単価*"),OR(K221=契約状況コード表!D$5,K221=契約状況コード表!D$6)),"全官署支払金額",IF(AND(COUNTIF(BJ221,"&lt;&gt;*単価*"),COUNTIF(BJ221,"*変更契約*")),"変更後予定価格",IF(COUNTIF(BJ221,"*単価*"),"年間支払金額","予定価格"))))))))))))</f>
        <v>予定価格</v>
      </c>
      <c r="BD221" s="98" t="str">
        <f>IF(AND(BI221=契約状況コード表!M$5,T221&gt;契約状況コード表!N$5),"○",IF(AND(BI221=契約状況コード表!M$6,T221&gt;=契約状況コード表!N$6),"○",IF(AND(BI221=契約状況コード表!M$7,T221&gt;=契約状況コード表!N$7),"○",IF(AND(BI221=契約状況コード表!M$8,T221&gt;=契約状況コード表!N$8),"○",IF(AND(BI221=契約状況コード表!M$9,T221&gt;=契約状況コード表!N$9),"○",IF(AND(BI221=契約状況コード表!M$10,T221&gt;=契約状況コード表!N$10),"○",IF(AND(BI221=契約状況コード表!M$11,T221&gt;=契約状況コード表!N$11),"○",IF(AND(BI221=契約状況コード表!M$12,T221&gt;=契約状況コード表!N$12),"○",IF(AND(BI221=契約状況コード表!M$13,T221&gt;=契約状況コード表!N$13),"○",IF(T221="他官署で調達手続き入札を実施のため","○","×"))))))))))</f>
        <v>×</v>
      </c>
      <c r="BE221" s="98" t="str">
        <f>IF(AND(BI221=契約状況コード表!M$5,Y221&gt;契約状況コード表!N$5),"○",IF(AND(BI221=契約状況コード表!M$6,Y221&gt;=契約状況コード表!N$6),"○",IF(AND(BI221=契約状況コード表!M$7,Y221&gt;=契約状況コード表!N$7),"○",IF(AND(BI221=契約状況コード表!M$8,Y221&gt;=契約状況コード表!N$8),"○",IF(AND(BI221=契約状況コード表!M$9,Y221&gt;=契約状況コード表!N$9),"○",IF(AND(BI221=契約状況コード表!M$10,Y221&gt;=契約状況コード表!N$10),"○",IF(AND(BI221=契約状況コード表!M$11,Y221&gt;=契約状況コード表!N$11),"○",IF(AND(BI221=契約状況コード表!M$12,Y221&gt;=契約状況コード表!N$12),"○",IF(AND(BI221=契約状況コード表!M$13,Y221&gt;=契約状況コード表!N$13),"○","×")))))))))</f>
        <v>×</v>
      </c>
      <c r="BF221" s="98" t="str">
        <f t="shared" si="37"/>
        <v>×</v>
      </c>
      <c r="BG221" s="98" t="str">
        <f t="shared" si="38"/>
        <v>×</v>
      </c>
      <c r="BH221" s="99" t="str">
        <f t="shared" si="39"/>
        <v/>
      </c>
      <c r="BI221" s="146">
        <f t="shared" si="40"/>
        <v>0</v>
      </c>
      <c r="BJ221" s="29" t="str">
        <f>IF(AG221=契約状況コード表!G$5,"",IF(AND(K221&lt;&gt;"",ISTEXT(U221)),"分担契約/単価契約",IF(ISTEXT(U221),"単価契約",IF(K221&lt;&gt;"","分担契約",""))))</f>
        <v/>
      </c>
      <c r="BK221" s="147"/>
      <c r="BL221" s="102" t="str">
        <f>IF(COUNTIF(T221,"**"),"",IF(AND(T221&gt;=契約状況コード表!P$5,OR(H221=契約状況コード表!M$5,H221=契約状況コード表!M$6)),1,IF(AND(T221&gt;=契約状況コード表!P$13,H221&lt;&gt;契約状況コード表!M$5,H221&lt;&gt;契約状況コード表!M$6),1,"")))</f>
        <v/>
      </c>
      <c r="BM221" s="132" t="str">
        <f t="shared" si="41"/>
        <v>○</v>
      </c>
      <c r="BN221" s="102" t="b">
        <f t="shared" si="42"/>
        <v>1</v>
      </c>
      <c r="BO221" s="102" t="b">
        <f t="shared" si="43"/>
        <v>1</v>
      </c>
    </row>
    <row r="222" spans="7:67" ht="60.6" customHeight="1">
      <c r="G222" s="64"/>
      <c r="H222" s="65"/>
      <c r="I222" s="65"/>
      <c r="J222" s="65"/>
      <c r="K222" s="64"/>
      <c r="L222" s="29"/>
      <c r="M222" s="66"/>
      <c r="N222" s="65"/>
      <c r="O222" s="67"/>
      <c r="P222" s="72"/>
      <c r="Q222" s="73"/>
      <c r="R222" s="65"/>
      <c r="S222" s="64"/>
      <c r="T222" s="68"/>
      <c r="U222" s="75"/>
      <c r="V222" s="76"/>
      <c r="W222" s="148" t="str">
        <f>IF(OR(T222="他官署で調達手続きを実施のため",AG222=契約状況コード表!G$5),"－",IF(V222&lt;&gt;"",ROUNDDOWN(V222/T222,3),(IFERROR(ROUNDDOWN(U222/T222,3),"－"))))</f>
        <v>－</v>
      </c>
      <c r="X222" s="68"/>
      <c r="Y222" s="68"/>
      <c r="Z222" s="71"/>
      <c r="AA222" s="69"/>
      <c r="AB222" s="70"/>
      <c r="AC222" s="71"/>
      <c r="AD222" s="71"/>
      <c r="AE222" s="71"/>
      <c r="AF222" s="71"/>
      <c r="AG222" s="69"/>
      <c r="AH222" s="65"/>
      <c r="AI222" s="65"/>
      <c r="AJ222" s="65"/>
      <c r="AK222" s="29"/>
      <c r="AL222" s="29"/>
      <c r="AM222" s="170"/>
      <c r="AN222" s="170"/>
      <c r="AO222" s="170"/>
      <c r="AP222" s="170"/>
      <c r="AQ222" s="29"/>
      <c r="AR222" s="64"/>
      <c r="AS222" s="29"/>
      <c r="AT222" s="29"/>
      <c r="AU222" s="29"/>
      <c r="AV222" s="29"/>
      <c r="AW222" s="29"/>
      <c r="AX222" s="29"/>
      <c r="AY222" s="29"/>
      <c r="AZ222" s="29"/>
      <c r="BA222" s="90"/>
      <c r="BB222" s="97"/>
      <c r="BC222" s="98" t="str">
        <f>IF(AND(OR(K222=契約状況コード表!D$5,K222=契約状況コード表!D$6),OR(AG222=契約状況コード表!G$5,AG222=契約状況コード表!G$6)),"年間支払金額(全官署)",IF(OR(AG222=契約状況コード表!G$5,AG222=契約状況コード表!G$6),"年間支払金額",IF(AND(OR(COUNTIF(AI222,"*すべて*"),COUNTIF(AI222,"*全て*")),S222="●",OR(K222=契約状況コード表!D$5,K222=契約状況コード表!D$6)),"年間支払金額(全官署、契約相手方ごと)",IF(AND(OR(COUNTIF(AI222,"*すべて*"),COUNTIF(AI222,"*全て*")),S222="●"),"年間支払金額(契約相手方ごと)",IF(AND(OR(K222=契約状況コード表!D$5,K222=契約状況コード表!D$6),AG222=契約状況コード表!G$7),"契約総額(全官署)",IF(AND(K222=契約状況コード表!D$7,AG222=契約状況コード表!G$7),"契約総額(自官署のみ)",IF(K222=契約状況コード表!D$7,"年間支払金額(自官署のみ)",IF(AG222=契約状況コード表!G$7,"契約総額",IF(AND(COUNTIF(BJ222,"&lt;&gt;*単価*"),OR(K222=契約状況コード表!D$5,K222=契約状況コード表!D$6)),"全官署予定価格",IF(AND(COUNTIF(BJ222,"*単価*"),OR(K222=契約状況コード表!D$5,K222=契約状況コード表!D$6)),"全官署支払金額",IF(AND(COUNTIF(BJ222,"&lt;&gt;*単価*"),COUNTIF(BJ222,"*変更契約*")),"変更後予定価格",IF(COUNTIF(BJ222,"*単価*"),"年間支払金額","予定価格"))))))))))))</f>
        <v>予定価格</v>
      </c>
      <c r="BD222" s="98" t="str">
        <f>IF(AND(BI222=契約状況コード表!M$5,T222&gt;契約状況コード表!N$5),"○",IF(AND(BI222=契約状況コード表!M$6,T222&gt;=契約状況コード表!N$6),"○",IF(AND(BI222=契約状況コード表!M$7,T222&gt;=契約状況コード表!N$7),"○",IF(AND(BI222=契約状況コード表!M$8,T222&gt;=契約状況コード表!N$8),"○",IF(AND(BI222=契約状況コード表!M$9,T222&gt;=契約状況コード表!N$9),"○",IF(AND(BI222=契約状況コード表!M$10,T222&gt;=契約状況コード表!N$10),"○",IF(AND(BI222=契約状況コード表!M$11,T222&gt;=契約状況コード表!N$11),"○",IF(AND(BI222=契約状況コード表!M$12,T222&gt;=契約状況コード表!N$12),"○",IF(AND(BI222=契約状況コード表!M$13,T222&gt;=契約状況コード表!N$13),"○",IF(T222="他官署で調達手続き入札を実施のため","○","×"))))))))))</f>
        <v>×</v>
      </c>
      <c r="BE222" s="98" t="str">
        <f>IF(AND(BI222=契約状況コード表!M$5,Y222&gt;契約状況コード表!N$5),"○",IF(AND(BI222=契約状況コード表!M$6,Y222&gt;=契約状況コード表!N$6),"○",IF(AND(BI222=契約状況コード表!M$7,Y222&gt;=契約状況コード表!N$7),"○",IF(AND(BI222=契約状況コード表!M$8,Y222&gt;=契約状況コード表!N$8),"○",IF(AND(BI222=契約状況コード表!M$9,Y222&gt;=契約状況コード表!N$9),"○",IF(AND(BI222=契約状況コード表!M$10,Y222&gt;=契約状況コード表!N$10),"○",IF(AND(BI222=契約状況コード表!M$11,Y222&gt;=契約状況コード表!N$11),"○",IF(AND(BI222=契約状況コード表!M$12,Y222&gt;=契約状況コード表!N$12),"○",IF(AND(BI222=契約状況コード表!M$13,Y222&gt;=契約状況コード表!N$13),"○","×")))))))))</f>
        <v>×</v>
      </c>
      <c r="BF222" s="98" t="str">
        <f t="shared" si="37"/>
        <v>×</v>
      </c>
      <c r="BG222" s="98" t="str">
        <f t="shared" si="38"/>
        <v>×</v>
      </c>
      <c r="BH222" s="99" t="str">
        <f t="shared" si="39"/>
        <v/>
      </c>
      <c r="BI222" s="146">
        <f t="shared" si="40"/>
        <v>0</v>
      </c>
      <c r="BJ222" s="29" t="str">
        <f>IF(AG222=契約状況コード表!G$5,"",IF(AND(K222&lt;&gt;"",ISTEXT(U222)),"分担契約/単価契約",IF(ISTEXT(U222),"単価契約",IF(K222&lt;&gt;"","分担契約",""))))</f>
        <v/>
      </c>
      <c r="BK222" s="147"/>
      <c r="BL222" s="102" t="str">
        <f>IF(COUNTIF(T222,"**"),"",IF(AND(T222&gt;=契約状況コード表!P$5,OR(H222=契約状況コード表!M$5,H222=契約状況コード表!M$6)),1,IF(AND(T222&gt;=契約状況コード表!P$13,H222&lt;&gt;契約状況コード表!M$5,H222&lt;&gt;契約状況コード表!M$6),1,"")))</f>
        <v/>
      </c>
      <c r="BM222" s="132" t="str">
        <f t="shared" si="41"/>
        <v>○</v>
      </c>
      <c r="BN222" s="102" t="b">
        <f t="shared" si="42"/>
        <v>1</v>
      </c>
      <c r="BO222" s="102" t="b">
        <f t="shared" si="43"/>
        <v>1</v>
      </c>
    </row>
    <row r="223" spans="7:67" ht="60.6" customHeight="1">
      <c r="G223" s="64"/>
      <c r="H223" s="65"/>
      <c r="I223" s="65"/>
      <c r="J223" s="65"/>
      <c r="K223" s="64"/>
      <c r="L223" s="29"/>
      <c r="M223" s="66"/>
      <c r="N223" s="65"/>
      <c r="O223" s="67"/>
      <c r="P223" s="72"/>
      <c r="Q223" s="73"/>
      <c r="R223" s="65"/>
      <c r="S223" s="64"/>
      <c r="T223" s="68"/>
      <c r="U223" s="75"/>
      <c r="V223" s="76"/>
      <c r="W223" s="148" t="str">
        <f>IF(OR(T223="他官署で調達手続きを実施のため",AG223=契約状況コード表!G$5),"－",IF(V223&lt;&gt;"",ROUNDDOWN(V223/T223,3),(IFERROR(ROUNDDOWN(U223/T223,3),"－"))))</f>
        <v>－</v>
      </c>
      <c r="X223" s="68"/>
      <c r="Y223" s="68"/>
      <c r="Z223" s="71"/>
      <c r="AA223" s="69"/>
      <c r="AB223" s="70"/>
      <c r="AC223" s="71"/>
      <c r="AD223" s="71"/>
      <c r="AE223" s="71"/>
      <c r="AF223" s="71"/>
      <c r="AG223" s="69"/>
      <c r="AH223" s="65"/>
      <c r="AI223" s="65"/>
      <c r="AJ223" s="65"/>
      <c r="AK223" s="29"/>
      <c r="AL223" s="29"/>
      <c r="AM223" s="170"/>
      <c r="AN223" s="170"/>
      <c r="AO223" s="170"/>
      <c r="AP223" s="170"/>
      <c r="AQ223" s="29"/>
      <c r="AR223" s="64"/>
      <c r="AS223" s="29"/>
      <c r="AT223" s="29"/>
      <c r="AU223" s="29"/>
      <c r="AV223" s="29"/>
      <c r="AW223" s="29"/>
      <c r="AX223" s="29"/>
      <c r="AY223" s="29"/>
      <c r="AZ223" s="29"/>
      <c r="BA223" s="90"/>
      <c r="BB223" s="97"/>
      <c r="BC223" s="98" t="str">
        <f>IF(AND(OR(K223=契約状況コード表!D$5,K223=契約状況コード表!D$6),OR(AG223=契約状況コード表!G$5,AG223=契約状況コード表!G$6)),"年間支払金額(全官署)",IF(OR(AG223=契約状況コード表!G$5,AG223=契約状況コード表!G$6),"年間支払金額",IF(AND(OR(COUNTIF(AI223,"*すべて*"),COUNTIF(AI223,"*全て*")),S223="●",OR(K223=契約状況コード表!D$5,K223=契約状況コード表!D$6)),"年間支払金額(全官署、契約相手方ごと)",IF(AND(OR(COUNTIF(AI223,"*すべて*"),COUNTIF(AI223,"*全て*")),S223="●"),"年間支払金額(契約相手方ごと)",IF(AND(OR(K223=契約状況コード表!D$5,K223=契約状況コード表!D$6),AG223=契約状況コード表!G$7),"契約総額(全官署)",IF(AND(K223=契約状況コード表!D$7,AG223=契約状況コード表!G$7),"契約総額(自官署のみ)",IF(K223=契約状況コード表!D$7,"年間支払金額(自官署のみ)",IF(AG223=契約状況コード表!G$7,"契約総額",IF(AND(COUNTIF(BJ223,"&lt;&gt;*単価*"),OR(K223=契約状況コード表!D$5,K223=契約状況コード表!D$6)),"全官署予定価格",IF(AND(COUNTIF(BJ223,"*単価*"),OR(K223=契約状況コード表!D$5,K223=契約状況コード表!D$6)),"全官署支払金額",IF(AND(COUNTIF(BJ223,"&lt;&gt;*単価*"),COUNTIF(BJ223,"*変更契約*")),"変更後予定価格",IF(COUNTIF(BJ223,"*単価*"),"年間支払金額","予定価格"))))))))))))</f>
        <v>予定価格</v>
      </c>
      <c r="BD223" s="98" t="str">
        <f>IF(AND(BI223=契約状況コード表!M$5,T223&gt;契約状況コード表!N$5),"○",IF(AND(BI223=契約状況コード表!M$6,T223&gt;=契約状況コード表!N$6),"○",IF(AND(BI223=契約状況コード表!M$7,T223&gt;=契約状況コード表!N$7),"○",IF(AND(BI223=契約状況コード表!M$8,T223&gt;=契約状況コード表!N$8),"○",IF(AND(BI223=契約状況コード表!M$9,T223&gt;=契約状況コード表!N$9),"○",IF(AND(BI223=契約状況コード表!M$10,T223&gt;=契約状況コード表!N$10),"○",IF(AND(BI223=契約状況コード表!M$11,T223&gt;=契約状況コード表!N$11),"○",IF(AND(BI223=契約状況コード表!M$12,T223&gt;=契約状況コード表!N$12),"○",IF(AND(BI223=契約状況コード表!M$13,T223&gt;=契約状況コード表!N$13),"○",IF(T223="他官署で調達手続き入札を実施のため","○","×"))))))))))</f>
        <v>×</v>
      </c>
      <c r="BE223" s="98" t="str">
        <f>IF(AND(BI223=契約状況コード表!M$5,Y223&gt;契約状況コード表!N$5),"○",IF(AND(BI223=契約状況コード表!M$6,Y223&gt;=契約状況コード表!N$6),"○",IF(AND(BI223=契約状況コード表!M$7,Y223&gt;=契約状況コード表!N$7),"○",IF(AND(BI223=契約状況コード表!M$8,Y223&gt;=契約状況コード表!N$8),"○",IF(AND(BI223=契約状況コード表!M$9,Y223&gt;=契約状況コード表!N$9),"○",IF(AND(BI223=契約状況コード表!M$10,Y223&gt;=契約状況コード表!N$10),"○",IF(AND(BI223=契約状況コード表!M$11,Y223&gt;=契約状況コード表!N$11),"○",IF(AND(BI223=契約状況コード表!M$12,Y223&gt;=契約状況コード表!N$12),"○",IF(AND(BI223=契約状況コード表!M$13,Y223&gt;=契約状況コード表!N$13),"○","×")))))))))</f>
        <v>×</v>
      </c>
      <c r="BF223" s="98" t="str">
        <f t="shared" si="37"/>
        <v>×</v>
      </c>
      <c r="BG223" s="98" t="str">
        <f t="shared" si="38"/>
        <v>×</v>
      </c>
      <c r="BH223" s="99" t="str">
        <f t="shared" si="39"/>
        <v/>
      </c>
      <c r="BI223" s="146">
        <f t="shared" si="40"/>
        <v>0</v>
      </c>
      <c r="BJ223" s="29" t="str">
        <f>IF(AG223=契約状況コード表!G$5,"",IF(AND(K223&lt;&gt;"",ISTEXT(U223)),"分担契約/単価契約",IF(ISTEXT(U223),"単価契約",IF(K223&lt;&gt;"","分担契約",""))))</f>
        <v/>
      </c>
      <c r="BK223" s="147"/>
      <c r="BL223" s="102" t="str">
        <f>IF(COUNTIF(T223,"**"),"",IF(AND(T223&gt;=契約状況コード表!P$5,OR(H223=契約状況コード表!M$5,H223=契約状況コード表!M$6)),1,IF(AND(T223&gt;=契約状況コード表!P$13,H223&lt;&gt;契約状況コード表!M$5,H223&lt;&gt;契約状況コード表!M$6),1,"")))</f>
        <v/>
      </c>
      <c r="BM223" s="132" t="str">
        <f t="shared" si="41"/>
        <v>○</v>
      </c>
      <c r="BN223" s="102" t="b">
        <f t="shared" si="42"/>
        <v>1</v>
      </c>
      <c r="BO223" s="102" t="b">
        <f t="shared" si="43"/>
        <v>1</v>
      </c>
    </row>
    <row r="224" spans="7:67" ht="60.6" customHeight="1">
      <c r="G224" s="64"/>
      <c r="H224" s="65"/>
      <c r="I224" s="65"/>
      <c r="J224" s="65"/>
      <c r="K224" s="64"/>
      <c r="L224" s="29"/>
      <c r="M224" s="66"/>
      <c r="N224" s="65"/>
      <c r="O224" s="67"/>
      <c r="P224" s="72"/>
      <c r="Q224" s="73"/>
      <c r="R224" s="65"/>
      <c r="S224" s="64"/>
      <c r="T224" s="74"/>
      <c r="U224" s="131"/>
      <c r="V224" s="76"/>
      <c r="W224" s="148" t="str">
        <f>IF(OR(T224="他官署で調達手続きを実施のため",AG224=契約状況コード表!G$5),"－",IF(V224&lt;&gt;"",ROUNDDOWN(V224/T224,3),(IFERROR(ROUNDDOWN(U224/T224,3),"－"))))</f>
        <v>－</v>
      </c>
      <c r="X224" s="74"/>
      <c r="Y224" s="74"/>
      <c r="Z224" s="71"/>
      <c r="AA224" s="69"/>
      <c r="AB224" s="70"/>
      <c r="AC224" s="71"/>
      <c r="AD224" s="71"/>
      <c r="AE224" s="71"/>
      <c r="AF224" s="71"/>
      <c r="AG224" s="69"/>
      <c r="AH224" s="65"/>
      <c r="AI224" s="65"/>
      <c r="AJ224" s="65"/>
      <c r="AK224" s="29"/>
      <c r="AL224" s="29"/>
      <c r="AM224" s="170"/>
      <c r="AN224" s="170"/>
      <c r="AO224" s="170"/>
      <c r="AP224" s="170"/>
      <c r="AQ224" s="29"/>
      <c r="AR224" s="64"/>
      <c r="AS224" s="29"/>
      <c r="AT224" s="29"/>
      <c r="AU224" s="29"/>
      <c r="AV224" s="29"/>
      <c r="AW224" s="29"/>
      <c r="AX224" s="29"/>
      <c r="AY224" s="29"/>
      <c r="AZ224" s="29"/>
      <c r="BA224" s="90"/>
      <c r="BB224" s="97"/>
      <c r="BC224" s="98" t="str">
        <f>IF(AND(OR(K224=契約状況コード表!D$5,K224=契約状況コード表!D$6),OR(AG224=契約状況コード表!G$5,AG224=契約状況コード表!G$6)),"年間支払金額(全官署)",IF(OR(AG224=契約状況コード表!G$5,AG224=契約状況コード表!G$6),"年間支払金額",IF(AND(OR(COUNTIF(AI224,"*すべて*"),COUNTIF(AI224,"*全て*")),S224="●",OR(K224=契約状況コード表!D$5,K224=契約状況コード表!D$6)),"年間支払金額(全官署、契約相手方ごと)",IF(AND(OR(COUNTIF(AI224,"*すべて*"),COUNTIF(AI224,"*全て*")),S224="●"),"年間支払金額(契約相手方ごと)",IF(AND(OR(K224=契約状況コード表!D$5,K224=契約状況コード表!D$6),AG224=契約状況コード表!G$7),"契約総額(全官署)",IF(AND(K224=契約状況コード表!D$7,AG224=契約状況コード表!G$7),"契約総額(自官署のみ)",IF(K224=契約状況コード表!D$7,"年間支払金額(自官署のみ)",IF(AG224=契約状況コード表!G$7,"契約総額",IF(AND(COUNTIF(BJ224,"&lt;&gt;*単価*"),OR(K224=契約状況コード表!D$5,K224=契約状況コード表!D$6)),"全官署予定価格",IF(AND(COUNTIF(BJ224,"*単価*"),OR(K224=契約状況コード表!D$5,K224=契約状況コード表!D$6)),"全官署支払金額",IF(AND(COUNTIF(BJ224,"&lt;&gt;*単価*"),COUNTIF(BJ224,"*変更契約*")),"変更後予定価格",IF(COUNTIF(BJ224,"*単価*"),"年間支払金額","予定価格"))))))))))))</f>
        <v>予定価格</v>
      </c>
      <c r="BD224" s="98" t="str">
        <f>IF(AND(BI224=契約状況コード表!M$5,T224&gt;契約状況コード表!N$5),"○",IF(AND(BI224=契約状況コード表!M$6,T224&gt;=契約状況コード表!N$6),"○",IF(AND(BI224=契約状況コード表!M$7,T224&gt;=契約状況コード表!N$7),"○",IF(AND(BI224=契約状況コード表!M$8,T224&gt;=契約状況コード表!N$8),"○",IF(AND(BI224=契約状況コード表!M$9,T224&gt;=契約状況コード表!N$9),"○",IF(AND(BI224=契約状況コード表!M$10,T224&gt;=契約状況コード表!N$10),"○",IF(AND(BI224=契約状況コード表!M$11,T224&gt;=契約状況コード表!N$11),"○",IF(AND(BI224=契約状況コード表!M$12,T224&gt;=契約状況コード表!N$12),"○",IF(AND(BI224=契約状況コード表!M$13,T224&gt;=契約状況コード表!N$13),"○",IF(T224="他官署で調達手続き入札を実施のため","○","×"))))))))))</f>
        <v>×</v>
      </c>
      <c r="BE224" s="98" t="str">
        <f>IF(AND(BI224=契約状況コード表!M$5,Y224&gt;契約状況コード表!N$5),"○",IF(AND(BI224=契約状況コード表!M$6,Y224&gt;=契約状況コード表!N$6),"○",IF(AND(BI224=契約状況コード表!M$7,Y224&gt;=契約状況コード表!N$7),"○",IF(AND(BI224=契約状況コード表!M$8,Y224&gt;=契約状況コード表!N$8),"○",IF(AND(BI224=契約状況コード表!M$9,Y224&gt;=契約状況コード表!N$9),"○",IF(AND(BI224=契約状況コード表!M$10,Y224&gt;=契約状況コード表!N$10),"○",IF(AND(BI224=契約状況コード表!M$11,Y224&gt;=契約状況コード表!N$11),"○",IF(AND(BI224=契約状況コード表!M$12,Y224&gt;=契約状況コード表!N$12),"○",IF(AND(BI224=契約状況コード表!M$13,Y224&gt;=契約状況コード表!N$13),"○","×")))))))))</f>
        <v>×</v>
      </c>
      <c r="BF224" s="98" t="str">
        <f t="shared" si="37"/>
        <v>×</v>
      </c>
      <c r="BG224" s="98" t="str">
        <f t="shared" si="38"/>
        <v>×</v>
      </c>
      <c r="BH224" s="99" t="str">
        <f t="shared" si="39"/>
        <v/>
      </c>
      <c r="BI224" s="146">
        <f t="shared" si="40"/>
        <v>0</v>
      </c>
      <c r="BJ224" s="29" t="str">
        <f>IF(AG224=契約状況コード表!G$5,"",IF(AND(K224&lt;&gt;"",ISTEXT(U224)),"分担契約/単価契約",IF(ISTEXT(U224),"単価契約",IF(K224&lt;&gt;"","分担契約",""))))</f>
        <v/>
      </c>
      <c r="BK224" s="147"/>
      <c r="BL224" s="102" t="str">
        <f>IF(COUNTIF(T224,"**"),"",IF(AND(T224&gt;=契約状況コード表!P$5,OR(H224=契約状況コード表!M$5,H224=契約状況コード表!M$6)),1,IF(AND(T224&gt;=契約状況コード表!P$13,H224&lt;&gt;契約状況コード表!M$5,H224&lt;&gt;契約状況コード表!M$6),1,"")))</f>
        <v/>
      </c>
      <c r="BM224" s="132" t="str">
        <f t="shared" si="41"/>
        <v>○</v>
      </c>
      <c r="BN224" s="102" t="b">
        <f t="shared" si="42"/>
        <v>1</v>
      </c>
      <c r="BO224" s="102" t="b">
        <f t="shared" si="43"/>
        <v>1</v>
      </c>
    </row>
    <row r="225" spans="7:67" ht="60.6" customHeight="1">
      <c r="G225" s="64"/>
      <c r="H225" s="65"/>
      <c r="I225" s="65"/>
      <c r="J225" s="65"/>
      <c r="K225" s="64"/>
      <c r="L225" s="29"/>
      <c r="M225" s="66"/>
      <c r="N225" s="65"/>
      <c r="O225" s="67"/>
      <c r="P225" s="72"/>
      <c r="Q225" s="73"/>
      <c r="R225" s="65"/>
      <c r="S225" s="64"/>
      <c r="T225" s="68"/>
      <c r="U225" s="75"/>
      <c r="V225" s="76"/>
      <c r="W225" s="148" t="str">
        <f>IF(OR(T225="他官署で調達手続きを実施のため",AG225=契約状況コード表!G$5),"－",IF(V225&lt;&gt;"",ROUNDDOWN(V225/T225,3),(IFERROR(ROUNDDOWN(U225/T225,3),"－"))))</f>
        <v>－</v>
      </c>
      <c r="X225" s="68"/>
      <c r="Y225" s="68"/>
      <c r="Z225" s="71"/>
      <c r="AA225" s="69"/>
      <c r="AB225" s="70"/>
      <c r="AC225" s="71"/>
      <c r="AD225" s="71"/>
      <c r="AE225" s="71"/>
      <c r="AF225" s="71"/>
      <c r="AG225" s="69"/>
      <c r="AH225" s="65"/>
      <c r="AI225" s="65"/>
      <c r="AJ225" s="65"/>
      <c r="AK225" s="29"/>
      <c r="AL225" s="29"/>
      <c r="AM225" s="170"/>
      <c r="AN225" s="170"/>
      <c r="AO225" s="170"/>
      <c r="AP225" s="170"/>
      <c r="AQ225" s="29"/>
      <c r="AR225" s="64"/>
      <c r="AS225" s="29"/>
      <c r="AT225" s="29"/>
      <c r="AU225" s="29"/>
      <c r="AV225" s="29"/>
      <c r="AW225" s="29"/>
      <c r="AX225" s="29"/>
      <c r="AY225" s="29"/>
      <c r="AZ225" s="29"/>
      <c r="BA225" s="90"/>
      <c r="BB225" s="97"/>
      <c r="BC225" s="98" t="str">
        <f>IF(AND(OR(K225=契約状況コード表!D$5,K225=契約状況コード表!D$6),OR(AG225=契約状況コード表!G$5,AG225=契約状況コード表!G$6)),"年間支払金額(全官署)",IF(OR(AG225=契約状況コード表!G$5,AG225=契約状況コード表!G$6),"年間支払金額",IF(AND(OR(COUNTIF(AI225,"*すべて*"),COUNTIF(AI225,"*全て*")),S225="●",OR(K225=契約状況コード表!D$5,K225=契約状況コード表!D$6)),"年間支払金額(全官署、契約相手方ごと)",IF(AND(OR(COUNTIF(AI225,"*すべて*"),COUNTIF(AI225,"*全て*")),S225="●"),"年間支払金額(契約相手方ごと)",IF(AND(OR(K225=契約状況コード表!D$5,K225=契約状況コード表!D$6),AG225=契約状況コード表!G$7),"契約総額(全官署)",IF(AND(K225=契約状況コード表!D$7,AG225=契約状況コード表!G$7),"契約総額(自官署のみ)",IF(K225=契約状況コード表!D$7,"年間支払金額(自官署のみ)",IF(AG225=契約状況コード表!G$7,"契約総額",IF(AND(COUNTIF(BJ225,"&lt;&gt;*単価*"),OR(K225=契約状況コード表!D$5,K225=契約状況コード表!D$6)),"全官署予定価格",IF(AND(COUNTIF(BJ225,"*単価*"),OR(K225=契約状況コード表!D$5,K225=契約状況コード表!D$6)),"全官署支払金額",IF(AND(COUNTIF(BJ225,"&lt;&gt;*単価*"),COUNTIF(BJ225,"*変更契約*")),"変更後予定価格",IF(COUNTIF(BJ225,"*単価*"),"年間支払金額","予定価格"))))))))))))</f>
        <v>予定価格</v>
      </c>
      <c r="BD225" s="98" t="str">
        <f>IF(AND(BI225=契約状況コード表!M$5,T225&gt;契約状況コード表!N$5),"○",IF(AND(BI225=契約状況コード表!M$6,T225&gt;=契約状況コード表!N$6),"○",IF(AND(BI225=契約状況コード表!M$7,T225&gt;=契約状況コード表!N$7),"○",IF(AND(BI225=契約状況コード表!M$8,T225&gt;=契約状況コード表!N$8),"○",IF(AND(BI225=契約状況コード表!M$9,T225&gt;=契約状況コード表!N$9),"○",IF(AND(BI225=契約状況コード表!M$10,T225&gt;=契約状況コード表!N$10),"○",IF(AND(BI225=契約状況コード表!M$11,T225&gt;=契約状況コード表!N$11),"○",IF(AND(BI225=契約状況コード表!M$12,T225&gt;=契約状況コード表!N$12),"○",IF(AND(BI225=契約状況コード表!M$13,T225&gt;=契約状況コード表!N$13),"○",IF(T225="他官署で調達手続き入札を実施のため","○","×"))))))))))</f>
        <v>×</v>
      </c>
      <c r="BE225" s="98" t="str">
        <f>IF(AND(BI225=契約状況コード表!M$5,Y225&gt;契約状況コード表!N$5),"○",IF(AND(BI225=契約状況コード表!M$6,Y225&gt;=契約状況コード表!N$6),"○",IF(AND(BI225=契約状況コード表!M$7,Y225&gt;=契約状況コード表!N$7),"○",IF(AND(BI225=契約状況コード表!M$8,Y225&gt;=契約状況コード表!N$8),"○",IF(AND(BI225=契約状況コード表!M$9,Y225&gt;=契約状況コード表!N$9),"○",IF(AND(BI225=契約状況コード表!M$10,Y225&gt;=契約状況コード表!N$10),"○",IF(AND(BI225=契約状況コード表!M$11,Y225&gt;=契約状況コード表!N$11),"○",IF(AND(BI225=契約状況コード表!M$12,Y225&gt;=契約状況コード表!N$12),"○",IF(AND(BI225=契約状況コード表!M$13,Y225&gt;=契約状況コード表!N$13),"○","×")))))))))</f>
        <v>×</v>
      </c>
      <c r="BF225" s="98" t="str">
        <f t="shared" si="37"/>
        <v>×</v>
      </c>
      <c r="BG225" s="98" t="str">
        <f t="shared" si="38"/>
        <v>×</v>
      </c>
      <c r="BH225" s="99" t="str">
        <f t="shared" si="39"/>
        <v/>
      </c>
      <c r="BI225" s="146">
        <f t="shared" si="40"/>
        <v>0</v>
      </c>
      <c r="BJ225" s="29" t="str">
        <f>IF(AG225=契約状況コード表!G$5,"",IF(AND(K225&lt;&gt;"",ISTEXT(U225)),"分担契約/単価契約",IF(ISTEXT(U225),"単価契約",IF(K225&lt;&gt;"","分担契約",""))))</f>
        <v/>
      </c>
      <c r="BK225" s="147"/>
      <c r="BL225" s="102" t="str">
        <f>IF(COUNTIF(T225,"**"),"",IF(AND(T225&gt;=契約状況コード表!P$5,OR(H225=契約状況コード表!M$5,H225=契約状況コード表!M$6)),1,IF(AND(T225&gt;=契約状況コード表!P$13,H225&lt;&gt;契約状況コード表!M$5,H225&lt;&gt;契約状況コード表!M$6),1,"")))</f>
        <v/>
      </c>
      <c r="BM225" s="132" t="str">
        <f t="shared" si="41"/>
        <v>○</v>
      </c>
      <c r="BN225" s="102" t="b">
        <f t="shared" si="42"/>
        <v>1</v>
      </c>
      <c r="BO225" s="102" t="b">
        <f t="shared" si="43"/>
        <v>1</v>
      </c>
    </row>
    <row r="226" spans="7:67" ht="60.6" customHeight="1">
      <c r="G226" s="64"/>
      <c r="H226" s="65"/>
      <c r="I226" s="65"/>
      <c r="J226" s="65"/>
      <c r="K226" s="64"/>
      <c r="L226" s="29"/>
      <c r="M226" s="66"/>
      <c r="N226" s="65"/>
      <c r="O226" s="67"/>
      <c r="P226" s="72"/>
      <c r="Q226" s="73"/>
      <c r="R226" s="65"/>
      <c r="S226" s="64"/>
      <c r="T226" s="68"/>
      <c r="U226" s="75"/>
      <c r="V226" s="76"/>
      <c r="W226" s="148" t="str">
        <f>IF(OR(T226="他官署で調達手続きを実施のため",AG226=契約状況コード表!G$5),"－",IF(V226&lt;&gt;"",ROUNDDOWN(V226/T226,3),(IFERROR(ROUNDDOWN(U226/T226,3),"－"))))</f>
        <v>－</v>
      </c>
      <c r="X226" s="68"/>
      <c r="Y226" s="68"/>
      <c r="Z226" s="71"/>
      <c r="AA226" s="69"/>
      <c r="AB226" s="70"/>
      <c r="AC226" s="71"/>
      <c r="AD226" s="71"/>
      <c r="AE226" s="71"/>
      <c r="AF226" s="71"/>
      <c r="AG226" s="69"/>
      <c r="AH226" s="65"/>
      <c r="AI226" s="65"/>
      <c r="AJ226" s="65"/>
      <c r="AK226" s="29"/>
      <c r="AL226" s="29"/>
      <c r="AM226" s="170"/>
      <c r="AN226" s="170"/>
      <c r="AO226" s="170"/>
      <c r="AP226" s="170"/>
      <c r="AQ226" s="29"/>
      <c r="AR226" s="64"/>
      <c r="AS226" s="29"/>
      <c r="AT226" s="29"/>
      <c r="AU226" s="29"/>
      <c r="AV226" s="29"/>
      <c r="AW226" s="29"/>
      <c r="AX226" s="29"/>
      <c r="AY226" s="29"/>
      <c r="AZ226" s="29"/>
      <c r="BA226" s="90"/>
      <c r="BB226" s="97"/>
      <c r="BC226" s="98" t="str">
        <f>IF(AND(OR(K226=契約状況コード表!D$5,K226=契約状況コード表!D$6),OR(AG226=契約状況コード表!G$5,AG226=契約状況コード表!G$6)),"年間支払金額(全官署)",IF(OR(AG226=契約状況コード表!G$5,AG226=契約状況コード表!G$6),"年間支払金額",IF(AND(OR(COUNTIF(AI226,"*すべて*"),COUNTIF(AI226,"*全て*")),S226="●",OR(K226=契約状況コード表!D$5,K226=契約状況コード表!D$6)),"年間支払金額(全官署、契約相手方ごと)",IF(AND(OR(COUNTIF(AI226,"*すべて*"),COUNTIF(AI226,"*全て*")),S226="●"),"年間支払金額(契約相手方ごと)",IF(AND(OR(K226=契約状況コード表!D$5,K226=契約状況コード表!D$6),AG226=契約状況コード表!G$7),"契約総額(全官署)",IF(AND(K226=契約状況コード表!D$7,AG226=契約状況コード表!G$7),"契約総額(自官署のみ)",IF(K226=契約状況コード表!D$7,"年間支払金額(自官署のみ)",IF(AG226=契約状況コード表!G$7,"契約総額",IF(AND(COUNTIF(BJ226,"&lt;&gt;*単価*"),OR(K226=契約状況コード表!D$5,K226=契約状況コード表!D$6)),"全官署予定価格",IF(AND(COUNTIF(BJ226,"*単価*"),OR(K226=契約状況コード表!D$5,K226=契約状況コード表!D$6)),"全官署支払金額",IF(AND(COUNTIF(BJ226,"&lt;&gt;*単価*"),COUNTIF(BJ226,"*変更契約*")),"変更後予定価格",IF(COUNTIF(BJ226,"*単価*"),"年間支払金額","予定価格"))))))))))))</f>
        <v>予定価格</v>
      </c>
      <c r="BD226" s="98" t="str">
        <f>IF(AND(BI226=契約状況コード表!M$5,T226&gt;契約状況コード表!N$5),"○",IF(AND(BI226=契約状況コード表!M$6,T226&gt;=契約状況コード表!N$6),"○",IF(AND(BI226=契約状況コード表!M$7,T226&gt;=契約状況コード表!N$7),"○",IF(AND(BI226=契約状況コード表!M$8,T226&gt;=契約状況コード表!N$8),"○",IF(AND(BI226=契約状況コード表!M$9,T226&gt;=契約状況コード表!N$9),"○",IF(AND(BI226=契約状況コード表!M$10,T226&gt;=契約状況コード表!N$10),"○",IF(AND(BI226=契約状況コード表!M$11,T226&gt;=契約状況コード表!N$11),"○",IF(AND(BI226=契約状況コード表!M$12,T226&gt;=契約状況コード表!N$12),"○",IF(AND(BI226=契約状況コード表!M$13,T226&gt;=契約状況コード表!N$13),"○",IF(T226="他官署で調達手続き入札を実施のため","○","×"))))))))))</f>
        <v>×</v>
      </c>
      <c r="BE226" s="98" t="str">
        <f>IF(AND(BI226=契約状況コード表!M$5,Y226&gt;契約状況コード表!N$5),"○",IF(AND(BI226=契約状況コード表!M$6,Y226&gt;=契約状況コード表!N$6),"○",IF(AND(BI226=契約状況コード表!M$7,Y226&gt;=契約状況コード表!N$7),"○",IF(AND(BI226=契約状況コード表!M$8,Y226&gt;=契約状況コード表!N$8),"○",IF(AND(BI226=契約状況コード表!M$9,Y226&gt;=契約状況コード表!N$9),"○",IF(AND(BI226=契約状況コード表!M$10,Y226&gt;=契約状況コード表!N$10),"○",IF(AND(BI226=契約状況コード表!M$11,Y226&gt;=契約状況コード表!N$11),"○",IF(AND(BI226=契約状況コード表!M$12,Y226&gt;=契約状況コード表!N$12),"○",IF(AND(BI226=契約状況コード表!M$13,Y226&gt;=契約状況コード表!N$13),"○","×")))))))))</f>
        <v>×</v>
      </c>
      <c r="BF226" s="98" t="str">
        <f t="shared" si="37"/>
        <v>×</v>
      </c>
      <c r="BG226" s="98" t="str">
        <f t="shared" si="38"/>
        <v>×</v>
      </c>
      <c r="BH226" s="99" t="str">
        <f t="shared" si="39"/>
        <v/>
      </c>
      <c r="BI226" s="146">
        <f t="shared" si="40"/>
        <v>0</v>
      </c>
      <c r="BJ226" s="29" t="str">
        <f>IF(AG226=契約状況コード表!G$5,"",IF(AND(K226&lt;&gt;"",ISTEXT(U226)),"分担契約/単価契約",IF(ISTEXT(U226),"単価契約",IF(K226&lt;&gt;"","分担契約",""))))</f>
        <v/>
      </c>
      <c r="BK226" s="147"/>
      <c r="BL226" s="102" t="str">
        <f>IF(COUNTIF(T226,"**"),"",IF(AND(T226&gt;=契約状況コード表!P$5,OR(H226=契約状況コード表!M$5,H226=契約状況コード表!M$6)),1,IF(AND(T226&gt;=契約状況コード表!P$13,H226&lt;&gt;契約状況コード表!M$5,H226&lt;&gt;契約状況コード表!M$6),1,"")))</f>
        <v/>
      </c>
      <c r="BM226" s="132" t="str">
        <f t="shared" si="41"/>
        <v>○</v>
      </c>
      <c r="BN226" s="102" t="b">
        <f t="shared" si="42"/>
        <v>1</v>
      </c>
      <c r="BO226" s="102" t="b">
        <f t="shared" si="43"/>
        <v>1</v>
      </c>
    </row>
    <row r="227" spans="7:67" ht="60.6" customHeight="1">
      <c r="G227" s="64"/>
      <c r="H227" s="65"/>
      <c r="I227" s="65"/>
      <c r="J227" s="65"/>
      <c r="K227" s="64"/>
      <c r="L227" s="29"/>
      <c r="M227" s="66"/>
      <c r="N227" s="65"/>
      <c r="O227" s="67"/>
      <c r="P227" s="72"/>
      <c r="Q227" s="73"/>
      <c r="R227" s="65"/>
      <c r="S227" s="64"/>
      <c r="T227" s="68"/>
      <c r="U227" s="75"/>
      <c r="V227" s="76"/>
      <c r="W227" s="148" t="str">
        <f>IF(OR(T227="他官署で調達手続きを実施のため",AG227=契約状況コード表!G$5),"－",IF(V227&lt;&gt;"",ROUNDDOWN(V227/T227,3),(IFERROR(ROUNDDOWN(U227/T227,3),"－"))))</f>
        <v>－</v>
      </c>
      <c r="X227" s="68"/>
      <c r="Y227" s="68"/>
      <c r="Z227" s="71"/>
      <c r="AA227" s="69"/>
      <c r="AB227" s="70"/>
      <c r="AC227" s="71"/>
      <c r="AD227" s="71"/>
      <c r="AE227" s="71"/>
      <c r="AF227" s="71"/>
      <c r="AG227" s="69"/>
      <c r="AH227" s="65"/>
      <c r="AI227" s="65"/>
      <c r="AJ227" s="65"/>
      <c r="AK227" s="29"/>
      <c r="AL227" s="29"/>
      <c r="AM227" s="170"/>
      <c r="AN227" s="170"/>
      <c r="AO227" s="170"/>
      <c r="AP227" s="170"/>
      <c r="AQ227" s="29"/>
      <c r="AR227" s="64"/>
      <c r="AS227" s="29"/>
      <c r="AT227" s="29"/>
      <c r="AU227" s="29"/>
      <c r="AV227" s="29"/>
      <c r="AW227" s="29"/>
      <c r="AX227" s="29"/>
      <c r="AY227" s="29"/>
      <c r="AZ227" s="29"/>
      <c r="BA227" s="90"/>
      <c r="BB227" s="97"/>
      <c r="BC227" s="98" t="str">
        <f>IF(AND(OR(K227=契約状況コード表!D$5,K227=契約状況コード表!D$6),OR(AG227=契約状況コード表!G$5,AG227=契約状況コード表!G$6)),"年間支払金額(全官署)",IF(OR(AG227=契約状況コード表!G$5,AG227=契約状況コード表!G$6),"年間支払金額",IF(AND(OR(COUNTIF(AI227,"*すべて*"),COUNTIF(AI227,"*全て*")),S227="●",OR(K227=契約状況コード表!D$5,K227=契約状況コード表!D$6)),"年間支払金額(全官署、契約相手方ごと)",IF(AND(OR(COUNTIF(AI227,"*すべて*"),COUNTIF(AI227,"*全て*")),S227="●"),"年間支払金額(契約相手方ごと)",IF(AND(OR(K227=契約状況コード表!D$5,K227=契約状況コード表!D$6),AG227=契約状況コード表!G$7),"契約総額(全官署)",IF(AND(K227=契約状況コード表!D$7,AG227=契約状況コード表!G$7),"契約総額(自官署のみ)",IF(K227=契約状況コード表!D$7,"年間支払金額(自官署のみ)",IF(AG227=契約状況コード表!G$7,"契約総額",IF(AND(COUNTIF(BJ227,"&lt;&gt;*単価*"),OR(K227=契約状況コード表!D$5,K227=契約状況コード表!D$6)),"全官署予定価格",IF(AND(COUNTIF(BJ227,"*単価*"),OR(K227=契約状況コード表!D$5,K227=契約状況コード表!D$6)),"全官署支払金額",IF(AND(COUNTIF(BJ227,"&lt;&gt;*単価*"),COUNTIF(BJ227,"*変更契約*")),"変更後予定価格",IF(COUNTIF(BJ227,"*単価*"),"年間支払金額","予定価格"))))))))))))</f>
        <v>予定価格</v>
      </c>
      <c r="BD227" s="98" t="str">
        <f>IF(AND(BI227=契約状況コード表!M$5,T227&gt;契約状況コード表!N$5),"○",IF(AND(BI227=契約状況コード表!M$6,T227&gt;=契約状況コード表!N$6),"○",IF(AND(BI227=契約状況コード表!M$7,T227&gt;=契約状況コード表!N$7),"○",IF(AND(BI227=契約状況コード表!M$8,T227&gt;=契約状況コード表!N$8),"○",IF(AND(BI227=契約状況コード表!M$9,T227&gt;=契約状況コード表!N$9),"○",IF(AND(BI227=契約状況コード表!M$10,T227&gt;=契約状況コード表!N$10),"○",IF(AND(BI227=契約状況コード表!M$11,T227&gt;=契約状況コード表!N$11),"○",IF(AND(BI227=契約状況コード表!M$12,T227&gt;=契約状況コード表!N$12),"○",IF(AND(BI227=契約状況コード表!M$13,T227&gt;=契約状況コード表!N$13),"○",IF(T227="他官署で調達手続き入札を実施のため","○","×"))))))))))</f>
        <v>×</v>
      </c>
      <c r="BE227" s="98" t="str">
        <f>IF(AND(BI227=契約状況コード表!M$5,Y227&gt;契約状況コード表!N$5),"○",IF(AND(BI227=契約状況コード表!M$6,Y227&gt;=契約状況コード表!N$6),"○",IF(AND(BI227=契約状況コード表!M$7,Y227&gt;=契約状況コード表!N$7),"○",IF(AND(BI227=契約状況コード表!M$8,Y227&gt;=契約状況コード表!N$8),"○",IF(AND(BI227=契約状況コード表!M$9,Y227&gt;=契約状況コード表!N$9),"○",IF(AND(BI227=契約状況コード表!M$10,Y227&gt;=契約状況コード表!N$10),"○",IF(AND(BI227=契約状況コード表!M$11,Y227&gt;=契約状況コード表!N$11),"○",IF(AND(BI227=契約状況コード表!M$12,Y227&gt;=契約状況コード表!N$12),"○",IF(AND(BI227=契約状況コード表!M$13,Y227&gt;=契約状況コード表!N$13),"○","×")))))))))</f>
        <v>×</v>
      </c>
      <c r="BF227" s="98" t="str">
        <f t="shared" si="37"/>
        <v>×</v>
      </c>
      <c r="BG227" s="98" t="str">
        <f t="shared" si="38"/>
        <v>×</v>
      </c>
      <c r="BH227" s="99" t="str">
        <f t="shared" si="39"/>
        <v/>
      </c>
      <c r="BI227" s="146">
        <f t="shared" si="40"/>
        <v>0</v>
      </c>
      <c r="BJ227" s="29" t="str">
        <f>IF(AG227=契約状況コード表!G$5,"",IF(AND(K227&lt;&gt;"",ISTEXT(U227)),"分担契約/単価契約",IF(ISTEXT(U227),"単価契約",IF(K227&lt;&gt;"","分担契約",""))))</f>
        <v/>
      </c>
      <c r="BK227" s="147"/>
      <c r="BL227" s="102" t="str">
        <f>IF(COUNTIF(T227,"**"),"",IF(AND(T227&gt;=契約状況コード表!P$5,OR(H227=契約状況コード表!M$5,H227=契約状況コード表!M$6)),1,IF(AND(T227&gt;=契約状況コード表!P$13,H227&lt;&gt;契約状況コード表!M$5,H227&lt;&gt;契約状況コード表!M$6),1,"")))</f>
        <v/>
      </c>
      <c r="BM227" s="132" t="str">
        <f t="shared" si="41"/>
        <v>○</v>
      </c>
      <c r="BN227" s="102" t="b">
        <f t="shared" si="42"/>
        <v>1</v>
      </c>
      <c r="BO227" s="102" t="b">
        <f t="shared" si="43"/>
        <v>1</v>
      </c>
    </row>
    <row r="228" spans="7:67" ht="60.6" customHeight="1">
      <c r="G228" s="64"/>
      <c r="H228" s="65"/>
      <c r="I228" s="65"/>
      <c r="J228" s="65"/>
      <c r="K228" s="64"/>
      <c r="L228" s="29"/>
      <c r="M228" s="66"/>
      <c r="N228" s="65"/>
      <c r="O228" s="67"/>
      <c r="P228" s="72"/>
      <c r="Q228" s="73"/>
      <c r="R228" s="65"/>
      <c r="S228" s="64"/>
      <c r="T228" s="68"/>
      <c r="U228" s="75"/>
      <c r="V228" s="76"/>
      <c r="W228" s="148" t="str">
        <f>IF(OR(T228="他官署で調達手続きを実施のため",AG228=契約状況コード表!G$5),"－",IF(V228&lt;&gt;"",ROUNDDOWN(V228/T228,3),(IFERROR(ROUNDDOWN(U228/T228,3),"－"))))</f>
        <v>－</v>
      </c>
      <c r="X228" s="68"/>
      <c r="Y228" s="68"/>
      <c r="Z228" s="71"/>
      <c r="AA228" s="69"/>
      <c r="AB228" s="70"/>
      <c r="AC228" s="71"/>
      <c r="AD228" s="71"/>
      <c r="AE228" s="71"/>
      <c r="AF228" s="71"/>
      <c r="AG228" s="69"/>
      <c r="AH228" s="65"/>
      <c r="AI228" s="65"/>
      <c r="AJ228" s="65"/>
      <c r="AK228" s="29"/>
      <c r="AL228" s="29"/>
      <c r="AM228" s="170"/>
      <c r="AN228" s="170"/>
      <c r="AO228" s="170"/>
      <c r="AP228" s="170"/>
      <c r="AQ228" s="29"/>
      <c r="AR228" s="64"/>
      <c r="AS228" s="29"/>
      <c r="AT228" s="29"/>
      <c r="AU228" s="29"/>
      <c r="AV228" s="29"/>
      <c r="AW228" s="29"/>
      <c r="AX228" s="29"/>
      <c r="AY228" s="29"/>
      <c r="AZ228" s="29"/>
      <c r="BA228" s="92"/>
      <c r="BB228" s="97"/>
      <c r="BC228" s="98" t="str">
        <f>IF(AND(OR(K228=契約状況コード表!D$5,K228=契約状況コード表!D$6),OR(AG228=契約状況コード表!G$5,AG228=契約状況コード表!G$6)),"年間支払金額(全官署)",IF(OR(AG228=契約状況コード表!G$5,AG228=契約状況コード表!G$6),"年間支払金額",IF(AND(OR(COUNTIF(AI228,"*すべて*"),COUNTIF(AI228,"*全て*")),S228="●",OR(K228=契約状況コード表!D$5,K228=契約状況コード表!D$6)),"年間支払金額(全官署、契約相手方ごと)",IF(AND(OR(COUNTIF(AI228,"*すべて*"),COUNTIF(AI228,"*全て*")),S228="●"),"年間支払金額(契約相手方ごと)",IF(AND(OR(K228=契約状況コード表!D$5,K228=契約状況コード表!D$6),AG228=契約状況コード表!G$7),"契約総額(全官署)",IF(AND(K228=契約状況コード表!D$7,AG228=契約状況コード表!G$7),"契約総額(自官署のみ)",IF(K228=契約状況コード表!D$7,"年間支払金額(自官署のみ)",IF(AG228=契約状況コード表!G$7,"契約総額",IF(AND(COUNTIF(BJ228,"&lt;&gt;*単価*"),OR(K228=契約状況コード表!D$5,K228=契約状況コード表!D$6)),"全官署予定価格",IF(AND(COUNTIF(BJ228,"*単価*"),OR(K228=契約状況コード表!D$5,K228=契約状況コード表!D$6)),"全官署支払金額",IF(AND(COUNTIF(BJ228,"&lt;&gt;*単価*"),COUNTIF(BJ228,"*変更契約*")),"変更後予定価格",IF(COUNTIF(BJ228,"*単価*"),"年間支払金額","予定価格"))))))))))))</f>
        <v>予定価格</v>
      </c>
      <c r="BD228" s="98" t="str">
        <f>IF(AND(BI228=契約状況コード表!M$5,T228&gt;契約状況コード表!N$5),"○",IF(AND(BI228=契約状況コード表!M$6,T228&gt;=契約状況コード表!N$6),"○",IF(AND(BI228=契約状況コード表!M$7,T228&gt;=契約状況コード表!N$7),"○",IF(AND(BI228=契約状況コード表!M$8,T228&gt;=契約状況コード表!N$8),"○",IF(AND(BI228=契約状況コード表!M$9,T228&gt;=契約状況コード表!N$9),"○",IF(AND(BI228=契約状況コード表!M$10,T228&gt;=契約状況コード表!N$10),"○",IF(AND(BI228=契約状況コード表!M$11,T228&gt;=契約状況コード表!N$11),"○",IF(AND(BI228=契約状況コード表!M$12,T228&gt;=契約状況コード表!N$12),"○",IF(AND(BI228=契約状況コード表!M$13,T228&gt;=契約状況コード表!N$13),"○",IF(T228="他官署で調達手続き入札を実施のため","○","×"))))))))))</f>
        <v>×</v>
      </c>
      <c r="BE228" s="98" t="str">
        <f>IF(AND(BI228=契約状況コード表!M$5,Y228&gt;契約状況コード表!N$5),"○",IF(AND(BI228=契約状況コード表!M$6,Y228&gt;=契約状況コード表!N$6),"○",IF(AND(BI228=契約状況コード表!M$7,Y228&gt;=契約状況コード表!N$7),"○",IF(AND(BI228=契約状況コード表!M$8,Y228&gt;=契約状況コード表!N$8),"○",IF(AND(BI228=契約状況コード表!M$9,Y228&gt;=契約状況コード表!N$9),"○",IF(AND(BI228=契約状況コード表!M$10,Y228&gt;=契約状況コード表!N$10),"○",IF(AND(BI228=契約状況コード表!M$11,Y228&gt;=契約状況コード表!N$11),"○",IF(AND(BI228=契約状況コード表!M$12,Y228&gt;=契約状況コード表!N$12),"○",IF(AND(BI228=契約状況コード表!M$13,Y228&gt;=契約状況コード表!N$13),"○","×")))))))))</f>
        <v>×</v>
      </c>
      <c r="BF228" s="98" t="str">
        <f t="shared" si="37"/>
        <v>×</v>
      </c>
      <c r="BG228" s="98" t="str">
        <f t="shared" si="38"/>
        <v>×</v>
      </c>
      <c r="BH228" s="99" t="str">
        <f t="shared" si="39"/>
        <v/>
      </c>
      <c r="BI228" s="146">
        <f t="shared" si="40"/>
        <v>0</v>
      </c>
      <c r="BJ228" s="29" t="str">
        <f>IF(AG228=契約状況コード表!G$5,"",IF(AND(K228&lt;&gt;"",ISTEXT(U228)),"分担契約/単価契約",IF(ISTEXT(U228),"単価契約",IF(K228&lt;&gt;"","分担契約",""))))</f>
        <v/>
      </c>
      <c r="BK228" s="147"/>
      <c r="BL228" s="102" t="str">
        <f>IF(COUNTIF(T228,"**"),"",IF(AND(T228&gt;=契約状況コード表!P$5,OR(H228=契約状況コード表!M$5,H228=契約状況コード表!M$6)),1,IF(AND(T228&gt;=契約状況コード表!P$13,H228&lt;&gt;契約状況コード表!M$5,H228&lt;&gt;契約状況コード表!M$6),1,"")))</f>
        <v/>
      </c>
      <c r="BM228" s="132" t="str">
        <f t="shared" si="41"/>
        <v>○</v>
      </c>
      <c r="BN228" s="102" t="b">
        <f t="shared" si="42"/>
        <v>1</v>
      </c>
      <c r="BO228" s="102" t="b">
        <f t="shared" si="43"/>
        <v>1</v>
      </c>
    </row>
    <row r="229" spans="7:67" ht="60.6" customHeight="1">
      <c r="G229" s="64"/>
      <c r="H229" s="65"/>
      <c r="I229" s="65"/>
      <c r="J229" s="65"/>
      <c r="K229" s="64"/>
      <c r="L229" s="29"/>
      <c r="M229" s="66"/>
      <c r="N229" s="65"/>
      <c r="O229" s="67"/>
      <c r="P229" s="72"/>
      <c r="Q229" s="73"/>
      <c r="R229" s="65"/>
      <c r="S229" s="64"/>
      <c r="T229" s="68"/>
      <c r="U229" s="75"/>
      <c r="V229" s="76"/>
      <c r="W229" s="148" t="str">
        <f>IF(OR(T229="他官署で調達手続きを実施のため",AG229=契約状況コード表!G$5),"－",IF(V229&lt;&gt;"",ROUNDDOWN(V229/T229,3),(IFERROR(ROUNDDOWN(U229/T229,3),"－"))))</f>
        <v>－</v>
      </c>
      <c r="X229" s="68"/>
      <c r="Y229" s="68"/>
      <c r="Z229" s="71"/>
      <c r="AA229" s="69"/>
      <c r="AB229" s="70"/>
      <c r="AC229" s="71"/>
      <c r="AD229" s="71"/>
      <c r="AE229" s="71"/>
      <c r="AF229" s="71"/>
      <c r="AG229" s="69"/>
      <c r="AH229" s="65"/>
      <c r="AI229" s="65"/>
      <c r="AJ229" s="65"/>
      <c r="AK229" s="29"/>
      <c r="AL229" s="29"/>
      <c r="AM229" s="170"/>
      <c r="AN229" s="170"/>
      <c r="AO229" s="170"/>
      <c r="AP229" s="170"/>
      <c r="AQ229" s="29"/>
      <c r="AR229" s="64"/>
      <c r="AS229" s="29"/>
      <c r="AT229" s="29"/>
      <c r="AU229" s="29"/>
      <c r="AV229" s="29"/>
      <c r="AW229" s="29"/>
      <c r="AX229" s="29"/>
      <c r="AY229" s="29"/>
      <c r="AZ229" s="29"/>
      <c r="BA229" s="90"/>
      <c r="BB229" s="97"/>
      <c r="BC229" s="98" t="str">
        <f>IF(AND(OR(K229=契約状況コード表!D$5,K229=契約状況コード表!D$6),OR(AG229=契約状況コード表!G$5,AG229=契約状況コード表!G$6)),"年間支払金額(全官署)",IF(OR(AG229=契約状況コード表!G$5,AG229=契約状況コード表!G$6),"年間支払金額",IF(AND(OR(COUNTIF(AI229,"*すべて*"),COUNTIF(AI229,"*全て*")),S229="●",OR(K229=契約状況コード表!D$5,K229=契約状況コード表!D$6)),"年間支払金額(全官署、契約相手方ごと)",IF(AND(OR(COUNTIF(AI229,"*すべて*"),COUNTIF(AI229,"*全て*")),S229="●"),"年間支払金額(契約相手方ごと)",IF(AND(OR(K229=契約状況コード表!D$5,K229=契約状況コード表!D$6),AG229=契約状況コード表!G$7),"契約総額(全官署)",IF(AND(K229=契約状況コード表!D$7,AG229=契約状況コード表!G$7),"契約総額(自官署のみ)",IF(K229=契約状況コード表!D$7,"年間支払金額(自官署のみ)",IF(AG229=契約状況コード表!G$7,"契約総額",IF(AND(COUNTIF(BJ229,"&lt;&gt;*単価*"),OR(K229=契約状況コード表!D$5,K229=契約状況コード表!D$6)),"全官署予定価格",IF(AND(COUNTIF(BJ229,"*単価*"),OR(K229=契約状況コード表!D$5,K229=契約状況コード表!D$6)),"全官署支払金額",IF(AND(COUNTIF(BJ229,"&lt;&gt;*単価*"),COUNTIF(BJ229,"*変更契約*")),"変更後予定価格",IF(COUNTIF(BJ229,"*単価*"),"年間支払金額","予定価格"))))))))))))</f>
        <v>予定価格</v>
      </c>
      <c r="BD229" s="98" t="str">
        <f>IF(AND(BI229=契約状況コード表!M$5,T229&gt;契約状況コード表!N$5),"○",IF(AND(BI229=契約状況コード表!M$6,T229&gt;=契約状況コード表!N$6),"○",IF(AND(BI229=契約状況コード表!M$7,T229&gt;=契約状況コード表!N$7),"○",IF(AND(BI229=契約状況コード表!M$8,T229&gt;=契約状況コード表!N$8),"○",IF(AND(BI229=契約状況コード表!M$9,T229&gt;=契約状況コード表!N$9),"○",IF(AND(BI229=契約状況コード表!M$10,T229&gt;=契約状況コード表!N$10),"○",IF(AND(BI229=契約状況コード表!M$11,T229&gt;=契約状況コード表!N$11),"○",IF(AND(BI229=契約状況コード表!M$12,T229&gt;=契約状況コード表!N$12),"○",IF(AND(BI229=契約状況コード表!M$13,T229&gt;=契約状況コード表!N$13),"○",IF(T229="他官署で調達手続き入札を実施のため","○","×"))))))))))</f>
        <v>×</v>
      </c>
      <c r="BE229" s="98" t="str">
        <f>IF(AND(BI229=契約状況コード表!M$5,Y229&gt;契約状況コード表!N$5),"○",IF(AND(BI229=契約状況コード表!M$6,Y229&gt;=契約状況コード表!N$6),"○",IF(AND(BI229=契約状況コード表!M$7,Y229&gt;=契約状況コード表!N$7),"○",IF(AND(BI229=契約状況コード表!M$8,Y229&gt;=契約状況コード表!N$8),"○",IF(AND(BI229=契約状況コード表!M$9,Y229&gt;=契約状況コード表!N$9),"○",IF(AND(BI229=契約状況コード表!M$10,Y229&gt;=契約状況コード表!N$10),"○",IF(AND(BI229=契約状況コード表!M$11,Y229&gt;=契約状況コード表!N$11),"○",IF(AND(BI229=契約状況コード表!M$12,Y229&gt;=契約状況コード表!N$12),"○",IF(AND(BI229=契約状況コード表!M$13,Y229&gt;=契約状況コード表!N$13),"○","×")))))))))</f>
        <v>×</v>
      </c>
      <c r="BF229" s="98" t="str">
        <f t="shared" si="37"/>
        <v>×</v>
      </c>
      <c r="BG229" s="98" t="str">
        <f t="shared" si="38"/>
        <v>×</v>
      </c>
      <c r="BH229" s="99" t="str">
        <f t="shared" si="39"/>
        <v/>
      </c>
      <c r="BI229" s="146">
        <f t="shared" si="40"/>
        <v>0</v>
      </c>
      <c r="BJ229" s="29" t="str">
        <f>IF(AG229=契約状況コード表!G$5,"",IF(AND(K229&lt;&gt;"",ISTEXT(U229)),"分担契約/単価契約",IF(ISTEXT(U229),"単価契約",IF(K229&lt;&gt;"","分担契約",""))))</f>
        <v/>
      </c>
      <c r="BK229" s="147"/>
      <c r="BL229" s="102" t="str">
        <f>IF(COUNTIF(T229,"**"),"",IF(AND(T229&gt;=契約状況コード表!P$5,OR(H229=契約状況コード表!M$5,H229=契約状況コード表!M$6)),1,IF(AND(T229&gt;=契約状況コード表!P$13,H229&lt;&gt;契約状況コード表!M$5,H229&lt;&gt;契約状況コード表!M$6),1,"")))</f>
        <v/>
      </c>
      <c r="BM229" s="132" t="str">
        <f t="shared" si="41"/>
        <v>○</v>
      </c>
      <c r="BN229" s="102" t="b">
        <f t="shared" si="42"/>
        <v>1</v>
      </c>
      <c r="BO229" s="102" t="b">
        <f t="shared" si="43"/>
        <v>1</v>
      </c>
    </row>
    <row r="230" spans="7:67" ht="60.6" customHeight="1">
      <c r="G230" s="64"/>
      <c r="H230" s="65"/>
      <c r="I230" s="65"/>
      <c r="J230" s="65"/>
      <c r="K230" s="64"/>
      <c r="L230" s="29"/>
      <c r="M230" s="66"/>
      <c r="N230" s="65"/>
      <c r="O230" s="67"/>
      <c r="P230" s="72"/>
      <c r="Q230" s="73"/>
      <c r="R230" s="65"/>
      <c r="S230" s="64"/>
      <c r="T230" s="68"/>
      <c r="U230" s="75"/>
      <c r="V230" s="76"/>
      <c r="W230" s="148" t="str">
        <f>IF(OR(T230="他官署で調達手続きを実施のため",AG230=契約状況コード表!G$5),"－",IF(V230&lt;&gt;"",ROUNDDOWN(V230/T230,3),(IFERROR(ROUNDDOWN(U230/T230,3),"－"))))</f>
        <v>－</v>
      </c>
      <c r="X230" s="68"/>
      <c r="Y230" s="68"/>
      <c r="Z230" s="71"/>
      <c r="AA230" s="69"/>
      <c r="AB230" s="70"/>
      <c r="AC230" s="71"/>
      <c r="AD230" s="71"/>
      <c r="AE230" s="71"/>
      <c r="AF230" s="71"/>
      <c r="AG230" s="69"/>
      <c r="AH230" s="65"/>
      <c r="AI230" s="65"/>
      <c r="AJ230" s="65"/>
      <c r="AK230" s="29"/>
      <c r="AL230" s="29"/>
      <c r="AM230" s="170"/>
      <c r="AN230" s="170"/>
      <c r="AO230" s="170"/>
      <c r="AP230" s="170"/>
      <c r="AQ230" s="29"/>
      <c r="AR230" s="64"/>
      <c r="AS230" s="29"/>
      <c r="AT230" s="29"/>
      <c r="AU230" s="29"/>
      <c r="AV230" s="29"/>
      <c r="AW230" s="29"/>
      <c r="AX230" s="29"/>
      <c r="AY230" s="29"/>
      <c r="AZ230" s="29"/>
      <c r="BA230" s="90"/>
      <c r="BB230" s="97"/>
      <c r="BC230" s="98" t="str">
        <f>IF(AND(OR(K230=契約状況コード表!D$5,K230=契約状況コード表!D$6),OR(AG230=契約状況コード表!G$5,AG230=契約状況コード表!G$6)),"年間支払金額(全官署)",IF(OR(AG230=契約状況コード表!G$5,AG230=契約状況コード表!G$6),"年間支払金額",IF(AND(OR(COUNTIF(AI230,"*すべて*"),COUNTIF(AI230,"*全て*")),S230="●",OR(K230=契約状況コード表!D$5,K230=契約状況コード表!D$6)),"年間支払金額(全官署、契約相手方ごと)",IF(AND(OR(COUNTIF(AI230,"*すべて*"),COUNTIF(AI230,"*全て*")),S230="●"),"年間支払金額(契約相手方ごと)",IF(AND(OR(K230=契約状況コード表!D$5,K230=契約状況コード表!D$6),AG230=契約状況コード表!G$7),"契約総額(全官署)",IF(AND(K230=契約状況コード表!D$7,AG230=契約状況コード表!G$7),"契約総額(自官署のみ)",IF(K230=契約状況コード表!D$7,"年間支払金額(自官署のみ)",IF(AG230=契約状況コード表!G$7,"契約総額",IF(AND(COUNTIF(BJ230,"&lt;&gt;*単価*"),OR(K230=契約状況コード表!D$5,K230=契約状況コード表!D$6)),"全官署予定価格",IF(AND(COUNTIF(BJ230,"*単価*"),OR(K230=契約状況コード表!D$5,K230=契約状況コード表!D$6)),"全官署支払金額",IF(AND(COUNTIF(BJ230,"&lt;&gt;*単価*"),COUNTIF(BJ230,"*変更契約*")),"変更後予定価格",IF(COUNTIF(BJ230,"*単価*"),"年間支払金額","予定価格"))))))))))))</f>
        <v>予定価格</v>
      </c>
      <c r="BD230" s="98" t="str">
        <f>IF(AND(BI230=契約状況コード表!M$5,T230&gt;契約状況コード表!N$5),"○",IF(AND(BI230=契約状況コード表!M$6,T230&gt;=契約状況コード表!N$6),"○",IF(AND(BI230=契約状況コード表!M$7,T230&gt;=契約状況コード表!N$7),"○",IF(AND(BI230=契約状況コード表!M$8,T230&gt;=契約状況コード表!N$8),"○",IF(AND(BI230=契約状況コード表!M$9,T230&gt;=契約状況コード表!N$9),"○",IF(AND(BI230=契約状況コード表!M$10,T230&gt;=契約状況コード表!N$10),"○",IF(AND(BI230=契約状況コード表!M$11,T230&gt;=契約状況コード表!N$11),"○",IF(AND(BI230=契約状況コード表!M$12,T230&gt;=契約状況コード表!N$12),"○",IF(AND(BI230=契約状況コード表!M$13,T230&gt;=契約状況コード表!N$13),"○",IF(T230="他官署で調達手続き入札を実施のため","○","×"))))))))))</f>
        <v>×</v>
      </c>
      <c r="BE230" s="98" t="str">
        <f>IF(AND(BI230=契約状況コード表!M$5,Y230&gt;契約状況コード表!N$5),"○",IF(AND(BI230=契約状況コード表!M$6,Y230&gt;=契約状況コード表!N$6),"○",IF(AND(BI230=契約状況コード表!M$7,Y230&gt;=契約状況コード表!N$7),"○",IF(AND(BI230=契約状況コード表!M$8,Y230&gt;=契約状況コード表!N$8),"○",IF(AND(BI230=契約状況コード表!M$9,Y230&gt;=契約状況コード表!N$9),"○",IF(AND(BI230=契約状況コード表!M$10,Y230&gt;=契約状況コード表!N$10),"○",IF(AND(BI230=契約状況コード表!M$11,Y230&gt;=契約状況コード表!N$11),"○",IF(AND(BI230=契約状況コード表!M$12,Y230&gt;=契約状況コード表!N$12),"○",IF(AND(BI230=契約状況コード表!M$13,Y230&gt;=契約状況コード表!N$13),"○","×")))))))))</f>
        <v>×</v>
      </c>
      <c r="BF230" s="98" t="str">
        <f t="shared" si="37"/>
        <v>×</v>
      </c>
      <c r="BG230" s="98" t="str">
        <f t="shared" si="38"/>
        <v>×</v>
      </c>
      <c r="BH230" s="99" t="str">
        <f t="shared" si="39"/>
        <v/>
      </c>
      <c r="BI230" s="146">
        <f t="shared" si="40"/>
        <v>0</v>
      </c>
      <c r="BJ230" s="29" t="str">
        <f>IF(AG230=契約状況コード表!G$5,"",IF(AND(K230&lt;&gt;"",ISTEXT(U230)),"分担契約/単価契約",IF(ISTEXT(U230),"単価契約",IF(K230&lt;&gt;"","分担契約",""))))</f>
        <v/>
      </c>
      <c r="BK230" s="147"/>
      <c r="BL230" s="102" t="str">
        <f>IF(COUNTIF(T230,"**"),"",IF(AND(T230&gt;=契約状況コード表!P$5,OR(H230=契約状況コード表!M$5,H230=契約状況コード表!M$6)),1,IF(AND(T230&gt;=契約状況コード表!P$13,H230&lt;&gt;契約状況コード表!M$5,H230&lt;&gt;契約状況コード表!M$6),1,"")))</f>
        <v/>
      </c>
      <c r="BM230" s="132" t="str">
        <f t="shared" si="41"/>
        <v>○</v>
      </c>
      <c r="BN230" s="102" t="b">
        <f t="shared" si="42"/>
        <v>1</v>
      </c>
      <c r="BO230" s="102" t="b">
        <f t="shared" si="43"/>
        <v>1</v>
      </c>
    </row>
    <row r="231" spans="7:67" ht="60.6" customHeight="1">
      <c r="G231" s="64"/>
      <c r="H231" s="65"/>
      <c r="I231" s="65"/>
      <c r="J231" s="65"/>
      <c r="K231" s="64"/>
      <c r="L231" s="29"/>
      <c r="M231" s="66"/>
      <c r="N231" s="65"/>
      <c r="O231" s="67"/>
      <c r="P231" s="72"/>
      <c r="Q231" s="73"/>
      <c r="R231" s="65"/>
      <c r="S231" s="64"/>
      <c r="T231" s="74"/>
      <c r="U231" s="131"/>
      <c r="V231" s="76"/>
      <c r="W231" s="148" t="str">
        <f>IF(OR(T231="他官署で調達手続きを実施のため",AG231=契約状況コード表!G$5),"－",IF(V231&lt;&gt;"",ROUNDDOWN(V231/T231,3),(IFERROR(ROUNDDOWN(U231/T231,3),"－"))))</f>
        <v>－</v>
      </c>
      <c r="X231" s="74"/>
      <c r="Y231" s="74"/>
      <c r="Z231" s="71"/>
      <c r="AA231" s="69"/>
      <c r="AB231" s="70"/>
      <c r="AC231" s="71"/>
      <c r="AD231" s="71"/>
      <c r="AE231" s="71"/>
      <c r="AF231" s="71"/>
      <c r="AG231" s="69"/>
      <c r="AH231" s="65"/>
      <c r="AI231" s="65"/>
      <c r="AJ231" s="65"/>
      <c r="AK231" s="29"/>
      <c r="AL231" s="29"/>
      <c r="AM231" s="170"/>
      <c r="AN231" s="170"/>
      <c r="AO231" s="170"/>
      <c r="AP231" s="170"/>
      <c r="AQ231" s="29"/>
      <c r="AR231" s="64"/>
      <c r="AS231" s="29"/>
      <c r="AT231" s="29"/>
      <c r="AU231" s="29"/>
      <c r="AV231" s="29"/>
      <c r="AW231" s="29"/>
      <c r="AX231" s="29"/>
      <c r="AY231" s="29"/>
      <c r="AZ231" s="29"/>
      <c r="BA231" s="90"/>
      <c r="BB231" s="97"/>
      <c r="BC231" s="98" t="str">
        <f>IF(AND(OR(K231=契約状況コード表!D$5,K231=契約状況コード表!D$6),OR(AG231=契約状況コード表!G$5,AG231=契約状況コード表!G$6)),"年間支払金額(全官署)",IF(OR(AG231=契約状況コード表!G$5,AG231=契約状況コード表!G$6),"年間支払金額",IF(AND(OR(COUNTIF(AI231,"*すべて*"),COUNTIF(AI231,"*全て*")),S231="●",OR(K231=契約状況コード表!D$5,K231=契約状況コード表!D$6)),"年間支払金額(全官署、契約相手方ごと)",IF(AND(OR(COUNTIF(AI231,"*すべて*"),COUNTIF(AI231,"*全て*")),S231="●"),"年間支払金額(契約相手方ごと)",IF(AND(OR(K231=契約状況コード表!D$5,K231=契約状況コード表!D$6),AG231=契約状況コード表!G$7),"契約総額(全官署)",IF(AND(K231=契約状況コード表!D$7,AG231=契約状況コード表!G$7),"契約総額(自官署のみ)",IF(K231=契約状況コード表!D$7,"年間支払金額(自官署のみ)",IF(AG231=契約状況コード表!G$7,"契約総額",IF(AND(COUNTIF(BJ231,"&lt;&gt;*単価*"),OR(K231=契約状況コード表!D$5,K231=契約状況コード表!D$6)),"全官署予定価格",IF(AND(COUNTIF(BJ231,"*単価*"),OR(K231=契約状況コード表!D$5,K231=契約状況コード表!D$6)),"全官署支払金額",IF(AND(COUNTIF(BJ231,"&lt;&gt;*単価*"),COUNTIF(BJ231,"*変更契約*")),"変更後予定価格",IF(COUNTIF(BJ231,"*単価*"),"年間支払金額","予定価格"))))))))))))</f>
        <v>予定価格</v>
      </c>
      <c r="BD231" s="98" t="str">
        <f>IF(AND(BI231=契約状況コード表!M$5,T231&gt;契約状況コード表!N$5),"○",IF(AND(BI231=契約状況コード表!M$6,T231&gt;=契約状況コード表!N$6),"○",IF(AND(BI231=契約状況コード表!M$7,T231&gt;=契約状況コード表!N$7),"○",IF(AND(BI231=契約状況コード表!M$8,T231&gt;=契約状況コード表!N$8),"○",IF(AND(BI231=契約状況コード表!M$9,T231&gt;=契約状況コード表!N$9),"○",IF(AND(BI231=契約状況コード表!M$10,T231&gt;=契約状況コード表!N$10),"○",IF(AND(BI231=契約状況コード表!M$11,T231&gt;=契約状況コード表!N$11),"○",IF(AND(BI231=契約状況コード表!M$12,T231&gt;=契約状況コード表!N$12),"○",IF(AND(BI231=契約状況コード表!M$13,T231&gt;=契約状況コード表!N$13),"○",IF(T231="他官署で調達手続き入札を実施のため","○","×"))))))))))</f>
        <v>×</v>
      </c>
      <c r="BE231" s="98" t="str">
        <f>IF(AND(BI231=契約状況コード表!M$5,Y231&gt;契約状況コード表!N$5),"○",IF(AND(BI231=契約状況コード表!M$6,Y231&gt;=契約状況コード表!N$6),"○",IF(AND(BI231=契約状況コード表!M$7,Y231&gt;=契約状況コード表!N$7),"○",IF(AND(BI231=契約状況コード表!M$8,Y231&gt;=契約状況コード表!N$8),"○",IF(AND(BI231=契約状況コード表!M$9,Y231&gt;=契約状況コード表!N$9),"○",IF(AND(BI231=契約状況コード表!M$10,Y231&gt;=契約状況コード表!N$10),"○",IF(AND(BI231=契約状況コード表!M$11,Y231&gt;=契約状況コード表!N$11),"○",IF(AND(BI231=契約状況コード表!M$12,Y231&gt;=契約状況コード表!N$12),"○",IF(AND(BI231=契約状況コード表!M$13,Y231&gt;=契約状況コード表!N$13),"○","×")))))))))</f>
        <v>×</v>
      </c>
      <c r="BF231" s="98" t="str">
        <f t="shared" si="37"/>
        <v>×</v>
      </c>
      <c r="BG231" s="98" t="str">
        <f t="shared" si="38"/>
        <v>×</v>
      </c>
      <c r="BH231" s="99" t="str">
        <f t="shared" si="39"/>
        <v/>
      </c>
      <c r="BI231" s="146">
        <f t="shared" si="40"/>
        <v>0</v>
      </c>
      <c r="BJ231" s="29" t="str">
        <f>IF(AG231=契約状況コード表!G$5,"",IF(AND(K231&lt;&gt;"",ISTEXT(U231)),"分担契約/単価契約",IF(ISTEXT(U231),"単価契約",IF(K231&lt;&gt;"","分担契約",""))))</f>
        <v/>
      </c>
      <c r="BK231" s="147"/>
      <c r="BL231" s="102" t="str">
        <f>IF(COUNTIF(T231,"**"),"",IF(AND(T231&gt;=契約状況コード表!P$5,OR(H231=契約状況コード表!M$5,H231=契約状況コード表!M$6)),1,IF(AND(T231&gt;=契約状況コード表!P$13,H231&lt;&gt;契約状況コード表!M$5,H231&lt;&gt;契約状況コード表!M$6),1,"")))</f>
        <v/>
      </c>
      <c r="BM231" s="132" t="str">
        <f t="shared" si="41"/>
        <v>○</v>
      </c>
      <c r="BN231" s="102" t="b">
        <f t="shared" si="42"/>
        <v>1</v>
      </c>
      <c r="BO231" s="102" t="b">
        <f t="shared" si="43"/>
        <v>1</v>
      </c>
    </row>
    <row r="232" spans="7:67" ht="60.6" customHeight="1">
      <c r="G232" s="64"/>
      <c r="H232" s="65"/>
      <c r="I232" s="65"/>
      <c r="J232" s="65"/>
      <c r="K232" s="64"/>
      <c r="L232" s="29"/>
      <c r="M232" s="66"/>
      <c r="N232" s="65"/>
      <c r="O232" s="67"/>
      <c r="P232" s="72"/>
      <c r="Q232" s="73"/>
      <c r="R232" s="65"/>
      <c r="S232" s="64"/>
      <c r="T232" s="68"/>
      <c r="U232" s="75"/>
      <c r="V232" s="76"/>
      <c r="W232" s="148" t="str">
        <f>IF(OR(T232="他官署で調達手続きを実施のため",AG232=契約状況コード表!G$5),"－",IF(V232&lt;&gt;"",ROUNDDOWN(V232/T232,3),(IFERROR(ROUNDDOWN(U232/T232,3),"－"))))</f>
        <v>－</v>
      </c>
      <c r="X232" s="68"/>
      <c r="Y232" s="68"/>
      <c r="Z232" s="71"/>
      <c r="AA232" s="69"/>
      <c r="AB232" s="70"/>
      <c r="AC232" s="71"/>
      <c r="AD232" s="71"/>
      <c r="AE232" s="71"/>
      <c r="AF232" s="71"/>
      <c r="AG232" s="69"/>
      <c r="AH232" s="65"/>
      <c r="AI232" s="65"/>
      <c r="AJ232" s="65"/>
      <c r="AK232" s="29"/>
      <c r="AL232" s="29"/>
      <c r="AM232" s="170"/>
      <c r="AN232" s="170"/>
      <c r="AO232" s="170"/>
      <c r="AP232" s="170"/>
      <c r="AQ232" s="29"/>
      <c r="AR232" s="64"/>
      <c r="AS232" s="29"/>
      <c r="AT232" s="29"/>
      <c r="AU232" s="29"/>
      <c r="AV232" s="29"/>
      <c r="AW232" s="29"/>
      <c r="AX232" s="29"/>
      <c r="AY232" s="29"/>
      <c r="AZ232" s="29"/>
      <c r="BA232" s="90"/>
      <c r="BB232" s="97"/>
      <c r="BC232" s="98" t="str">
        <f>IF(AND(OR(K232=契約状況コード表!D$5,K232=契約状況コード表!D$6),OR(AG232=契約状況コード表!G$5,AG232=契約状況コード表!G$6)),"年間支払金額(全官署)",IF(OR(AG232=契約状況コード表!G$5,AG232=契約状況コード表!G$6),"年間支払金額",IF(AND(OR(COUNTIF(AI232,"*すべて*"),COUNTIF(AI232,"*全て*")),S232="●",OR(K232=契約状況コード表!D$5,K232=契約状況コード表!D$6)),"年間支払金額(全官署、契約相手方ごと)",IF(AND(OR(COUNTIF(AI232,"*すべて*"),COUNTIF(AI232,"*全て*")),S232="●"),"年間支払金額(契約相手方ごと)",IF(AND(OR(K232=契約状況コード表!D$5,K232=契約状況コード表!D$6),AG232=契約状況コード表!G$7),"契約総額(全官署)",IF(AND(K232=契約状況コード表!D$7,AG232=契約状況コード表!G$7),"契約総額(自官署のみ)",IF(K232=契約状況コード表!D$7,"年間支払金額(自官署のみ)",IF(AG232=契約状況コード表!G$7,"契約総額",IF(AND(COUNTIF(BJ232,"&lt;&gt;*単価*"),OR(K232=契約状況コード表!D$5,K232=契約状況コード表!D$6)),"全官署予定価格",IF(AND(COUNTIF(BJ232,"*単価*"),OR(K232=契約状況コード表!D$5,K232=契約状況コード表!D$6)),"全官署支払金額",IF(AND(COUNTIF(BJ232,"&lt;&gt;*単価*"),COUNTIF(BJ232,"*変更契約*")),"変更後予定価格",IF(COUNTIF(BJ232,"*単価*"),"年間支払金額","予定価格"))))))))))))</f>
        <v>予定価格</v>
      </c>
      <c r="BD232" s="98" t="str">
        <f>IF(AND(BI232=契約状況コード表!M$5,T232&gt;契約状況コード表!N$5),"○",IF(AND(BI232=契約状況コード表!M$6,T232&gt;=契約状況コード表!N$6),"○",IF(AND(BI232=契約状況コード表!M$7,T232&gt;=契約状況コード表!N$7),"○",IF(AND(BI232=契約状況コード表!M$8,T232&gt;=契約状況コード表!N$8),"○",IF(AND(BI232=契約状況コード表!M$9,T232&gt;=契約状況コード表!N$9),"○",IF(AND(BI232=契約状況コード表!M$10,T232&gt;=契約状況コード表!N$10),"○",IF(AND(BI232=契約状況コード表!M$11,T232&gt;=契約状況コード表!N$11),"○",IF(AND(BI232=契約状況コード表!M$12,T232&gt;=契約状況コード表!N$12),"○",IF(AND(BI232=契約状況コード表!M$13,T232&gt;=契約状況コード表!N$13),"○",IF(T232="他官署で調達手続き入札を実施のため","○","×"))))))))))</f>
        <v>×</v>
      </c>
      <c r="BE232" s="98" t="str">
        <f>IF(AND(BI232=契約状況コード表!M$5,Y232&gt;契約状況コード表!N$5),"○",IF(AND(BI232=契約状況コード表!M$6,Y232&gt;=契約状況コード表!N$6),"○",IF(AND(BI232=契約状況コード表!M$7,Y232&gt;=契約状況コード表!N$7),"○",IF(AND(BI232=契約状況コード表!M$8,Y232&gt;=契約状況コード表!N$8),"○",IF(AND(BI232=契約状況コード表!M$9,Y232&gt;=契約状況コード表!N$9),"○",IF(AND(BI232=契約状況コード表!M$10,Y232&gt;=契約状況コード表!N$10),"○",IF(AND(BI232=契約状況コード表!M$11,Y232&gt;=契約状況コード表!N$11),"○",IF(AND(BI232=契約状況コード表!M$12,Y232&gt;=契約状況コード表!N$12),"○",IF(AND(BI232=契約状況コード表!M$13,Y232&gt;=契約状況コード表!N$13),"○","×")))))))))</f>
        <v>×</v>
      </c>
      <c r="BF232" s="98" t="str">
        <f t="shared" si="37"/>
        <v>×</v>
      </c>
      <c r="BG232" s="98" t="str">
        <f t="shared" si="38"/>
        <v>×</v>
      </c>
      <c r="BH232" s="99" t="str">
        <f t="shared" si="39"/>
        <v/>
      </c>
      <c r="BI232" s="146">
        <f t="shared" si="40"/>
        <v>0</v>
      </c>
      <c r="BJ232" s="29" t="str">
        <f>IF(AG232=契約状況コード表!G$5,"",IF(AND(K232&lt;&gt;"",ISTEXT(U232)),"分担契約/単価契約",IF(ISTEXT(U232),"単価契約",IF(K232&lt;&gt;"","分担契約",""))))</f>
        <v/>
      </c>
      <c r="BK232" s="147"/>
      <c r="BL232" s="102" t="str">
        <f>IF(COUNTIF(T232,"**"),"",IF(AND(T232&gt;=契約状況コード表!P$5,OR(H232=契約状況コード表!M$5,H232=契約状況コード表!M$6)),1,IF(AND(T232&gt;=契約状況コード表!P$13,H232&lt;&gt;契約状況コード表!M$5,H232&lt;&gt;契約状況コード表!M$6),1,"")))</f>
        <v/>
      </c>
      <c r="BM232" s="132" t="str">
        <f t="shared" si="41"/>
        <v>○</v>
      </c>
      <c r="BN232" s="102" t="b">
        <f t="shared" si="42"/>
        <v>1</v>
      </c>
      <c r="BO232" s="102" t="b">
        <f t="shared" si="43"/>
        <v>1</v>
      </c>
    </row>
    <row r="233" spans="7:67" ht="60.6" customHeight="1">
      <c r="G233" s="64"/>
      <c r="H233" s="65"/>
      <c r="I233" s="65"/>
      <c r="J233" s="65"/>
      <c r="K233" s="64"/>
      <c r="L233" s="29"/>
      <c r="M233" s="66"/>
      <c r="N233" s="65"/>
      <c r="O233" s="67"/>
      <c r="P233" s="72"/>
      <c r="Q233" s="73"/>
      <c r="R233" s="65"/>
      <c r="S233" s="64"/>
      <c r="T233" s="68"/>
      <c r="U233" s="75"/>
      <c r="V233" s="76"/>
      <c r="W233" s="148" t="str">
        <f>IF(OR(T233="他官署で調達手続きを実施のため",AG233=契約状況コード表!G$5),"－",IF(V233&lt;&gt;"",ROUNDDOWN(V233/T233,3),(IFERROR(ROUNDDOWN(U233/T233,3),"－"))))</f>
        <v>－</v>
      </c>
      <c r="X233" s="68"/>
      <c r="Y233" s="68"/>
      <c r="Z233" s="71"/>
      <c r="AA233" s="69"/>
      <c r="AB233" s="70"/>
      <c r="AC233" s="71"/>
      <c r="AD233" s="71"/>
      <c r="AE233" s="71"/>
      <c r="AF233" s="71"/>
      <c r="AG233" s="69"/>
      <c r="AH233" s="65"/>
      <c r="AI233" s="65"/>
      <c r="AJ233" s="65"/>
      <c r="AK233" s="29"/>
      <c r="AL233" s="29"/>
      <c r="AM233" s="170"/>
      <c r="AN233" s="170"/>
      <c r="AO233" s="170"/>
      <c r="AP233" s="170"/>
      <c r="AQ233" s="29"/>
      <c r="AR233" s="64"/>
      <c r="AS233" s="29"/>
      <c r="AT233" s="29"/>
      <c r="AU233" s="29"/>
      <c r="AV233" s="29"/>
      <c r="AW233" s="29"/>
      <c r="AX233" s="29"/>
      <c r="AY233" s="29"/>
      <c r="AZ233" s="29"/>
      <c r="BA233" s="90"/>
      <c r="BB233" s="97"/>
      <c r="BC233" s="98" t="str">
        <f>IF(AND(OR(K233=契約状況コード表!D$5,K233=契約状況コード表!D$6),OR(AG233=契約状況コード表!G$5,AG233=契約状況コード表!G$6)),"年間支払金額(全官署)",IF(OR(AG233=契約状況コード表!G$5,AG233=契約状況コード表!G$6),"年間支払金額",IF(AND(OR(COUNTIF(AI233,"*すべて*"),COUNTIF(AI233,"*全て*")),S233="●",OR(K233=契約状況コード表!D$5,K233=契約状況コード表!D$6)),"年間支払金額(全官署、契約相手方ごと)",IF(AND(OR(COUNTIF(AI233,"*すべて*"),COUNTIF(AI233,"*全て*")),S233="●"),"年間支払金額(契約相手方ごと)",IF(AND(OR(K233=契約状況コード表!D$5,K233=契約状況コード表!D$6),AG233=契約状況コード表!G$7),"契約総額(全官署)",IF(AND(K233=契約状況コード表!D$7,AG233=契約状況コード表!G$7),"契約総額(自官署のみ)",IF(K233=契約状況コード表!D$7,"年間支払金額(自官署のみ)",IF(AG233=契約状況コード表!G$7,"契約総額",IF(AND(COUNTIF(BJ233,"&lt;&gt;*単価*"),OR(K233=契約状況コード表!D$5,K233=契約状況コード表!D$6)),"全官署予定価格",IF(AND(COUNTIF(BJ233,"*単価*"),OR(K233=契約状況コード表!D$5,K233=契約状況コード表!D$6)),"全官署支払金額",IF(AND(COUNTIF(BJ233,"&lt;&gt;*単価*"),COUNTIF(BJ233,"*変更契約*")),"変更後予定価格",IF(COUNTIF(BJ233,"*単価*"),"年間支払金額","予定価格"))))))))))))</f>
        <v>予定価格</v>
      </c>
      <c r="BD233" s="98" t="str">
        <f>IF(AND(BI233=契約状況コード表!M$5,T233&gt;契約状況コード表!N$5),"○",IF(AND(BI233=契約状況コード表!M$6,T233&gt;=契約状況コード表!N$6),"○",IF(AND(BI233=契約状況コード表!M$7,T233&gt;=契約状況コード表!N$7),"○",IF(AND(BI233=契約状況コード表!M$8,T233&gt;=契約状況コード表!N$8),"○",IF(AND(BI233=契約状況コード表!M$9,T233&gt;=契約状況コード表!N$9),"○",IF(AND(BI233=契約状況コード表!M$10,T233&gt;=契約状況コード表!N$10),"○",IF(AND(BI233=契約状況コード表!M$11,T233&gt;=契約状況コード表!N$11),"○",IF(AND(BI233=契約状況コード表!M$12,T233&gt;=契約状況コード表!N$12),"○",IF(AND(BI233=契約状況コード表!M$13,T233&gt;=契約状況コード表!N$13),"○",IF(T233="他官署で調達手続き入札を実施のため","○","×"))))))))))</f>
        <v>×</v>
      </c>
      <c r="BE233" s="98" t="str">
        <f>IF(AND(BI233=契約状況コード表!M$5,Y233&gt;契約状況コード表!N$5),"○",IF(AND(BI233=契約状況コード表!M$6,Y233&gt;=契約状況コード表!N$6),"○",IF(AND(BI233=契約状況コード表!M$7,Y233&gt;=契約状況コード表!N$7),"○",IF(AND(BI233=契約状況コード表!M$8,Y233&gt;=契約状況コード表!N$8),"○",IF(AND(BI233=契約状況コード表!M$9,Y233&gt;=契約状況コード表!N$9),"○",IF(AND(BI233=契約状況コード表!M$10,Y233&gt;=契約状況コード表!N$10),"○",IF(AND(BI233=契約状況コード表!M$11,Y233&gt;=契約状況コード表!N$11),"○",IF(AND(BI233=契約状況コード表!M$12,Y233&gt;=契約状況コード表!N$12),"○",IF(AND(BI233=契約状況コード表!M$13,Y233&gt;=契約状況コード表!N$13),"○","×")))))))))</f>
        <v>×</v>
      </c>
      <c r="BF233" s="98" t="str">
        <f t="shared" si="37"/>
        <v>×</v>
      </c>
      <c r="BG233" s="98" t="str">
        <f t="shared" si="38"/>
        <v>×</v>
      </c>
      <c r="BH233" s="99" t="str">
        <f t="shared" si="39"/>
        <v/>
      </c>
      <c r="BI233" s="146">
        <f t="shared" si="40"/>
        <v>0</v>
      </c>
      <c r="BJ233" s="29" t="str">
        <f>IF(AG233=契約状況コード表!G$5,"",IF(AND(K233&lt;&gt;"",ISTEXT(U233)),"分担契約/単価契約",IF(ISTEXT(U233),"単価契約",IF(K233&lt;&gt;"","分担契約",""))))</f>
        <v/>
      </c>
      <c r="BK233" s="147"/>
      <c r="BL233" s="102" t="str">
        <f>IF(COUNTIF(T233,"**"),"",IF(AND(T233&gt;=契約状況コード表!P$5,OR(H233=契約状況コード表!M$5,H233=契約状況コード表!M$6)),1,IF(AND(T233&gt;=契約状況コード表!P$13,H233&lt;&gt;契約状況コード表!M$5,H233&lt;&gt;契約状況コード表!M$6),1,"")))</f>
        <v/>
      </c>
      <c r="BM233" s="132" t="str">
        <f t="shared" si="41"/>
        <v>○</v>
      </c>
      <c r="BN233" s="102" t="b">
        <f t="shared" si="42"/>
        <v>1</v>
      </c>
      <c r="BO233" s="102" t="b">
        <f t="shared" si="43"/>
        <v>1</v>
      </c>
    </row>
    <row r="234" spans="7:67" ht="60.6" customHeight="1">
      <c r="G234" s="64"/>
      <c r="H234" s="65"/>
      <c r="I234" s="65"/>
      <c r="J234" s="65"/>
      <c r="K234" s="64"/>
      <c r="L234" s="29"/>
      <c r="M234" s="66"/>
      <c r="N234" s="65"/>
      <c r="O234" s="67"/>
      <c r="P234" s="72"/>
      <c r="Q234" s="73"/>
      <c r="R234" s="65"/>
      <c r="S234" s="64"/>
      <c r="T234" s="68"/>
      <c r="U234" s="75"/>
      <c r="V234" s="76"/>
      <c r="W234" s="148" t="str">
        <f>IF(OR(T234="他官署で調達手続きを実施のため",AG234=契約状況コード表!G$5),"－",IF(V234&lt;&gt;"",ROUNDDOWN(V234/T234,3),(IFERROR(ROUNDDOWN(U234/T234,3),"－"))))</f>
        <v>－</v>
      </c>
      <c r="X234" s="68"/>
      <c r="Y234" s="68"/>
      <c r="Z234" s="71"/>
      <c r="AA234" s="69"/>
      <c r="AB234" s="70"/>
      <c r="AC234" s="71"/>
      <c r="AD234" s="71"/>
      <c r="AE234" s="71"/>
      <c r="AF234" s="71"/>
      <c r="AG234" s="69"/>
      <c r="AH234" s="65"/>
      <c r="AI234" s="65"/>
      <c r="AJ234" s="65"/>
      <c r="AK234" s="29"/>
      <c r="AL234" s="29"/>
      <c r="AM234" s="170"/>
      <c r="AN234" s="170"/>
      <c r="AO234" s="170"/>
      <c r="AP234" s="170"/>
      <c r="AQ234" s="29"/>
      <c r="AR234" s="64"/>
      <c r="AS234" s="29"/>
      <c r="AT234" s="29"/>
      <c r="AU234" s="29"/>
      <c r="AV234" s="29"/>
      <c r="AW234" s="29"/>
      <c r="AX234" s="29"/>
      <c r="AY234" s="29"/>
      <c r="AZ234" s="29"/>
      <c r="BA234" s="90"/>
      <c r="BB234" s="97"/>
      <c r="BC234" s="98" t="str">
        <f>IF(AND(OR(K234=契約状況コード表!D$5,K234=契約状況コード表!D$6),OR(AG234=契約状況コード表!G$5,AG234=契約状況コード表!G$6)),"年間支払金額(全官署)",IF(OR(AG234=契約状況コード表!G$5,AG234=契約状況コード表!G$6),"年間支払金額",IF(AND(OR(COUNTIF(AI234,"*すべて*"),COUNTIF(AI234,"*全て*")),S234="●",OR(K234=契約状況コード表!D$5,K234=契約状況コード表!D$6)),"年間支払金額(全官署、契約相手方ごと)",IF(AND(OR(COUNTIF(AI234,"*すべて*"),COUNTIF(AI234,"*全て*")),S234="●"),"年間支払金額(契約相手方ごと)",IF(AND(OR(K234=契約状況コード表!D$5,K234=契約状況コード表!D$6),AG234=契約状況コード表!G$7),"契約総額(全官署)",IF(AND(K234=契約状況コード表!D$7,AG234=契約状況コード表!G$7),"契約総額(自官署のみ)",IF(K234=契約状況コード表!D$7,"年間支払金額(自官署のみ)",IF(AG234=契約状況コード表!G$7,"契約総額",IF(AND(COUNTIF(BJ234,"&lt;&gt;*単価*"),OR(K234=契約状況コード表!D$5,K234=契約状況コード表!D$6)),"全官署予定価格",IF(AND(COUNTIF(BJ234,"*単価*"),OR(K234=契約状況コード表!D$5,K234=契約状況コード表!D$6)),"全官署支払金額",IF(AND(COUNTIF(BJ234,"&lt;&gt;*単価*"),COUNTIF(BJ234,"*変更契約*")),"変更後予定価格",IF(COUNTIF(BJ234,"*単価*"),"年間支払金額","予定価格"))))))))))))</f>
        <v>予定価格</v>
      </c>
      <c r="BD234" s="98" t="str">
        <f>IF(AND(BI234=契約状況コード表!M$5,T234&gt;契約状況コード表!N$5),"○",IF(AND(BI234=契約状況コード表!M$6,T234&gt;=契約状況コード表!N$6),"○",IF(AND(BI234=契約状況コード表!M$7,T234&gt;=契約状況コード表!N$7),"○",IF(AND(BI234=契約状況コード表!M$8,T234&gt;=契約状況コード表!N$8),"○",IF(AND(BI234=契約状況コード表!M$9,T234&gt;=契約状況コード表!N$9),"○",IF(AND(BI234=契約状況コード表!M$10,T234&gt;=契約状況コード表!N$10),"○",IF(AND(BI234=契約状況コード表!M$11,T234&gt;=契約状況コード表!N$11),"○",IF(AND(BI234=契約状況コード表!M$12,T234&gt;=契約状況コード表!N$12),"○",IF(AND(BI234=契約状況コード表!M$13,T234&gt;=契約状況コード表!N$13),"○",IF(T234="他官署で調達手続き入札を実施のため","○","×"))))))))))</f>
        <v>×</v>
      </c>
      <c r="BE234" s="98" t="str">
        <f>IF(AND(BI234=契約状況コード表!M$5,Y234&gt;契約状況コード表!N$5),"○",IF(AND(BI234=契約状況コード表!M$6,Y234&gt;=契約状況コード表!N$6),"○",IF(AND(BI234=契約状況コード表!M$7,Y234&gt;=契約状況コード表!N$7),"○",IF(AND(BI234=契約状況コード表!M$8,Y234&gt;=契約状況コード表!N$8),"○",IF(AND(BI234=契約状況コード表!M$9,Y234&gt;=契約状況コード表!N$9),"○",IF(AND(BI234=契約状況コード表!M$10,Y234&gt;=契約状況コード表!N$10),"○",IF(AND(BI234=契約状況コード表!M$11,Y234&gt;=契約状況コード表!N$11),"○",IF(AND(BI234=契約状況コード表!M$12,Y234&gt;=契約状況コード表!N$12),"○",IF(AND(BI234=契約状況コード表!M$13,Y234&gt;=契約状況コード表!N$13),"○","×")))))))))</f>
        <v>×</v>
      </c>
      <c r="BF234" s="98" t="str">
        <f t="shared" si="37"/>
        <v>×</v>
      </c>
      <c r="BG234" s="98" t="str">
        <f t="shared" si="38"/>
        <v>×</v>
      </c>
      <c r="BH234" s="99" t="str">
        <f t="shared" si="39"/>
        <v/>
      </c>
      <c r="BI234" s="146">
        <f t="shared" si="40"/>
        <v>0</v>
      </c>
      <c r="BJ234" s="29" t="str">
        <f>IF(AG234=契約状況コード表!G$5,"",IF(AND(K234&lt;&gt;"",ISTEXT(U234)),"分担契約/単価契約",IF(ISTEXT(U234),"単価契約",IF(K234&lt;&gt;"","分担契約",""))))</f>
        <v/>
      </c>
      <c r="BK234" s="147"/>
      <c r="BL234" s="102" t="str">
        <f>IF(COUNTIF(T234,"**"),"",IF(AND(T234&gt;=契約状況コード表!P$5,OR(H234=契約状況コード表!M$5,H234=契約状況コード表!M$6)),1,IF(AND(T234&gt;=契約状況コード表!P$13,H234&lt;&gt;契約状況コード表!M$5,H234&lt;&gt;契約状況コード表!M$6),1,"")))</f>
        <v/>
      </c>
      <c r="BM234" s="132" t="str">
        <f t="shared" si="41"/>
        <v>○</v>
      </c>
      <c r="BN234" s="102" t="b">
        <f t="shared" si="42"/>
        <v>1</v>
      </c>
      <c r="BO234" s="102" t="b">
        <f t="shared" si="43"/>
        <v>1</v>
      </c>
    </row>
    <row r="235" spans="7:67" ht="60.6" customHeight="1">
      <c r="G235" s="64"/>
      <c r="H235" s="65"/>
      <c r="I235" s="65"/>
      <c r="J235" s="65"/>
      <c r="K235" s="64"/>
      <c r="L235" s="29"/>
      <c r="M235" s="66"/>
      <c r="N235" s="65"/>
      <c r="O235" s="67"/>
      <c r="P235" s="72"/>
      <c r="Q235" s="73"/>
      <c r="R235" s="65"/>
      <c r="S235" s="64"/>
      <c r="T235" s="68"/>
      <c r="U235" s="75"/>
      <c r="V235" s="76"/>
      <c r="W235" s="148" t="str">
        <f>IF(OR(T235="他官署で調達手続きを実施のため",AG235=契約状況コード表!G$5),"－",IF(V235&lt;&gt;"",ROUNDDOWN(V235/T235,3),(IFERROR(ROUNDDOWN(U235/T235,3),"－"))))</f>
        <v>－</v>
      </c>
      <c r="X235" s="68"/>
      <c r="Y235" s="68"/>
      <c r="Z235" s="71"/>
      <c r="AA235" s="69"/>
      <c r="AB235" s="70"/>
      <c r="AC235" s="71"/>
      <c r="AD235" s="71"/>
      <c r="AE235" s="71"/>
      <c r="AF235" s="71"/>
      <c r="AG235" s="69"/>
      <c r="AH235" s="65"/>
      <c r="AI235" s="65"/>
      <c r="AJ235" s="65"/>
      <c r="AK235" s="29"/>
      <c r="AL235" s="29"/>
      <c r="AM235" s="170"/>
      <c r="AN235" s="170"/>
      <c r="AO235" s="170"/>
      <c r="AP235" s="170"/>
      <c r="AQ235" s="29"/>
      <c r="AR235" s="64"/>
      <c r="AS235" s="29"/>
      <c r="AT235" s="29"/>
      <c r="AU235" s="29"/>
      <c r="AV235" s="29"/>
      <c r="AW235" s="29"/>
      <c r="AX235" s="29"/>
      <c r="AY235" s="29"/>
      <c r="AZ235" s="29"/>
      <c r="BA235" s="92"/>
      <c r="BB235" s="97"/>
      <c r="BC235" s="98" t="str">
        <f>IF(AND(OR(K235=契約状況コード表!D$5,K235=契約状況コード表!D$6),OR(AG235=契約状況コード表!G$5,AG235=契約状況コード表!G$6)),"年間支払金額(全官署)",IF(OR(AG235=契約状況コード表!G$5,AG235=契約状況コード表!G$6),"年間支払金額",IF(AND(OR(COUNTIF(AI235,"*すべて*"),COUNTIF(AI235,"*全て*")),S235="●",OR(K235=契約状況コード表!D$5,K235=契約状況コード表!D$6)),"年間支払金額(全官署、契約相手方ごと)",IF(AND(OR(COUNTIF(AI235,"*すべて*"),COUNTIF(AI235,"*全て*")),S235="●"),"年間支払金額(契約相手方ごと)",IF(AND(OR(K235=契約状況コード表!D$5,K235=契約状況コード表!D$6),AG235=契約状況コード表!G$7),"契約総額(全官署)",IF(AND(K235=契約状況コード表!D$7,AG235=契約状況コード表!G$7),"契約総額(自官署のみ)",IF(K235=契約状況コード表!D$7,"年間支払金額(自官署のみ)",IF(AG235=契約状況コード表!G$7,"契約総額",IF(AND(COUNTIF(BJ235,"&lt;&gt;*単価*"),OR(K235=契約状況コード表!D$5,K235=契約状況コード表!D$6)),"全官署予定価格",IF(AND(COUNTIF(BJ235,"*単価*"),OR(K235=契約状況コード表!D$5,K235=契約状況コード表!D$6)),"全官署支払金額",IF(AND(COUNTIF(BJ235,"&lt;&gt;*単価*"),COUNTIF(BJ235,"*変更契約*")),"変更後予定価格",IF(COUNTIF(BJ235,"*単価*"),"年間支払金額","予定価格"))))))))))))</f>
        <v>予定価格</v>
      </c>
      <c r="BD235" s="98" t="str">
        <f>IF(AND(BI235=契約状況コード表!M$5,T235&gt;契約状況コード表!N$5),"○",IF(AND(BI235=契約状況コード表!M$6,T235&gt;=契約状況コード表!N$6),"○",IF(AND(BI235=契約状況コード表!M$7,T235&gt;=契約状況コード表!N$7),"○",IF(AND(BI235=契約状況コード表!M$8,T235&gt;=契約状況コード表!N$8),"○",IF(AND(BI235=契約状況コード表!M$9,T235&gt;=契約状況コード表!N$9),"○",IF(AND(BI235=契約状況コード表!M$10,T235&gt;=契約状況コード表!N$10),"○",IF(AND(BI235=契約状況コード表!M$11,T235&gt;=契約状況コード表!N$11),"○",IF(AND(BI235=契約状況コード表!M$12,T235&gt;=契約状況コード表!N$12),"○",IF(AND(BI235=契約状況コード表!M$13,T235&gt;=契約状況コード表!N$13),"○",IF(T235="他官署で調達手続き入札を実施のため","○","×"))))))))))</f>
        <v>×</v>
      </c>
      <c r="BE235" s="98" t="str">
        <f>IF(AND(BI235=契約状況コード表!M$5,Y235&gt;契約状況コード表!N$5),"○",IF(AND(BI235=契約状況コード表!M$6,Y235&gt;=契約状況コード表!N$6),"○",IF(AND(BI235=契約状況コード表!M$7,Y235&gt;=契約状況コード表!N$7),"○",IF(AND(BI235=契約状況コード表!M$8,Y235&gt;=契約状況コード表!N$8),"○",IF(AND(BI235=契約状況コード表!M$9,Y235&gt;=契約状況コード表!N$9),"○",IF(AND(BI235=契約状況コード表!M$10,Y235&gt;=契約状況コード表!N$10),"○",IF(AND(BI235=契約状況コード表!M$11,Y235&gt;=契約状況コード表!N$11),"○",IF(AND(BI235=契約状況コード表!M$12,Y235&gt;=契約状況コード表!N$12),"○",IF(AND(BI235=契約状況コード表!M$13,Y235&gt;=契約状況コード表!N$13),"○","×")))))))))</f>
        <v>×</v>
      </c>
      <c r="BF235" s="98" t="str">
        <f t="shared" si="37"/>
        <v>×</v>
      </c>
      <c r="BG235" s="98" t="str">
        <f t="shared" si="38"/>
        <v>×</v>
      </c>
      <c r="BH235" s="99" t="str">
        <f t="shared" si="39"/>
        <v/>
      </c>
      <c r="BI235" s="146">
        <f t="shared" si="40"/>
        <v>0</v>
      </c>
      <c r="BJ235" s="29" t="str">
        <f>IF(AG235=契約状況コード表!G$5,"",IF(AND(K235&lt;&gt;"",ISTEXT(U235)),"分担契約/単価契約",IF(ISTEXT(U235),"単価契約",IF(K235&lt;&gt;"","分担契約",""))))</f>
        <v/>
      </c>
      <c r="BK235" s="147"/>
      <c r="BL235" s="102" t="str">
        <f>IF(COUNTIF(T235,"**"),"",IF(AND(T235&gt;=契約状況コード表!P$5,OR(H235=契約状況コード表!M$5,H235=契約状況コード表!M$6)),1,IF(AND(T235&gt;=契約状況コード表!P$13,H235&lt;&gt;契約状況コード表!M$5,H235&lt;&gt;契約状況コード表!M$6),1,"")))</f>
        <v/>
      </c>
      <c r="BM235" s="132" t="str">
        <f t="shared" si="41"/>
        <v>○</v>
      </c>
      <c r="BN235" s="102" t="b">
        <f t="shared" si="42"/>
        <v>1</v>
      </c>
      <c r="BO235" s="102" t="b">
        <f t="shared" si="43"/>
        <v>1</v>
      </c>
    </row>
    <row r="236" spans="7:67" ht="60.6" customHeight="1">
      <c r="G236" s="64"/>
      <c r="H236" s="65"/>
      <c r="I236" s="65"/>
      <c r="J236" s="65"/>
      <c r="K236" s="64"/>
      <c r="L236" s="29"/>
      <c r="M236" s="66"/>
      <c r="N236" s="65"/>
      <c r="O236" s="67"/>
      <c r="P236" s="72"/>
      <c r="Q236" s="73"/>
      <c r="R236" s="65"/>
      <c r="S236" s="64"/>
      <c r="T236" s="68"/>
      <c r="U236" s="75"/>
      <c r="V236" s="76"/>
      <c r="W236" s="148" t="str">
        <f>IF(OR(T236="他官署で調達手続きを実施のため",AG236=契約状況コード表!G$5),"－",IF(V236&lt;&gt;"",ROUNDDOWN(V236/T236,3),(IFERROR(ROUNDDOWN(U236/T236,3),"－"))))</f>
        <v>－</v>
      </c>
      <c r="X236" s="68"/>
      <c r="Y236" s="68"/>
      <c r="Z236" s="71"/>
      <c r="AA236" s="69"/>
      <c r="AB236" s="70"/>
      <c r="AC236" s="71"/>
      <c r="AD236" s="71"/>
      <c r="AE236" s="71"/>
      <c r="AF236" s="71"/>
      <c r="AG236" s="69"/>
      <c r="AH236" s="65"/>
      <c r="AI236" s="65"/>
      <c r="AJ236" s="65"/>
      <c r="AK236" s="29"/>
      <c r="AL236" s="29"/>
      <c r="AM236" s="170"/>
      <c r="AN236" s="170"/>
      <c r="AO236" s="170"/>
      <c r="AP236" s="170"/>
      <c r="AQ236" s="29"/>
      <c r="AR236" s="64"/>
      <c r="AS236" s="29"/>
      <c r="AT236" s="29"/>
      <c r="AU236" s="29"/>
      <c r="AV236" s="29"/>
      <c r="AW236" s="29"/>
      <c r="AX236" s="29"/>
      <c r="AY236" s="29"/>
      <c r="AZ236" s="29"/>
      <c r="BA236" s="90"/>
      <c r="BB236" s="97"/>
      <c r="BC236" s="98" t="str">
        <f>IF(AND(OR(K236=契約状況コード表!D$5,K236=契約状況コード表!D$6),OR(AG236=契約状況コード表!G$5,AG236=契約状況コード表!G$6)),"年間支払金額(全官署)",IF(OR(AG236=契約状況コード表!G$5,AG236=契約状況コード表!G$6),"年間支払金額",IF(AND(OR(COUNTIF(AI236,"*すべて*"),COUNTIF(AI236,"*全て*")),S236="●",OR(K236=契約状況コード表!D$5,K236=契約状況コード表!D$6)),"年間支払金額(全官署、契約相手方ごと)",IF(AND(OR(COUNTIF(AI236,"*すべて*"),COUNTIF(AI236,"*全て*")),S236="●"),"年間支払金額(契約相手方ごと)",IF(AND(OR(K236=契約状況コード表!D$5,K236=契約状況コード表!D$6),AG236=契約状況コード表!G$7),"契約総額(全官署)",IF(AND(K236=契約状況コード表!D$7,AG236=契約状況コード表!G$7),"契約総額(自官署のみ)",IF(K236=契約状況コード表!D$7,"年間支払金額(自官署のみ)",IF(AG236=契約状況コード表!G$7,"契約総額",IF(AND(COUNTIF(BJ236,"&lt;&gt;*単価*"),OR(K236=契約状況コード表!D$5,K236=契約状況コード表!D$6)),"全官署予定価格",IF(AND(COUNTIF(BJ236,"*単価*"),OR(K236=契約状況コード表!D$5,K236=契約状況コード表!D$6)),"全官署支払金額",IF(AND(COUNTIF(BJ236,"&lt;&gt;*単価*"),COUNTIF(BJ236,"*変更契約*")),"変更後予定価格",IF(COUNTIF(BJ236,"*単価*"),"年間支払金額","予定価格"))))))))))))</f>
        <v>予定価格</v>
      </c>
      <c r="BD236" s="98" t="str">
        <f>IF(AND(BI236=契約状況コード表!M$5,T236&gt;契約状況コード表!N$5),"○",IF(AND(BI236=契約状況コード表!M$6,T236&gt;=契約状況コード表!N$6),"○",IF(AND(BI236=契約状況コード表!M$7,T236&gt;=契約状況コード表!N$7),"○",IF(AND(BI236=契約状況コード表!M$8,T236&gt;=契約状況コード表!N$8),"○",IF(AND(BI236=契約状況コード表!M$9,T236&gt;=契約状況コード表!N$9),"○",IF(AND(BI236=契約状況コード表!M$10,T236&gt;=契約状況コード表!N$10),"○",IF(AND(BI236=契約状況コード表!M$11,T236&gt;=契約状況コード表!N$11),"○",IF(AND(BI236=契約状況コード表!M$12,T236&gt;=契約状況コード表!N$12),"○",IF(AND(BI236=契約状況コード表!M$13,T236&gt;=契約状況コード表!N$13),"○",IF(T236="他官署で調達手続き入札を実施のため","○","×"))))))))))</f>
        <v>×</v>
      </c>
      <c r="BE236" s="98" t="str">
        <f>IF(AND(BI236=契約状況コード表!M$5,Y236&gt;契約状況コード表!N$5),"○",IF(AND(BI236=契約状況コード表!M$6,Y236&gt;=契約状況コード表!N$6),"○",IF(AND(BI236=契約状況コード表!M$7,Y236&gt;=契約状況コード表!N$7),"○",IF(AND(BI236=契約状況コード表!M$8,Y236&gt;=契約状況コード表!N$8),"○",IF(AND(BI236=契約状況コード表!M$9,Y236&gt;=契約状況コード表!N$9),"○",IF(AND(BI236=契約状況コード表!M$10,Y236&gt;=契約状況コード表!N$10),"○",IF(AND(BI236=契約状況コード表!M$11,Y236&gt;=契約状況コード表!N$11),"○",IF(AND(BI236=契約状況コード表!M$12,Y236&gt;=契約状況コード表!N$12),"○",IF(AND(BI236=契約状況コード表!M$13,Y236&gt;=契約状況コード表!N$13),"○","×")))))))))</f>
        <v>×</v>
      </c>
      <c r="BF236" s="98" t="str">
        <f t="shared" si="37"/>
        <v>×</v>
      </c>
      <c r="BG236" s="98" t="str">
        <f t="shared" si="38"/>
        <v>×</v>
      </c>
      <c r="BH236" s="99" t="str">
        <f t="shared" si="39"/>
        <v/>
      </c>
      <c r="BI236" s="146">
        <f t="shared" si="40"/>
        <v>0</v>
      </c>
      <c r="BJ236" s="29" t="str">
        <f>IF(AG236=契約状況コード表!G$5,"",IF(AND(K236&lt;&gt;"",ISTEXT(U236)),"分担契約/単価契約",IF(ISTEXT(U236),"単価契約",IF(K236&lt;&gt;"","分担契約",""))))</f>
        <v/>
      </c>
      <c r="BK236" s="147"/>
      <c r="BL236" s="102" t="str">
        <f>IF(COUNTIF(T236,"**"),"",IF(AND(T236&gt;=契約状況コード表!P$5,OR(H236=契約状況コード表!M$5,H236=契約状況コード表!M$6)),1,IF(AND(T236&gt;=契約状況コード表!P$13,H236&lt;&gt;契約状況コード表!M$5,H236&lt;&gt;契約状況コード表!M$6),1,"")))</f>
        <v/>
      </c>
      <c r="BM236" s="132" t="str">
        <f t="shared" si="41"/>
        <v>○</v>
      </c>
      <c r="BN236" s="102" t="b">
        <f t="shared" si="42"/>
        <v>1</v>
      </c>
      <c r="BO236" s="102" t="b">
        <f t="shared" si="43"/>
        <v>1</v>
      </c>
    </row>
    <row r="237" spans="7:67" ht="60.6" customHeight="1">
      <c r="G237" s="64"/>
      <c r="H237" s="65"/>
      <c r="I237" s="65"/>
      <c r="J237" s="65"/>
      <c r="K237" s="64"/>
      <c r="L237" s="29"/>
      <c r="M237" s="66"/>
      <c r="N237" s="65"/>
      <c r="O237" s="67"/>
      <c r="P237" s="72"/>
      <c r="Q237" s="73"/>
      <c r="R237" s="65"/>
      <c r="S237" s="64"/>
      <c r="T237" s="68"/>
      <c r="U237" s="75"/>
      <c r="V237" s="76"/>
      <c r="W237" s="148" t="str">
        <f>IF(OR(T237="他官署で調達手続きを実施のため",AG237=契約状況コード表!G$5),"－",IF(V237&lt;&gt;"",ROUNDDOWN(V237/T237,3),(IFERROR(ROUNDDOWN(U237/T237,3),"－"))))</f>
        <v>－</v>
      </c>
      <c r="X237" s="68"/>
      <c r="Y237" s="68"/>
      <c r="Z237" s="71"/>
      <c r="AA237" s="69"/>
      <c r="AB237" s="70"/>
      <c r="AC237" s="71"/>
      <c r="AD237" s="71"/>
      <c r="AE237" s="71"/>
      <c r="AF237" s="71"/>
      <c r="AG237" s="69"/>
      <c r="AH237" s="65"/>
      <c r="AI237" s="65"/>
      <c r="AJ237" s="65"/>
      <c r="AK237" s="29"/>
      <c r="AL237" s="29"/>
      <c r="AM237" s="170"/>
      <c r="AN237" s="170"/>
      <c r="AO237" s="170"/>
      <c r="AP237" s="170"/>
      <c r="AQ237" s="29"/>
      <c r="AR237" s="64"/>
      <c r="AS237" s="29"/>
      <c r="AT237" s="29"/>
      <c r="AU237" s="29"/>
      <c r="AV237" s="29"/>
      <c r="AW237" s="29"/>
      <c r="AX237" s="29"/>
      <c r="AY237" s="29"/>
      <c r="AZ237" s="29"/>
      <c r="BA237" s="90"/>
      <c r="BB237" s="97"/>
      <c r="BC237" s="98" t="str">
        <f>IF(AND(OR(K237=契約状況コード表!D$5,K237=契約状況コード表!D$6),OR(AG237=契約状況コード表!G$5,AG237=契約状況コード表!G$6)),"年間支払金額(全官署)",IF(OR(AG237=契約状況コード表!G$5,AG237=契約状況コード表!G$6),"年間支払金額",IF(AND(OR(COUNTIF(AI237,"*すべて*"),COUNTIF(AI237,"*全て*")),S237="●",OR(K237=契約状況コード表!D$5,K237=契約状況コード表!D$6)),"年間支払金額(全官署、契約相手方ごと)",IF(AND(OR(COUNTIF(AI237,"*すべて*"),COUNTIF(AI237,"*全て*")),S237="●"),"年間支払金額(契約相手方ごと)",IF(AND(OR(K237=契約状況コード表!D$5,K237=契約状況コード表!D$6),AG237=契約状況コード表!G$7),"契約総額(全官署)",IF(AND(K237=契約状況コード表!D$7,AG237=契約状況コード表!G$7),"契約総額(自官署のみ)",IF(K237=契約状況コード表!D$7,"年間支払金額(自官署のみ)",IF(AG237=契約状況コード表!G$7,"契約総額",IF(AND(COUNTIF(BJ237,"&lt;&gt;*単価*"),OR(K237=契約状況コード表!D$5,K237=契約状況コード表!D$6)),"全官署予定価格",IF(AND(COUNTIF(BJ237,"*単価*"),OR(K237=契約状況コード表!D$5,K237=契約状況コード表!D$6)),"全官署支払金額",IF(AND(COUNTIF(BJ237,"&lt;&gt;*単価*"),COUNTIF(BJ237,"*変更契約*")),"変更後予定価格",IF(COUNTIF(BJ237,"*単価*"),"年間支払金額","予定価格"))))))))))))</f>
        <v>予定価格</v>
      </c>
      <c r="BD237" s="98" t="str">
        <f>IF(AND(BI237=契約状況コード表!M$5,T237&gt;契約状況コード表!N$5),"○",IF(AND(BI237=契約状況コード表!M$6,T237&gt;=契約状況コード表!N$6),"○",IF(AND(BI237=契約状況コード表!M$7,T237&gt;=契約状況コード表!N$7),"○",IF(AND(BI237=契約状況コード表!M$8,T237&gt;=契約状況コード表!N$8),"○",IF(AND(BI237=契約状況コード表!M$9,T237&gt;=契約状況コード表!N$9),"○",IF(AND(BI237=契約状況コード表!M$10,T237&gt;=契約状況コード表!N$10),"○",IF(AND(BI237=契約状況コード表!M$11,T237&gt;=契約状況コード表!N$11),"○",IF(AND(BI237=契約状況コード表!M$12,T237&gt;=契約状況コード表!N$12),"○",IF(AND(BI237=契約状況コード表!M$13,T237&gt;=契約状況コード表!N$13),"○",IF(T237="他官署で調達手続き入札を実施のため","○","×"))))))))))</f>
        <v>×</v>
      </c>
      <c r="BE237" s="98" t="str">
        <f>IF(AND(BI237=契約状況コード表!M$5,Y237&gt;契約状況コード表!N$5),"○",IF(AND(BI237=契約状況コード表!M$6,Y237&gt;=契約状況コード表!N$6),"○",IF(AND(BI237=契約状況コード表!M$7,Y237&gt;=契約状況コード表!N$7),"○",IF(AND(BI237=契約状況コード表!M$8,Y237&gt;=契約状況コード表!N$8),"○",IF(AND(BI237=契約状況コード表!M$9,Y237&gt;=契約状況コード表!N$9),"○",IF(AND(BI237=契約状況コード表!M$10,Y237&gt;=契約状況コード表!N$10),"○",IF(AND(BI237=契約状況コード表!M$11,Y237&gt;=契約状況コード表!N$11),"○",IF(AND(BI237=契約状況コード表!M$12,Y237&gt;=契約状況コード表!N$12),"○",IF(AND(BI237=契約状況コード表!M$13,Y237&gt;=契約状況コード表!N$13),"○","×")))))))))</f>
        <v>×</v>
      </c>
      <c r="BF237" s="98" t="str">
        <f t="shared" si="37"/>
        <v>×</v>
      </c>
      <c r="BG237" s="98" t="str">
        <f t="shared" si="38"/>
        <v>×</v>
      </c>
      <c r="BH237" s="99" t="str">
        <f t="shared" si="39"/>
        <v/>
      </c>
      <c r="BI237" s="146">
        <f t="shared" si="40"/>
        <v>0</v>
      </c>
      <c r="BJ237" s="29" t="str">
        <f>IF(AG237=契約状況コード表!G$5,"",IF(AND(K237&lt;&gt;"",ISTEXT(U237)),"分担契約/単価契約",IF(ISTEXT(U237),"単価契約",IF(K237&lt;&gt;"","分担契約",""))))</f>
        <v/>
      </c>
      <c r="BK237" s="147"/>
      <c r="BL237" s="102" t="str">
        <f>IF(COUNTIF(T237,"**"),"",IF(AND(T237&gt;=契約状況コード表!P$5,OR(H237=契約状況コード表!M$5,H237=契約状況コード表!M$6)),1,IF(AND(T237&gt;=契約状況コード表!P$13,H237&lt;&gt;契約状況コード表!M$5,H237&lt;&gt;契約状況コード表!M$6),1,"")))</f>
        <v/>
      </c>
      <c r="BM237" s="132" t="str">
        <f t="shared" si="41"/>
        <v>○</v>
      </c>
      <c r="BN237" s="102" t="b">
        <f t="shared" si="42"/>
        <v>1</v>
      </c>
      <c r="BO237" s="102" t="b">
        <f t="shared" si="43"/>
        <v>1</v>
      </c>
    </row>
    <row r="238" spans="7:67" ht="60.6" customHeight="1">
      <c r="G238" s="64"/>
      <c r="H238" s="65"/>
      <c r="I238" s="65"/>
      <c r="J238" s="65"/>
      <c r="K238" s="64"/>
      <c r="L238" s="29"/>
      <c r="M238" s="66"/>
      <c r="N238" s="65"/>
      <c r="O238" s="67"/>
      <c r="P238" s="72"/>
      <c r="Q238" s="73"/>
      <c r="R238" s="65"/>
      <c r="S238" s="64"/>
      <c r="T238" s="74"/>
      <c r="U238" s="131"/>
      <c r="V238" s="76"/>
      <c r="W238" s="148" t="str">
        <f>IF(OR(T238="他官署で調達手続きを実施のため",AG238=契約状況コード表!G$5),"－",IF(V238&lt;&gt;"",ROUNDDOWN(V238/T238,3),(IFERROR(ROUNDDOWN(U238/T238,3),"－"))))</f>
        <v>－</v>
      </c>
      <c r="X238" s="74"/>
      <c r="Y238" s="74"/>
      <c r="Z238" s="71"/>
      <c r="AA238" s="69"/>
      <c r="AB238" s="70"/>
      <c r="AC238" s="71"/>
      <c r="AD238" s="71"/>
      <c r="AE238" s="71"/>
      <c r="AF238" s="71"/>
      <c r="AG238" s="69"/>
      <c r="AH238" s="65"/>
      <c r="AI238" s="65"/>
      <c r="AJ238" s="65"/>
      <c r="AK238" s="29"/>
      <c r="AL238" s="29"/>
      <c r="AM238" s="170"/>
      <c r="AN238" s="170"/>
      <c r="AO238" s="170"/>
      <c r="AP238" s="170"/>
      <c r="AQ238" s="29"/>
      <c r="AR238" s="64"/>
      <c r="AS238" s="29"/>
      <c r="AT238" s="29"/>
      <c r="AU238" s="29"/>
      <c r="AV238" s="29"/>
      <c r="AW238" s="29"/>
      <c r="AX238" s="29"/>
      <c r="AY238" s="29"/>
      <c r="AZ238" s="29"/>
      <c r="BA238" s="90"/>
      <c r="BB238" s="97"/>
      <c r="BC238" s="98" t="str">
        <f>IF(AND(OR(K238=契約状況コード表!D$5,K238=契約状況コード表!D$6),OR(AG238=契約状況コード表!G$5,AG238=契約状況コード表!G$6)),"年間支払金額(全官署)",IF(OR(AG238=契約状況コード表!G$5,AG238=契約状況コード表!G$6),"年間支払金額",IF(AND(OR(COUNTIF(AI238,"*すべて*"),COUNTIF(AI238,"*全て*")),S238="●",OR(K238=契約状況コード表!D$5,K238=契約状況コード表!D$6)),"年間支払金額(全官署、契約相手方ごと)",IF(AND(OR(COUNTIF(AI238,"*すべて*"),COUNTIF(AI238,"*全て*")),S238="●"),"年間支払金額(契約相手方ごと)",IF(AND(OR(K238=契約状況コード表!D$5,K238=契約状況コード表!D$6),AG238=契約状況コード表!G$7),"契約総額(全官署)",IF(AND(K238=契約状況コード表!D$7,AG238=契約状況コード表!G$7),"契約総額(自官署のみ)",IF(K238=契約状況コード表!D$7,"年間支払金額(自官署のみ)",IF(AG238=契約状況コード表!G$7,"契約総額",IF(AND(COUNTIF(BJ238,"&lt;&gt;*単価*"),OR(K238=契約状況コード表!D$5,K238=契約状況コード表!D$6)),"全官署予定価格",IF(AND(COUNTIF(BJ238,"*単価*"),OR(K238=契約状況コード表!D$5,K238=契約状況コード表!D$6)),"全官署支払金額",IF(AND(COUNTIF(BJ238,"&lt;&gt;*単価*"),COUNTIF(BJ238,"*変更契約*")),"変更後予定価格",IF(COUNTIF(BJ238,"*単価*"),"年間支払金額","予定価格"))))))))))))</f>
        <v>予定価格</v>
      </c>
      <c r="BD238" s="98" t="str">
        <f>IF(AND(BI238=契約状況コード表!M$5,T238&gt;契約状況コード表!N$5),"○",IF(AND(BI238=契約状況コード表!M$6,T238&gt;=契約状況コード表!N$6),"○",IF(AND(BI238=契約状況コード表!M$7,T238&gt;=契約状況コード表!N$7),"○",IF(AND(BI238=契約状況コード表!M$8,T238&gt;=契約状況コード表!N$8),"○",IF(AND(BI238=契約状況コード表!M$9,T238&gt;=契約状況コード表!N$9),"○",IF(AND(BI238=契約状況コード表!M$10,T238&gt;=契約状況コード表!N$10),"○",IF(AND(BI238=契約状況コード表!M$11,T238&gt;=契約状況コード表!N$11),"○",IF(AND(BI238=契約状況コード表!M$12,T238&gt;=契約状況コード表!N$12),"○",IF(AND(BI238=契約状況コード表!M$13,T238&gt;=契約状況コード表!N$13),"○",IF(T238="他官署で調達手続き入札を実施のため","○","×"))))))))))</f>
        <v>×</v>
      </c>
      <c r="BE238" s="98" t="str">
        <f>IF(AND(BI238=契約状況コード表!M$5,Y238&gt;契約状況コード表!N$5),"○",IF(AND(BI238=契約状況コード表!M$6,Y238&gt;=契約状況コード表!N$6),"○",IF(AND(BI238=契約状況コード表!M$7,Y238&gt;=契約状況コード表!N$7),"○",IF(AND(BI238=契約状況コード表!M$8,Y238&gt;=契約状況コード表!N$8),"○",IF(AND(BI238=契約状況コード表!M$9,Y238&gt;=契約状況コード表!N$9),"○",IF(AND(BI238=契約状況コード表!M$10,Y238&gt;=契約状況コード表!N$10),"○",IF(AND(BI238=契約状況コード表!M$11,Y238&gt;=契約状況コード表!N$11),"○",IF(AND(BI238=契約状況コード表!M$12,Y238&gt;=契約状況コード表!N$12),"○",IF(AND(BI238=契約状況コード表!M$13,Y238&gt;=契約状況コード表!N$13),"○","×")))))))))</f>
        <v>×</v>
      </c>
      <c r="BF238" s="98" t="str">
        <f t="shared" si="37"/>
        <v>×</v>
      </c>
      <c r="BG238" s="98" t="str">
        <f t="shared" si="38"/>
        <v>×</v>
      </c>
      <c r="BH238" s="99" t="str">
        <f t="shared" si="39"/>
        <v/>
      </c>
      <c r="BI238" s="146">
        <f t="shared" si="40"/>
        <v>0</v>
      </c>
      <c r="BJ238" s="29" t="str">
        <f>IF(AG238=契約状況コード表!G$5,"",IF(AND(K238&lt;&gt;"",ISTEXT(U238)),"分担契約/単価契約",IF(ISTEXT(U238),"単価契約",IF(K238&lt;&gt;"","分担契約",""))))</f>
        <v/>
      </c>
      <c r="BK238" s="147"/>
      <c r="BL238" s="102" t="str">
        <f>IF(COUNTIF(T238,"**"),"",IF(AND(T238&gt;=契約状況コード表!P$5,OR(H238=契約状況コード表!M$5,H238=契約状況コード表!M$6)),1,IF(AND(T238&gt;=契約状況コード表!P$13,H238&lt;&gt;契約状況コード表!M$5,H238&lt;&gt;契約状況コード表!M$6),1,"")))</f>
        <v/>
      </c>
      <c r="BM238" s="132" t="str">
        <f t="shared" si="41"/>
        <v>○</v>
      </c>
      <c r="BN238" s="102" t="b">
        <f t="shared" si="42"/>
        <v>1</v>
      </c>
      <c r="BO238" s="102" t="b">
        <f t="shared" si="43"/>
        <v>1</v>
      </c>
    </row>
    <row r="239" spans="7:67" ht="60.6" customHeight="1">
      <c r="G239" s="64"/>
      <c r="H239" s="65"/>
      <c r="I239" s="65"/>
      <c r="J239" s="65"/>
      <c r="K239" s="64"/>
      <c r="L239" s="29"/>
      <c r="M239" s="66"/>
      <c r="N239" s="65"/>
      <c r="O239" s="67"/>
      <c r="P239" s="72"/>
      <c r="Q239" s="73"/>
      <c r="R239" s="65"/>
      <c r="S239" s="64"/>
      <c r="T239" s="68"/>
      <c r="U239" s="75"/>
      <c r="V239" s="76"/>
      <c r="W239" s="148" t="str">
        <f>IF(OR(T239="他官署で調達手続きを実施のため",AG239=契約状況コード表!G$5),"－",IF(V239&lt;&gt;"",ROUNDDOWN(V239/T239,3),(IFERROR(ROUNDDOWN(U239/T239,3),"－"))))</f>
        <v>－</v>
      </c>
      <c r="X239" s="68"/>
      <c r="Y239" s="68"/>
      <c r="Z239" s="71"/>
      <c r="AA239" s="69"/>
      <c r="AB239" s="70"/>
      <c r="AC239" s="71"/>
      <c r="AD239" s="71"/>
      <c r="AE239" s="71"/>
      <c r="AF239" s="71"/>
      <c r="AG239" s="69"/>
      <c r="AH239" s="65"/>
      <c r="AI239" s="65"/>
      <c r="AJ239" s="65"/>
      <c r="AK239" s="29"/>
      <c r="AL239" s="29"/>
      <c r="AM239" s="170"/>
      <c r="AN239" s="170"/>
      <c r="AO239" s="170"/>
      <c r="AP239" s="170"/>
      <c r="AQ239" s="29"/>
      <c r="AR239" s="64"/>
      <c r="AS239" s="29"/>
      <c r="AT239" s="29"/>
      <c r="AU239" s="29"/>
      <c r="AV239" s="29"/>
      <c r="AW239" s="29"/>
      <c r="AX239" s="29"/>
      <c r="AY239" s="29"/>
      <c r="AZ239" s="29"/>
      <c r="BA239" s="90"/>
      <c r="BB239" s="97"/>
      <c r="BC239" s="98" t="str">
        <f>IF(AND(OR(K239=契約状況コード表!D$5,K239=契約状況コード表!D$6),OR(AG239=契約状況コード表!G$5,AG239=契約状況コード表!G$6)),"年間支払金額(全官署)",IF(OR(AG239=契約状況コード表!G$5,AG239=契約状況コード表!G$6),"年間支払金額",IF(AND(OR(COUNTIF(AI239,"*すべて*"),COUNTIF(AI239,"*全て*")),S239="●",OR(K239=契約状況コード表!D$5,K239=契約状況コード表!D$6)),"年間支払金額(全官署、契約相手方ごと)",IF(AND(OR(COUNTIF(AI239,"*すべて*"),COUNTIF(AI239,"*全て*")),S239="●"),"年間支払金額(契約相手方ごと)",IF(AND(OR(K239=契約状況コード表!D$5,K239=契約状況コード表!D$6),AG239=契約状況コード表!G$7),"契約総額(全官署)",IF(AND(K239=契約状況コード表!D$7,AG239=契約状況コード表!G$7),"契約総額(自官署のみ)",IF(K239=契約状況コード表!D$7,"年間支払金額(自官署のみ)",IF(AG239=契約状況コード表!G$7,"契約総額",IF(AND(COUNTIF(BJ239,"&lt;&gt;*単価*"),OR(K239=契約状況コード表!D$5,K239=契約状況コード表!D$6)),"全官署予定価格",IF(AND(COUNTIF(BJ239,"*単価*"),OR(K239=契約状況コード表!D$5,K239=契約状況コード表!D$6)),"全官署支払金額",IF(AND(COUNTIF(BJ239,"&lt;&gt;*単価*"),COUNTIF(BJ239,"*変更契約*")),"変更後予定価格",IF(COUNTIF(BJ239,"*単価*"),"年間支払金額","予定価格"))))))))))))</f>
        <v>予定価格</v>
      </c>
      <c r="BD239" s="98" t="str">
        <f>IF(AND(BI239=契約状況コード表!M$5,T239&gt;契約状況コード表!N$5),"○",IF(AND(BI239=契約状況コード表!M$6,T239&gt;=契約状況コード表!N$6),"○",IF(AND(BI239=契約状況コード表!M$7,T239&gt;=契約状況コード表!N$7),"○",IF(AND(BI239=契約状況コード表!M$8,T239&gt;=契約状況コード表!N$8),"○",IF(AND(BI239=契約状況コード表!M$9,T239&gt;=契約状況コード表!N$9),"○",IF(AND(BI239=契約状況コード表!M$10,T239&gt;=契約状況コード表!N$10),"○",IF(AND(BI239=契約状況コード表!M$11,T239&gt;=契約状況コード表!N$11),"○",IF(AND(BI239=契約状況コード表!M$12,T239&gt;=契約状況コード表!N$12),"○",IF(AND(BI239=契約状況コード表!M$13,T239&gt;=契約状況コード表!N$13),"○",IF(T239="他官署で調達手続き入札を実施のため","○","×"))))))))))</f>
        <v>×</v>
      </c>
      <c r="BE239" s="98" t="str">
        <f>IF(AND(BI239=契約状況コード表!M$5,Y239&gt;契約状況コード表!N$5),"○",IF(AND(BI239=契約状況コード表!M$6,Y239&gt;=契約状況コード表!N$6),"○",IF(AND(BI239=契約状況コード表!M$7,Y239&gt;=契約状況コード表!N$7),"○",IF(AND(BI239=契約状況コード表!M$8,Y239&gt;=契約状況コード表!N$8),"○",IF(AND(BI239=契約状況コード表!M$9,Y239&gt;=契約状況コード表!N$9),"○",IF(AND(BI239=契約状況コード表!M$10,Y239&gt;=契約状況コード表!N$10),"○",IF(AND(BI239=契約状況コード表!M$11,Y239&gt;=契約状況コード表!N$11),"○",IF(AND(BI239=契約状況コード表!M$12,Y239&gt;=契約状況コード表!N$12),"○",IF(AND(BI239=契約状況コード表!M$13,Y239&gt;=契約状況コード表!N$13),"○","×")))))))))</f>
        <v>×</v>
      </c>
      <c r="BF239" s="98" t="str">
        <f t="shared" si="37"/>
        <v>×</v>
      </c>
      <c r="BG239" s="98" t="str">
        <f t="shared" si="38"/>
        <v>×</v>
      </c>
      <c r="BH239" s="99" t="str">
        <f t="shared" si="39"/>
        <v/>
      </c>
      <c r="BI239" s="146">
        <f t="shared" si="40"/>
        <v>0</v>
      </c>
      <c r="BJ239" s="29" t="str">
        <f>IF(AG239=契約状況コード表!G$5,"",IF(AND(K239&lt;&gt;"",ISTEXT(U239)),"分担契約/単価契約",IF(ISTEXT(U239),"単価契約",IF(K239&lt;&gt;"","分担契約",""))))</f>
        <v/>
      </c>
      <c r="BK239" s="147"/>
      <c r="BL239" s="102" t="str">
        <f>IF(COUNTIF(T239,"**"),"",IF(AND(T239&gt;=契約状況コード表!P$5,OR(H239=契約状況コード表!M$5,H239=契約状況コード表!M$6)),1,IF(AND(T239&gt;=契約状況コード表!P$13,H239&lt;&gt;契約状況コード表!M$5,H239&lt;&gt;契約状況コード表!M$6),1,"")))</f>
        <v/>
      </c>
      <c r="BM239" s="132" t="str">
        <f t="shared" si="41"/>
        <v>○</v>
      </c>
      <c r="BN239" s="102" t="b">
        <f t="shared" si="42"/>
        <v>1</v>
      </c>
      <c r="BO239" s="102" t="b">
        <f t="shared" si="43"/>
        <v>1</v>
      </c>
    </row>
    <row r="240" spans="7:67" ht="60.6" customHeight="1">
      <c r="G240" s="64"/>
      <c r="H240" s="65"/>
      <c r="I240" s="65"/>
      <c r="J240" s="65"/>
      <c r="K240" s="64"/>
      <c r="L240" s="29"/>
      <c r="M240" s="66"/>
      <c r="N240" s="65"/>
      <c r="O240" s="67"/>
      <c r="P240" s="72"/>
      <c r="Q240" s="73"/>
      <c r="R240" s="65"/>
      <c r="S240" s="64"/>
      <c r="T240" s="68"/>
      <c r="U240" s="75"/>
      <c r="V240" s="76"/>
      <c r="W240" s="148" t="str">
        <f>IF(OR(T240="他官署で調達手続きを実施のため",AG240=契約状況コード表!G$5),"－",IF(V240&lt;&gt;"",ROUNDDOWN(V240/T240,3),(IFERROR(ROUNDDOWN(U240/T240,3),"－"))))</f>
        <v>－</v>
      </c>
      <c r="X240" s="68"/>
      <c r="Y240" s="68"/>
      <c r="Z240" s="71"/>
      <c r="AA240" s="69"/>
      <c r="AB240" s="70"/>
      <c r="AC240" s="71"/>
      <c r="AD240" s="71"/>
      <c r="AE240" s="71"/>
      <c r="AF240" s="71"/>
      <c r="AG240" s="69"/>
      <c r="AH240" s="65"/>
      <c r="AI240" s="65"/>
      <c r="AJ240" s="65"/>
      <c r="AK240" s="29"/>
      <c r="AL240" s="29"/>
      <c r="AM240" s="170"/>
      <c r="AN240" s="170"/>
      <c r="AO240" s="170"/>
      <c r="AP240" s="170"/>
      <c r="AQ240" s="29"/>
      <c r="AR240" s="64"/>
      <c r="AS240" s="29"/>
      <c r="AT240" s="29"/>
      <c r="AU240" s="29"/>
      <c r="AV240" s="29"/>
      <c r="AW240" s="29"/>
      <c r="AX240" s="29"/>
      <c r="AY240" s="29"/>
      <c r="AZ240" s="29"/>
      <c r="BA240" s="90"/>
      <c r="BB240" s="97"/>
      <c r="BC240" s="98" t="str">
        <f>IF(AND(OR(K240=契約状況コード表!D$5,K240=契約状況コード表!D$6),OR(AG240=契約状況コード表!G$5,AG240=契約状況コード表!G$6)),"年間支払金額(全官署)",IF(OR(AG240=契約状況コード表!G$5,AG240=契約状況コード表!G$6),"年間支払金額",IF(AND(OR(COUNTIF(AI240,"*すべて*"),COUNTIF(AI240,"*全て*")),S240="●",OR(K240=契約状況コード表!D$5,K240=契約状況コード表!D$6)),"年間支払金額(全官署、契約相手方ごと)",IF(AND(OR(COUNTIF(AI240,"*すべて*"),COUNTIF(AI240,"*全て*")),S240="●"),"年間支払金額(契約相手方ごと)",IF(AND(OR(K240=契約状況コード表!D$5,K240=契約状況コード表!D$6),AG240=契約状況コード表!G$7),"契約総額(全官署)",IF(AND(K240=契約状況コード表!D$7,AG240=契約状況コード表!G$7),"契約総額(自官署のみ)",IF(K240=契約状況コード表!D$7,"年間支払金額(自官署のみ)",IF(AG240=契約状況コード表!G$7,"契約総額",IF(AND(COUNTIF(BJ240,"&lt;&gt;*単価*"),OR(K240=契約状況コード表!D$5,K240=契約状況コード表!D$6)),"全官署予定価格",IF(AND(COUNTIF(BJ240,"*単価*"),OR(K240=契約状況コード表!D$5,K240=契約状況コード表!D$6)),"全官署支払金額",IF(AND(COUNTIF(BJ240,"&lt;&gt;*単価*"),COUNTIF(BJ240,"*変更契約*")),"変更後予定価格",IF(COUNTIF(BJ240,"*単価*"),"年間支払金額","予定価格"))))))))))))</f>
        <v>予定価格</v>
      </c>
      <c r="BD240" s="98" t="str">
        <f>IF(AND(BI240=契約状況コード表!M$5,T240&gt;契約状況コード表!N$5),"○",IF(AND(BI240=契約状況コード表!M$6,T240&gt;=契約状況コード表!N$6),"○",IF(AND(BI240=契約状況コード表!M$7,T240&gt;=契約状況コード表!N$7),"○",IF(AND(BI240=契約状況コード表!M$8,T240&gt;=契約状況コード表!N$8),"○",IF(AND(BI240=契約状況コード表!M$9,T240&gt;=契約状況コード表!N$9),"○",IF(AND(BI240=契約状況コード表!M$10,T240&gt;=契約状況コード表!N$10),"○",IF(AND(BI240=契約状況コード表!M$11,T240&gt;=契約状況コード表!N$11),"○",IF(AND(BI240=契約状況コード表!M$12,T240&gt;=契約状況コード表!N$12),"○",IF(AND(BI240=契約状況コード表!M$13,T240&gt;=契約状況コード表!N$13),"○",IF(T240="他官署で調達手続き入札を実施のため","○","×"))))))))))</f>
        <v>×</v>
      </c>
      <c r="BE240" s="98" t="str">
        <f>IF(AND(BI240=契約状況コード表!M$5,Y240&gt;契約状況コード表!N$5),"○",IF(AND(BI240=契約状況コード表!M$6,Y240&gt;=契約状況コード表!N$6),"○",IF(AND(BI240=契約状況コード表!M$7,Y240&gt;=契約状況コード表!N$7),"○",IF(AND(BI240=契約状況コード表!M$8,Y240&gt;=契約状況コード表!N$8),"○",IF(AND(BI240=契約状況コード表!M$9,Y240&gt;=契約状況コード表!N$9),"○",IF(AND(BI240=契約状況コード表!M$10,Y240&gt;=契約状況コード表!N$10),"○",IF(AND(BI240=契約状況コード表!M$11,Y240&gt;=契約状況コード表!N$11),"○",IF(AND(BI240=契約状況コード表!M$12,Y240&gt;=契約状況コード表!N$12),"○",IF(AND(BI240=契約状況コード表!M$13,Y240&gt;=契約状況コード表!N$13),"○","×")))))))))</f>
        <v>×</v>
      </c>
      <c r="BF240" s="98" t="str">
        <f t="shared" si="37"/>
        <v>×</v>
      </c>
      <c r="BG240" s="98" t="str">
        <f t="shared" si="38"/>
        <v>×</v>
      </c>
      <c r="BH240" s="99" t="str">
        <f t="shared" si="39"/>
        <v/>
      </c>
      <c r="BI240" s="146">
        <f t="shared" si="40"/>
        <v>0</v>
      </c>
      <c r="BJ240" s="29" t="str">
        <f>IF(AG240=契約状況コード表!G$5,"",IF(AND(K240&lt;&gt;"",ISTEXT(U240)),"分担契約/単価契約",IF(ISTEXT(U240),"単価契約",IF(K240&lt;&gt;"","分担契約",""))))</f>
        <v/>
      </c>
      <c r="BK240" s="147"/>
      <c r="BL240" s="102" t="str">
        <f>IF(COUNTIF(T240,"**"),"",IF(AND(T240&gt;=契約状況コード表!P$5,OR(H240=契約状況コード表!M$5,H240=契約状況コード表!M$6)),1,IF(AND(T240&gt;=契約状況コード表!P$13,H240&lt;&gt;契約状況コード表!M$5,H240&lt;&gt;契約状況コード表!M$6),1,"")))</f>
        <v/>
      </c>
      <c r="BM240" s="132" t="str">
        <f t="shared" si="41"/>
        <v>○</v>
      </c>
      <c r="BN240" s="102" t="b">
        <f t="shared" si="42"/>
        <v>1</v>
      </c>
      <c r="BO240" s="102" t="b">
        <f t="shared" si="43"/>
        <v>1</v>
      </c>
    </row>
    <row r="241" spans="7:67" ht="60.6" customHeight="1">
      <c r="G241" s="64"/>
      <c r="H241" s="65"/>
      <c r="I241" s="65"/>
      <c r="J241" s="65"/>
      <c r="K241" s="64"/>
      <c r="L241" s="29"/>
      <c r="M241" s="66"/>
      <c r="N241" s="65"/>
      <c r="O241" s="67"/>
      <c r="P241" s="72"/>
      <c r="Q241" s="73"/>
      <c r="R241" s="65"/>
      <c r="S241" s="64"/>
      <c r="T241" s="68"/>
      <c r="U241" s="75"/>
      <c r="V241" s="76"/>
      <c r="W241" s="148" t="str">
        <f>IF(OR(T241="他官署で調達手続きを実施のため",AG241=契約状況コード表!G$5),"－",IF(V241&lt;&gt;"",ROUNDDOWN(V241/T241,3),(IFERROR(ROUNDDOWN(U241/T241,3),"－"))))</f>
        <v>－</v>
      </c>
      <c r="X241" s="68"/>
      <c r="Y241" s="68"/>
      <c r="Z241" s="71"/>
      <c r="AA241" s="69"/>
      <c r="AB241" s="70"/>
      <c r="AC241" s="71"/>
      <c r="AD241" s="71"/>
      <c r="AE241" s="71"/>
      <c r="AF241" s="71"/>
      <c r="AG241" s="69"/>
      <c r="AH241" s="65"/>
      <c r="AI241" s="65"/>
      <c r="AJ241" s="65"/>
      <c r="AK241" s="29"/>
      <c r="AL241" s="29"/>
      <c r="AM241" s="170"/>
      <c r="AN241" s="170"/>
      <c r="AO241" s="170"/>
      <c r="AP241" s="170"/>
      <c r="AQ241" s="29"/>
      <c r="AR241" s="64"/>
      <c r="AS241" s="29"/>
      <c r="AT241" s="29"/>
      <c r="AU241" s="29"/>
      <c r="AV241" s="29"/>
      <c r="AW241" s="29"/>
      <c r="AX241" s="29"/>
      <c r="AY241" s="29"/>
      <c r="AZ241" s="29"/>
      <c r="BA241" s="90"/>
      <c r="BB241" s="97"/>
      <c r="BC241" s="98" t="str">
        <f>IF(AND(OR(K241=契約状況コード表!D$5,K241=契約状況コード表!D$6),OR(AG241=契約状況コード表!G$5,AG241=契約状況コード表!G$6)),"年間支払金額(全官署)",IF(OR(AG241=契約状況コード表!G$5,AG241=契約状況コード表!G$6),"年間支払金額",IF(AND(OR(COUNTIF(AI241,"*すべて*"),COUNTIF(AI241,"*全て*")),S241="●",OR(K241=契約状況コード表!D$5,K241=契約状況コード表!D$6)),"年間支払金額(全官署、契約相手方ごと)",IF(AND(OR(COUNTIF(AI241,"*すべて*"),COUNTIF(AI241,"*全て*")),S241="●"),"年間支払金額(契約相手方ごと)",IF(AND(OR(K241=契約状況コード表!D$5,K241=契約状況コード表!D$6),AG241=契約状況コード表!G$7),"契約総額(全官署)",IF(AND(K241=契約状況コード表!D$7,AG241=契約状況コード表!G$7),"契約総額(自官署のみ)",IF(K241=契約状況コード表!D$7,"年間支払金額(自官署のみ)",IF(AG241=契約状況コード表!G$7,"契約総額",IF(AND(COUNTIF(BJ241,"&lt;&gt;*単価*"),OR(K241=契約状況コード表!D$5,K241=契約状況コード表!D$6)),"全官署予定価格",IF(AND(COUNTIF(BJ241,"*単価*"),OR(K241=契約状況コード表!D$5,K241=契約状況コード表!D$6)),"全官署支払金額",IF(AND(COUNTIF(BJ241,"&lt;&gt;*単価*"),COUNTIF(BJ241,"*変更契約*")),"変更後予定価格",IF(COUNTIF(BJ241,"*単価*"),"年間支払金額","予定価格"))))))))))))</f>
        <v>予定価格</v>
      </c>
      <c r="BD241" s="98" t="str">
        <f>IF(AND(BI241=契約状況コード表!M$5,T241&gt;契約状況コード表!N$5),"○",IF(AND(BI241=契約状況コード表!M$6,T241&gt;=契約状況コード表!N$6),"○",IF(AND(BI241=契約状況コード表!M$7,T241&gt;=契約状況コード表!N$7),"○",IF(AND(BI241=契約状況コード表!M$8,T241&gt;=契約状況コード表!N$8),"○",IF(AND(BI241=契約状況コード表!M$9,T241&gt;=契約状況コード表!N$9),"○",IF(AND(BI241=契約状況コード表!M$10,T241&gt;=契約状況コード表!N$10),"○",IF(AND(BI241=契約状況コード表!M$11,T241&gt;=契約状況コード表!N$11),"○",IF(AND(BI241=契約状況コード表!M$12,T241&gt;=契約状況コード表!N$12),"○",IF(AND(BI241=契約状況コード表!M$13,T241&gt;=契約状況コード表!N$13),"○",IF(T241="他官署で調達手続き入札を実施のため","○","×"))))))))))</f>
        <v>×</v>
      </c>
      <c r="BE241" s="98" t="str">
        <f>IF(AND(BI241=契約状況コード表!M$5,Y241&gt;契約状況コード表!N$5),"○",IF(AND(BI241=契約状況コード表!M$6,Y241&gt;=契約状況コード表!N$6),"○",IF(AND(BI241=契約状況コード表!M$7,Y241&gt;=契約状況コード表!N$7),"○",IF(AND(BI241=契約状況コード表!M$8,Y241&gt;=契約状況コード表!N$8),"○",IF(AND(BI241=契約状況コード表!M$9,Y241&gt;=契約状況コード表!N$9),"○",IF(AND(BI241=契約状況コード表!M$10,Y241&gt;=契約状況コード表!N$10),"○",IF(AND(BI241=契約状況コード表!M$11,Y241&gt;=契約状況コード表!N$11),"○",IF(AND(BI241=契約状況コード表!M$12,Y241&gt;=契約状況コード表!N$12),"○",IF(AND(BI241=契約状況コード表!M$13,Y241&gt;=契約状況コード表!N$13),"○","×")))))))))</f>
        <v>×</v>
      </c>
      <c r="BF241" s="98" t="str">
        <f t="shared" si="37"/>
        <v>×</v>
      </c>
      <c r="BG241" s="98" t="str">
        <f t="shared" si="38"/>
        <v>×</v>
      </c>
      <c r="BH241" s="99" t="str">
        <f t="shared" si="39"/>
        <v/>
      </c>
      <c r="BI241" s="146">
        <f t="shared" si="40"/>
        <v>0</v>
      </c>
      <c r="BJ241" s="29" t="str">
        <f>IF(AG241=契約状況コード表!G$5,"",IF(AND(K241&lt;&gt;"",ISTEXT(U241)),"分担契約/単価契約",IF(ISTEXT(U241),"単価契約",IF(K241&lt;&gt;"","分担契約",""))))</f>
        <v/>
      </c>
      <c r="BK241" s="147"/>
      <c r="BL241" s="102" t="str">
        <f>IF(COUNTIF(T241,"**"),"",IF(AND(T241&gt;=契約状況コード表!P$5,OR(H241=契約状況コード表!M$5,H241=契約状況コード表!M$6)),1,IF(AND(T241&gt;=契約状況コード表!P$13,H241&lt;&gt;契約状況コード表!M$5,H241&lt;&gt;契約状況コード表!M$6),1,"")))</f>
        <v/>
      </c>
      <c r="BM241" s="132" t="str">
        <f t="shared" si="41"/>
        <v>○</v>
      </c>
      <c r="BN241" s="102" t="b">
        <f t="shared" si="42"/>
        <v>1</v>
      </c>
      <c r="BO241" s="102" t="b">
        <f t="shared" si="43"/>
        <v>1</v>
      </c>
    </row>
    <row r="242" spans="7:67" ht="60.6" customHeight="1">
      <c r="G242" s="64"/>
      <c r="H242" s="65"/>
      <c r="I242" s="65"/>
      <c r="J242" s="65"/>
      <c r="K242" s="64"/>
      <c r="L242" s="29"/>
      <c r="M242" s="66"/>
      <c r="N242" s="65"/>
      <c r="O242" s="67"/>
      <c r="P242" s="72"/>
      <c r="Q242" s="73"/>
      <c r="R242" s="65"/>
      <c r="S242" s="64"/>
      <c r="T242" s="68"/>
      <c r="U242" s="75"/>
      <c r="V242" s="76"/>
      <c r="W242" s="148" t="str">
        <f>IF(OR(T242="他官署で調達手続きを実施のため",AG242=契約状況コード表!G$5),"－",IF(V242&lt;&gt;"",ROUNDDOWN(V242/T242,3),(IFERROR(ROUNDDOWN(U242/T242,3),"－"))))</f>
        <v>－</v>
      </c>
      <c r="X242" s="68"/>
      <c r="Y242" s="68"/>
      <c r="Z242" s="71"/>
      <c r="AA242" s="69"/>
      <c r="AB242" s="70"/>
      <c r="AC242" s="71"/>
      <c r="AD242" s="71"/>
      <c r="AE242" s="71"/>
      <c r="AF242" s="71"/>
      <c r="AG242" s="69"/>
      <c r="AH242" s="65"/>
      <c r="AI242" s="65"/>
      <c r="AJ242" s="65"/>
      <c r="AK242" s="29"/>
      <c r="AL242" s="29"/>
      <c r="AM242" s="170"/>
      <c r="AN242" s="170"/>
      <c r="AO242" s="170"/>
      <c r="AP242" s="170"/>
      <c r="AQ242" s="29"/>
      <c r="AR242" s="64"/>
      <c r="AS242" s="29"/>
      <c r="AT242" s="29"/>
      <c r="AU242" s="29"/>
      <c r="AV242" s="29"/>
      <c r="AW242" s="29"/>
      <c r="AX242" s="29"/>
      <c r="AY242" s="29"/>
      <c r="AZ242" s="29"/>
      <c r="BA242" s="92"/>
      <c r="BB242" s="97"/>
      <c r="BC242" s="98" t="str">
        <f>IF(AND(OR(K242=契約状況コード表!D$5,K242=契約状況コード表!D$6),OR(AG242=契約状況コード表!G$5,AG242=契約状況コード表!G$6)),"年間支払金額(全官署)",IF(OR(AG242=契約状況コード表!G$5,AG242=契約状況コード表!G$6),"年間支払金額",IF(AND(OR(COUNTIF(AI242,"*すべて*"),COUNTIF(AI242,"*全て*")),S242="●",OR(K242=契約状況コード表!D$5,K242=契約状況コード表!D$6)),"年間支払金額(全官署、契約相手方ごと)",IF(AND(OR(COUNTIF(AI242,"*すべて*"),COUNTIF(AI242,"*全て*")),S242="●"),"年間支払金額(契約相手方ごと)",IF(AND(OR(K242=契約状況コード表!D$5,K242=契約状況コード表!D$6),AG242=契約状況コード表!G$7),"契約総額(全官署)",IF(AND(K242=契約状況コード表!D$7,AG242=契約状況コード表!G$7),"契約総額(自官署のみ)",IF(K242=契約状況コード表!D$7,"年間支払金額(自官署のみ)",IF(AG242=契約状況コード表!G$7,"契約総額",IF(AND(COUNTIF(BJ242,"&lt;&gt;*単価*"),OR(K242=契約状況コード表!D$5,K242=契約状況コード表!D$6)),"全官署予定価格",IF(AND(COUNTIF(BJ242,"*単価*"),OR(K242=契約状況コード表!D$5,K242=契約状況コード表!D$6)),"全官署支払金額",IF(AND(COUNTIF(BJ242,"&lt;&gt;*単価*"),COUNTIF(BJ242,"*変更契約*")),"変更後予定価格",IF(COUNTIF(BJ242,"*単価*"),"年間支払金額","予定価格"))))))))))))</f>
        <v>予定価格</v>
      </c>
      <c r="BD242" s="98" t="str">
        <f>IF(AND(BI242=契約状況コード表!M$5,T242&gt;契約状況コード表!N$5),"○",IF(AND(BI242=契約状況コード表!M$6,T242&gt;=契約状況コード表!N$6),"○",IF(AND(BI242=契約状況コード表!M$7,T242&gt;=契約状況コード表!N$7),"○",IF(AND(BI242=契約状況コード表!M$8,T242&gt;=契約状況コード表!N$8),"○",IF(AND(BI242=契約状況コード表!M$9,T242&gt;=契約状況コード表!N$9),"○",IF(AND(BI242=契約状況コード表!M$10,T242&gt;=契約状況コード表!N$10),"○",IF(AND(BI242=契約状況コード表!M$11,T242&gt;=契約状況コード表!N$11),"○",IF(AND(BI242=契約状況コード表!M$12,T242&gt;=契約状況コード表!N$12),"○",IF(AND(BI242=契約状況コード表!M$13,T242&gt;=契約状況コード表!N$13),"○",IF(T242="他官署で調達手続き入札を実施のため","○","×"))))))))))</f>
        <v>×</v>
      </c>
      <c r="BE242" s="98" t="str">
        <f>IF(AND(BI242=契約状況コード表!M$5,Y242&gt;契約状況コード表!N$5),"○",IF(AND(BI242=契約状況コード表!M$6,Y242&gt;=契約状況コード表!N$6),"○",IF(AND(BI242=契約状況コード表!M$7,Y242&gt;=契約状況コード表!N$7),"○",IF(AND(BI242=契約状況コード表!M$8,Y242&gt;=契約状況コード表!N$8),"○",IF(AND(BI242=契約状況コード表!M$9,Y242&gt;=契約状況コード表!N$9),"○",IF(AND(BI242=契約状況コード表!M$10,Y242&gt;=契約状況コード表!N$10),"○",IF(AND(BI242=契約状況コード表!M$11,Y242&gt;=契約状況コード表!N$11),"○",IF(AND(BI242=契約状況コード表!M$12,Y242&gt;=契約状況コード表!N$12),"○",IF(AND(BI242=契約状況コード表!M$13,Y242&gt;=契約状況コード表!N$13),"○","×")))))))))</f>
        <v>×</v>
      </c>
      <c r="BF242" s="98" t="str">
        <f t="shared" si="37"/>
        <v>×</v>
      </c>
      <c r="BG242" s="98" t="str">
        <f t="shared" si="38"/>
        <v>×</v>
      </c>
      <c r="BH242" s="99" t="str">
        <f t="shared" si="39"/>
        <v/>
      </c>
      <c r="BI242" s="146">
        <f t="shared" si="40"/>
        <v>0</v>
      </c>
      <c r="BJ242" s="29" t="str">
        <f>IF(AG242=契約状況コード表!G$5,"",IF(AND(K242&lt;&gt;"",ISTEXT(U242)),"分担契約/単価契約",IF(ISTEXT(U242),"単価契約",IF(K242&lt;&gt;"","分担契約",""))))</f>
        <v/>
      </c>
      <c r="BK242" s="147"/>
      <c r="BL242" s="102" t="str">
        <f>IF(COUNTIF(T242,"**"),"",IF(AND(T242&gt;=契約状況コード表!P$5,OR(H242=契約状況コード表!M$5,H242=契約状況コード表!M$6)),1,IF(AND(T242&gt;=契約状況コード表!P$13,H242&lt;&gt;契約状況コード表!M$5,H242&lt;&gt;契約状況コード表!M$6),1,"")))</f>
        <v/>
      </c>
      <c r="BM242" s="132" t="str">
        <f t="shared" si="41"/>
        <v>○</v>
      </c>
      <c r="BN242" s="102" t="b">
        <f t="shared" si="42"/>
        <v>1</v>
      </c>
      <c r="BO242" s="102" t="b">
        <f t="shared" si="43"/>
        <v>1</v>
      </c>
    </row>
    <row r="243" spans="7:67" ht="60.6" customHeight="1">
      <c r="G243" s="64"/>
      <c r="H243" s="65"/>
      <c r="I243" s="65"/>
      <c r="J243" s="65"/>
      <c r="K243" s="64"/>
      <c r="L243" s="29"/>
      <c r="M243" s="66"/>
      <c r="N243" s="65"/>
      <c r="O243" s="67"/>
      <c r="P243" s="72"/>
      <c r="Q243" s="73"/>
      <c r="R243" s="65"/>
      <c r="S243" s="64"/>
      <c r="T243" s="68"/>
      <c r="U243" s="75"/>
      <c r="V243" s="76"/>
      <c r="W243" s="148" t="str">
        <f>IF(OR(T243="他官署で調達手続きを実施のため",AG243=契約状況コード表!G$5),"－",IF(V243&lt;&gt;"",ROUNDDOWN(V243/T243,3),(IFERROR(ROUNDDOWN(U243/T243,3),"－"))))</f>
        <v>－</v>
      </c>
      <c r="X243" s="68"/>
      <c r="Y243" s="68"/>
      <c r="Z243" s="71"/>
      <c r="AA243" s="69"/>
      <c r="AB243" s="70"/>
      <c r="AC243" s="71"/>
      <c r="AD243" s="71"/>
      <c r="AE243" s="71"/>
      <c r="AF243" s="71"/>
      <c r="AG243" s="69"/>
      <c r="AH243" s="65"/>
      <c r="AI243" s="65"/>
      <c r="AJ243" s="65"/>
      <c r="AK243" s="29"/>
      <c r="AL243" s="29"/>
      <c r="AM243" s="170"/>
      <c r="AN243" s="170"/>
      <c r="AO243" s="170"/>
      <c r="AP243" s="170"/>
      <c r="AQ243" s="29"/>
      <c r="AR243" s="64"/>
      <c r="AS243" s="29"/>
      <c r="AT243" s="29"/>
      <c r="AU243" s="29"/>
      <c r="AV243" s="29"/>
      <c r="AW243" s="29"/>
      <c r="AX243" s="29"/>
      <c r="AY243" s="29"/>
      <c r="AZ243" s="29"/>
      <c r="BA243" s="90"/>
      <c r="BB243" s="97"/>
      <c r="BC243" s="98" t="str">
        <f>IF(AND(OR(K243=契約状況コード表!D$5,K243=契約状況コード表!D$6),OR(AG243=契約状況コード表!G$5,AG243=契約状況コード表!G$6)),"年間支払金額(全官署)",IF(OR(AG243=契約状況コード表!G$5,AG243=契約状況コード表!G$6),"年間支払金額",IF(AND(OR(COUNTIF(AI243,"*すべて*"),COUNTIF(AI243,"*全て*")),S243="●",OR(K243=契約状況コード表!D$5,K243=契約状況コード表!D$6)),"年間支払金額(全官署、契約相手方ごと)",IF(AND(OR(COUNTIF(AI243,"*すべて*"),COUNTIF(AI243,"*全て*")),S243="●"),"年間支払金額(契約相手方ごと)",IF(AND(OR(K243=契約状況コード表!D$5,K243=契約状況コード表!D$6),AG243=契約状況コード表!G$7),"契約総額(全官署)",IF(AND(K243=契約状況コード表!D$7,AG243=契約状況コード表!G$7),"契約総額(自官署のみ)",IF(K243=契約状況コード表!D$7,"年間支払金額(自官署のみ)",IF(AG243=契約状況コード表!G$7,"契約総額",IF(AND(COUNTIF(BJ243,"&lt;&gt;*単価*"),OR(K243=契約状況コード表!D$5,K243=契約状況コード表!D$6)),"全官署予定価格",IF(AND(COUNTIF(BJ243,"*単価*"),OR(K243=契約状況コード表!D$5,K243=契約状況コード表!D$6)),"全官署支払金額",IF(AND(COUNTIF(BJ243,"&lt;&gt;*単価*"),COUNTIF(BJ243,"*変更契約*")),"変更後予定価格",IF(COUNTIF(BJ243,"*単価*"),"年間支払金額","予定価格"))))))))))))</f>
        <v>予定価格</v>
      </c>
      <c r="BD243" s="98" t="str">
        <f>IF(AND(BI243=契約状況コード表!M$5,T243&gt;契約状況コード表!N$5),"○",IF(AND(BI243=契約状況コード表!M$6,T243&gt;=契約状況コード表!N$6),"○",IF(AND(BI243=契約状況コード表!M$7,T243&gt;=契約状況コード表!N$7),"○",IF(AND(BI243=契約状況コード表!M$8,T243&gt;=契約状況コード表!N$8),"○",IF(AND(BI243=契約状況コード表!M$9,T243&gt;=契約状況コード表!N$9),"○",IF(AND(BI243=契約状況コード表!M$10,T243&gt;=契約状況コード表!N$10),"○",IF(AND(BI243=契約状況コード表!M$11,T243&gt;=契約状況コード表!N$11),"○",IF(AND(BI243=契約状況コード表!M$12,T243&gt;=契約状況コード表!N$12),"○",IF(AND(BI243=契約状況コード表!M$13,T243&gt;=契約状況コード表!N$13),"○",IF(T243="他官署で調達手続き入札を実施のため","○","×"))))))))))</f>
        <v>×</v>
      </c>
      <c r="BE243" s="98" t="str">
        <f>IF(AND(BI243=契約状況コード表!M$5,Y243&gt;契約状況コード表!N$5),"○",IF(AND(BI243=契約状況コード表!M$6,Y243&gt;=契約状況コード表!N$6),"○",IF(AND(BI243=契約状況コード表!M$7,Y243&gt;=契約状況コード表!N$7),"○",IF(AND(BI243=契約状況コード表!M$8,Y243&gt;=契約状況コード表!N$8),"○",IF(AND(BI243=契約状況コード表!M$9,Y243&gt;=契約状況コード表!N$9),"○",IF(AND(BI243=契約状況コード表!M$10,Y243&gt;=契約状況コード表!N$10),"○",IF(AND(BI243=契約状況コード表!M$11,Y243&gt;=契約状況コード表!N$11),"○",IF(AND(BI243=契約状況コード表!M$12,Y243&gt;=契約状況コード表!N$12),"○",IF(AND(BI243=契約状況コード表!M$13,Y243&gt;=契約状況コード表!N$13),"○","×")))))))))</f>
        <v>×</v>
      </c>
      <c r="BF243" s="98" t="str">
        <f t="shared" si="37"/>
        <v>×</v>
      </c>
      <c r="BG243" s="98" t="str">
        <f t="shared" si="38"/>
        <v>×</v>
      </c>
      <c r="BH243" s="99" t="str">
        <f t="shared" si="39"/>
        <v/>
      </c>
      <c r="BI243" s="146">
        <f t="shared" si="40"/>
        <v>0</v>
      </c>
      <c r="BJ243" s="29" t="str">
        <f>IF(AG243=契約状況コード表!G$5,"",IF(AND(K243&lt;&gt;"",ISTEXT(U243)),"分担契約/単価契約",IF(ISTEXT(U243),"単価契約",IF(K243&lt;&gt;"","分担契約",""))))</f>
        <v/>
      </c>
      <c r="BK243" s="147"/>
      <c r="BL243" s="102" t="str">
        <f>IF(COUNTIF(T243,"**"),"",IF(AND(T243&gt;=契約状況コード表!P$5,OR(H243=契約状況コード表!M$5,H243=契約状況コード表!M$6)),1,IF(AND(T243&gt;=契約状況コード表!P$13,H243&lt;&gt;契約状況コード表!M$5,H243&lt;&gt;契約状況コード表!M$6),1,"")))</f>
        <v/>
      </c>
      <c r="BM243" s="132" t="str">
        <f t="shared" si="41"/>
        <v>○</v>
      </c>
      <c r="BN243" s="102" t="b">
        <f t="shared" si="42"/>
        <v>1</v>
      </c>
      <c r="BO243" s="102" t="b">
        <f t="shared" si="43"/>
        <v>1</v>
      </c>
    </row>
    <row r="244" spans="7:67" ht="60.6" customHeight="1">
      <c r="G244" s="64"/>
      <c r="H244" s="65"/>
      <c r="I244" s="65"/>
      <c r="J244" s="65"/>
      <c r="K244" s="64"/>
      <c r="L244" s="29"/>
      <c r="M244" s="66"/>
      <c r="N244" s="65"/>
      <c r="O244" s="67"/>
      <c r="P244" s="72"/>
      <c r="Q244" s="73"/>
      <c r="R244" s="65"/>
      <c r="S244" s="64"/>
      <c r="T244" s="68"/>
      <c r="U244" s="75"/>
      <c r="V244" s="76"/>
      <c r="W244" s="148" t="str">
        <f>IF(OR(T244="他官署で調達手続きを実施のため",AG244=契約状況コード表!G$5),"－",IF(V244&lt;&gt;"",ROUNDDOWN(V244/T244,3),(IFERROR(ROUNDDOWN(U244/T244,3),"－"))))</f>
        <v>－</v>
      </c>
      <c r="X244" s="68"/>
      <c r="Y244" s="68"/>
      <c r="Z244" s="71"/>
      <c r="AA244" s="69"/>
      <c r="AB244" s="70"/>
      <c r="AC244" s="71"/>
      <c r="AD244" s="71"/>
      <c r="AE244" s="71"/>
      <c r="AF244" s="71"/>
      <c r="AG244" s="69"/>
      <c r="AH244" s="65"/>
      <c r="AI244" s="65"/>
      <c r="AJ244" s="65"/>
      <c r="AK244" s="29"/>
      <c r="AL244" s="29"/>
      <c r="AM244" s="170"/>
      <c r="AN244" s="170"/>
      <c r="AO244" s="170"/>
      <c r="AP244" s="170"/>
      <c r="AQ244" s="29"/>
      <c r="AR244" s="64"/>
      <c r="AS244" s="29"/>
      <c r="AT244" s="29"/>
      <c r="AU244" s="29"/>
      <c r="AV244" s="29"/>
      <c r="AW244" s="29"/>
      <c r="AX244" s="29"/>
      <c r="AY244" s="29"/>
      <c r="AZ244" s="29"/>
      <c r="BA244" s="90"/>
      <c r="BB244" s="97"/>
      <c r="BC244" s="98" t="str">
        <f>IF(AND(OR(K244=契約状況コード表!D$5,K244=契約状況コード表!D$6),OR(AG244=契約状況コード表!G$5,AG244=契約状況コード表!G$6)),"年間支払金額(全官署)",IF(OR(AG244=契約状況コード表!G$5,AG244=契約状況コード表!G$6),"年間支払金額",IF(AND(OR(COUNTIF(AI244,"*すべて*"),COUNTIF(AI244,"*全て*")),S244="●",OR(K244=契約状況コード表!D$5,K244=契約状況コード表!D$6)),"年間支払金額(全官署、契約相手方ごと)",IF(AND(OR(COUNTIF(AI244,"*すべて*"),COUNTIF(AI244,"*全て*")),S244="●"),"年間支払金額(契約相手方ごと)",IF(AND(OR(K244=契約状況コード表!D$5,K244=契約状況コード表!D$6),AG244=契約状況コード表!G$7),"契約総額(全官署)",IF(AND(K244=契約状況コード表!D$7,AG244=契約状況コード表!G$7),"契約総額(自官署のみ)",IF(K244=契約状況コード表!D$7,"年間支払金額(自官署のみ)",IF(AG244=契約状況コード表!G$7,"契約総額",IF(AND(COUNTIF(BJ244,"&lt;&gt;*単価*"),OR(K244=契約状況コード表!D$5,K244=契約状況コード表!D$6)),"全官署予定価格",IF(AND(COUNTIF(BJ244,"*単価*"),OR(K244=契約状況コード表!D$5,K244=契約状況コード表!D$6)),"全官署支払金額",IF(AND(COUNTIF(BJ244,"&lt;&gt;*単価*"),COUNTIF(BJ244,"*変更契約*")),"変更後予定価格",IF(COUNTIF(BJ244,"*単価*"),"年間支払金額","予定価格"))))))))))))</f>
        <v>予定価格</v>
      </c>
      <c r="BD244" s="98" t="str">
        <f>IF(AND(BI244=契約状況コード表!M$5,T244&gt;契約状況コード表!N$5),"○",IF(AND(BI244=契約状況コード表!M$6,T244&gt;=契約状況コード表!N$6),"○",IF(AND(BI244=契約状況コード表!M$7,T244&gt;=契約状況コード表!N$7),"○",IF(AND(BI244=契約状況コード表!M$8,T244&gt;=契約状況コード表!N$8),"○",IF(AND(BI244=契約状況コード表!M$9,T244&gt;=契約状況コード表!N$9),"○",IF(AND(BI244=契約状況コード表!M$10,T244&gt;=契約状況コード表!N$10),"○",IF(AND(BI244=契約状況コード表!M$11,T244&gt;=契約状況コード表!N$11),"○",IF(AND(BI244=契約状況コード表!M$12,T244&gt;=契約状況コード表!N$12),"○",IF(AND(BI244=契約状況コード表!M$13,T244&gt;=契約状況コード表!N$13),"○",IF(T244="他官署で調達手続き入札を実施のため","○","×"))))))))))</f>
        <v>×</v>
      </c>
      <c r="BE244" s="98" t="str">
        <f>IF(AND(BI244=契約状況コード表!M$5,Y244&gt;契約状況コード表!N$5),"○",IF(AND(BI244=契約状況コード表!M$6,Y244&gt;=契約状況コード表!N$6),"○",IF(AND(BI244=契約状況コード表!M$7,Y244&gt;=契約状況コード表!N$7),"○",IF(AND(BI244=契約状況コード表!M$8,Y244&gt;=契約状況コード表!N$8),"○",IF(AND(BI244=契約状況コード表!M$9,Y244&gt;=契約状況コード表!N$9),"○",IF(AND(BI244=契約状況コード表!M$10,Y244&gt;=契約状況コード表!N$10),"○",IF(AND(BI244=契約状況コード表!M$11,Y244&gt;=契約状況コード表!N$11),"○",IF(AND(BI244=契約状況コード表!M$12,Y244&gt;=契約状況コード表!N$12),"○",IF(AND(BI244=契約状況コード表!M$13,Y244&gt;=契約状況コード表!N$13),"○","×")))))))))</f>
        <v>×</v>
      </c>
      <c r="BF244" s="98" t="str">
        <f t="shared" si="37"/>
        <v>×</v>
      </c>
      <c r="BG244" s="98" t="str">
        <f t="shared" si="38"/>
        <v>×</v>
      </c>
      <c r="BH244" s="99" t="str">
        <f t="shared" si="39"/>
        <v/>
      </c>
      <c r="BI244" s="146">
        <f t="shared" si="40"/>
        <v>0</v>
      </c>
      <c r="BJ244" s="29" t="str">
        <f>IF(AG244=契約状況コード表!G$5,"",IF(AND(K244&lt;&gt;"",ISTEXT(U244)),"分担契約/単価契約",IF(ISTEXT(U244),"単価契約",IF(K244&lt;&gt;"","分担契約",""))))</f>
        <v/>
      </c>
      <c r="BK244" s="147"/>
      <c r="BL244" s="102" t="str">
        <f>IF(COUNTIF(T244,"**"),"",IF(AND(T244&gt;=契約状況コード表!P$5,OR(H244=契約状況コード表!M$5,H244=契約状況コード表!M$6)),1,IF(AND(T244&gt;=契約状況コード表!P$13,H244&lt;&gt;契約状況コード表!M$5,H244&lt;&gt;契約状況コード表!M$6),1,"")))</f>
        <v/>
      </c>
      <c r="BM244" s="132" t="str">
        <f t="shared" si="41"/>
        <v>○</v>
      </c>
      <c r="BN244" s="102" t="b">
        <f t="shared" si="42"/>
        <v>1</v>
      </c>
      <c r="BO244" s="102" t="b">
        <f t="shared" si="43"/>
        <v>1</v>
      </c>
    </row>
    <row r="245" spans="7:67" ht="60.6" customHeight="1">
      <c r="G245" s="64"/>
      <c r="H245" s="65"/>
      <c r="I245" s="65"/>
      <c r="J245" s="65"/>
      <c r="K245" s="64"/>
      <c r="L245" s="29"/>
      <c r="M245" s="66"/>
      <c r="N245" s="65"/>
      <c r="O245" s="67"/>
      <c r="P245" s="72"/>
      <c r="Q245" s="73"/>
      <c r="R245" s="65"/>
      <c r="S245" s="64"/>
      <c r="T245" s="74"/>
      <c r="U245" s="131"/>
      <c r="V245" s="76"/>
      <c r="W245" s="148" t="str">
        <f>IF(OR(T245="他官署で調達手続きを実施のため",AG245=契約状況コード表!G$5),"－",IF(V245&lt;&gt;"",ROUNDDOWN(V245/T245,3),(IFERROR(ROUNDDOWN(U245/T245,3),"－"))))</f>
        <v>－</v>
      </c>
      <c r="X245" s="74"/>
      <c r="Y245" s="74"/>
      <c r="Z245" s="71"/>
      <c r="AA245" s="69"/>
      <c r="AB245" s="70"/>
      <c r="AC245" s="71"/>
      <c r="AD245" s="71"/>
      <c r="AE245" s="71"/>
      <c r="AF245" s="71"/>
      <c r="AG245" s="69"/>
      <c r="AH245" s="65"/>
      <c r="AI245" s="65"/>
      <c r="AJ245" s="65"/>
      <c r="AK245" s="29"/>
      <c r="AL245" s="29"/>
      <c r="AM245" s="170"/>
      <c r="AN245" s="170"/>
      <c r="AO245" s="170"/>
      <c r="AP245" s="170"/>
      <c r="AQ245" s="29"/>
      <c r="AR245" s="64"/>
      <c r="AS245" s="29"/>
      <c r="AT245" s="29"/>
      <c r="AU245" s="29"/>
      <c r="AV245" s="29"/>
      <c r="AW245" s="29"/>
      <c r="AX245" s="29"/>
      <c r="AY245" s="29"/>
      <c r="AZ245" s="29"/>
      <c r="BA245" s="90"/>
      <c r="BB245" s="97"/>
      <c r="BC245" s="98" t="str">
        <f>IF(AND(OR(K245=契約状況コード表!D$5,K245=契約状況コード表!D$6),OR(AG245=契約状況コード表!G$5,AG245=契約状況コード表!G$6)),"年間支払金額(全官署)",IF(OR(AG245=契約状況コード表!G$5,AG245=契約状況コード表!G$6),"年間支払金額",IF(AND(OR(COUNTIF(AI245,"*すべて*"),COUNTIF(AI245,"*全て*")),S245="●",OR(K245=契約状況コード表!D$5,K245=契約状況コード表!D$6)),"年間支払金額(全官署、契約相手方ごと)",IF(AND(OR(COUNTIF(AI245,"*すべて*"),COUNTIF(AI245,"*全て*")),S245="●"),"年間支払金額(契約相手方ごと)",IF(AND(OR(K245=契約状況コード表!D$5,K245=契約状況コード表!D$6),AG245=契約状況コード表!G$7),"契約総額(全官署)",IF(AND(K245=契約状況コード表!D$7,AG245=契約状況コード表!G$7),"契約総額(自官署のみ)",IF(K245=契約状況コード表!D$7,"年間支払金額(自官署のみ)",IF(AG245=契約状況コード表!G$7,"契約総額",IF(AND(COUNTIF(BJ245,"&lt;&gt;*単価*"),OR(K245=契約状況コード表!D$5,K245=契約状況コード表!D$6)),"全官署予定価格",IF(AND(COUNTIF(BJ245,"*単価*"),OR(K245=契約状況コード表!D$5,K245=契約状況コード表!D$6)),"全官署支払金額",IF(AND(COUNTIF(BJ245,"&lt;&gt;*単価*"),COUNTIF(BJ245,"*変更契約*")),"変更後予定価格",IF(COUNTIF(BJ245,"*単価*"),"年間支払金額","予定価格"))))))))))))</f>
        <v>予定価格</v>
      </c>
      <c r="BD245" s="98" t="str">
        <f>IF(AND(BI245=契約状況コード表!M$5,T245&gt;契約状況コード表!N$5),"○",IF(AND(BI245=契約状況コード表!M$6,T245&gt;=契約状況コード表!N$6),"○",IF(AND(BI245=契約状況コード表!M$7,T245&gt;=契約状況コード表!N$7),"○",IF(AND(BI245=契約状況コード表!M$8,T245&gt;=契約状況コード表!N$8),"○",IF(AND(BI245=契約状況コード表!M$9,T245&gt;=契約状況コード表!N$9),"○",IF(AND(BI245=契約状況コード表!M$10,T245&gt;=契約状況コード表!N$10),"○",IF(AND(BI245=契約状況コード表!M$11,T245&gt;=契約状況コード表!N$11),"○",IF(AND(BI245=契約状況コード表!M$12,T245&gt;=契約状況コード表!N$12),"○",IF(AND(BI245=契約状況コード表!M$13,T245&gt;=契約状況コード表!N$13),"○",IF(T245="他官署で調達手続き入札を実施のため","○","×"))))))))))</f>
        <v>×</v>
      </c>
      <c r="BE245" s="98" t="str">
        <f>IF(AND(BI245=契約状況コード表!M$5,Y245&gt;契約状況コード表!N$5),"○",IF(AND(BI245=契約状況コード表!M$6,Y245&gt;=契約状況コード表!N$6),"○",IF(AND(BI245=契約状況コード表!M$7,Y245&gt;=契約状況コード表!N$7),"○",IF(AND(BI245=契約状況コード表!M$8,Y245&gt;=契約状況コード表!N$8),"○",IF(AND(BI245=契約状況コード表!M$9,Y245&gt;=契約状況コード表!N$9),"○",IF(AND(BI245=契約状況コード表!M$10,Y245&gt;=契約状況コード表!N$10),"○",IF(AND(BI245=契約状況コード表!M$11,Y245&gt;=契約状況コード表!N$11),"○",IF(AND(BI245=契約状況コード表!M$12,Y245&gt;=契約状況コード表!N$12),"○",IF(AND(BI245=契約状況コード表!M$13,Y245&gt;=契約状況コード表!N$13),"○","×")))))))))</f>
        <v>×</v>
      </c>
      <c r="BF245" s="98" t="str">
        <f t="shared" si="37"/>
        <v>×</v>
      </c>
      <c r="BG245" s="98" t="str">
        <f t="shared" si="38"/>
        <v>×</v>
      </c>
      <c r="BH245" s="99" t="str">
        <f t="shared" si="39"/>
        <v/>
      </c>
      <c r="BI245" s="146">
        <f t="shared" si="40"/>
        <v>0</v>
      </c>
      <c r="BJ245" s="29" t="str">
        <f>IF(AG245=契約状況コード表!G$5,"",IF(AND(K245&lt;&gt;"",ISTEXT(U245)),"分担契約/単価契約",IF(ISTEXT(U245),"単価契約",IF(K245&lt;&gt;"","分担契約",""))))</f>
        <v/>
      </c>
      <c r="BK245" s="147"/>
      <c r="BL245" s="102" t="str">
        <f>IF(COUNTIF(T245,"**"),"",IF(AND(T245&gt;=契約状況コード表!P$5,OR(H245=契約状況コード表!M$5,H245=契約状況コード表!M$6)),1,IF(AND(T245&gt;=契約状況コード表!P$13,H245&lt;&gt;契約状況コード表!M$5,H245&lt;&gt;契約状況コード表!M$6),1,"")))</f>
        <v/>
      </c>
      <c r="BM245" s="132" t="str">
        <f t="shared" si="41"/>
        <v>○</v>
      </c>
      <c r="BN245" s="102" t="b">
        <f t="shared" si="42"/>
        <v>1</v>
      </c>
      <c r="BO245" s="102" t="b">
        <f t="shared" si="43"/>
        <v>1</v>
      </c>
    </row>
    <row r="246" spans="7:67" ht="60.6" customHeight="1">
      <c r="G246" s="64"/>
      <c r="H246" s="65"/>
      <c r="I246" s="65"/>
      <c r="J246" s="65"/>
      <c r="K246" s="64"/>
      <c r="L246" s="29"/>
      <c r="M246" s="66"/>
      <c r="N246" s="65"/>
      <c r="O246" s="67"/>
      <c r="P246" s="72"/>
      <c r="Q246" s="73"/>
      <c r="R246" s="65"/>
      <c r="S246" s="64"/>
      <c r="T246" s="68"/>
      <c r="U246" s="75"/>
      <c r="V246" s="76"/>
      <c r="W246" s="148" t="str">
        <f>IF(OR(T246="他官署で調達手続きを実施のため",AG246=契約状況コード表!G$5),"－",IF(V246&lt;&gt;"",ROUNDDOWN(V246/T246,3),(IFERROR(ROUNDDOWN(U246/T246,3),"－"))))</f>
        <v>－</v>
      </c>
      <c r="X246" s="68"/>
      <c r="Y246" s="68"/>
      <c r="Z246" s="71"/>
      <c r="AA246" s="69"/>
      <c r="AB246" s="70"/>
      <c r="AC246" s="71"/>
      <c r="AD246" s="71"/>
      <c r="AE246" s="71"/>
      <c r="AF246" s="71"/>
      <c r="AG246" s="69"/>
      <c r="AH246" s="65"/>
      <c r="AI246" s="65"/>
      <c r="AJ246" s="65"/>
      <c r="AK246" s="29"/>
      <c r="AL246" s="29"/>
      <c r="AM246" s="170"/>
      <c r="AN246" s="170"/>
      <c r="AO246" s="170"/>
      <c r="AP246" s="170"/>
      <c r="AQ246" s="29"/>
      <c r="AR246" s="64"/>
      <c r="AS246" s="29"/>
      <c r="AT246" s="29"/>
      <c r="AU246" s="29"/>
      <c r="AV246" s="29"/>
      <c r="AW246" s="29"/>
      <c r="AX246" s="29"/>
      <c r="AY246" s="29"/>
      <c r="AZ246" s="29"/>
      <c r="BA246" s="90"/>
      <c r="BB246" s="97"/>
      <c r="BC246" s="98" t="str">
        <f>IF(AND(OR(K246=契約状況コード表!D$5,K246=契約状況コード表!D$6),OR(AG246=契約状況コード表!G$5,AG246=契約状況コード表!G$6)),"年間支払金額(全官署)",IF(OR(AG246=契約状況コード表!G$5,AG246=契約状況コード表!G$6),"年間支払金額",IF(AND(OR(COUNTIF(AI246,"*すべて*"),COUNTIF(AI246,"*全て*")),S246="●",OR(K246=契約状況コード表!D$5,K246=契約状況コード表!D$6)),"年間支払金額(全官署、契約相手方ごと)",IF(AND(OR(COUNTIF(AI246,"*すべて*"),COUNTIF(AI246,"*全て*")),S246="●"),"年間支払金額(契約相手方ごと)",IF(AND(OR(K246=契約状況コード表!D$5,K246=契約状況コード表!D$6),AG246=契約状況コード表!G$7),"契約総額(全官署)",IF(AND(K246=契約状況コード表!D$7,AG246=契約状況コード表!G$7),"契約総額(自官署のみ)",IF(K246=契約状況コード表!D$7,"年間支払金額(自官署のみ)",IF(AG246=契約状況コード表!G$7,"契約総額",IF(AND(COUNTIF(BJ246,"&lt;&gt;*単価*"),OR(K246=契約状況コード表!D$5,K246=契約状況コード表!D$6)),"全官署予定価格",IF(AND(COUNTIF(BJ246,"*単価*"),OR(K246=契約状況コード表!D$5,K246=契約状況コード表!D$6)),"全官署支払金額",IF(AND(COUNTIF(BJ246,"&lt;&gt;*単価*"),COUNTIF(BJ246,"*変更契約*")),"変更後予定価格",IF(COUNTIF(BJ246,"*単価*"),"年間支払金額","予定価格"))))))))))))</f>
        <v>予定価格</v>
      </c>
      <c r="BD246" s="98" t="str">
        <f>IF(AND(BI246=契約状況コード表!M$5,T246&gt;契約状況コード表!N$5),"○",IF(AND(BI246=契約状況コード表!M$6,T246&gt;=契約状況コード表!N$6),"○",IF(AND(BI246=契約状況コード表!M$7,T246&gt;=契約状況コード表!N$7),"○",IF(AND(BI246=契約状況コード表!M$8,T246&gt;=契約状況コード表!N$8),"○",IF(AND(BI246=契約状況コード表!M$9,T246&gt;=契約状況コード表!N$9),"○",IF(AND(BI246=契約状況コード表!M$10,T246&gt;=契約状況コード表!N$10),"○",IF(AND(BI246=契約状況コード表!M$11,T246&gt;=契約状況コード表!N$11),"○",IF(AND(BI246=契約状況コード表!M$12,T246&gt;=契約状況コード表!N$12),"○",IF(AND(BI246=契約状況コード表!M$13,T246&gt;=契約状況コード表!N$13),"○",IF(T246="他官署で調達手続き入札を実施のため","○","×"))))))))))</f>
        <v>×</v>
      </c>
      <c r="BE246" s="98" t="str">
        <f>IF(AND(BI246=契約状況コード表!M$5,Y246&gt;契約状況コード表!N$5),"○",IF(AND(BI246=契約状況コード表!M$6,Y246&gt;=契約状況コード表!N$6),"○",IF(AND(BI246=契約状況コード表!M$7,Y246&gt;=契約状況コード表!N$7),"○",IF(AND(BI246=契約状況コード表!M$8,Y246&gt;=契約状況コード表!N$8),"○",IF(AND(BI246=契約状況コード表!M$9,Y246&gt;=契約状況コード表!N$9),"○",IF(AND(BI246=契約状況コード表!M$10,Y246&gt;=契約状況コード表!N$10),"○",IF(AND(BI246=契約状況コード表!M$11,Y246&gt;=契約状況コード表!N$11),"○",IF(AND(BI246=契約状況コード表!M$12,Y246&gt;=契約状況コード表!N$12),"○",IF(AND(BI246=契約状況コード表!M$13,Y246&gt;=契約状況コード表!N$13),"○","×")))))))))</f>
        <v>×</v>
      </c>
      <c r="BF246" s="98" t="str">
        <f t="shared" si="37"/>
        <v>×</v>
      </c>
      <c r="BG246" s="98" t="str">
        <f t="shared" si="38"/>
        <v>×</v>
      </c>
      <c r="BH246" s="99" t="str">
        <f t="shared" si="39"/>
        <v/>
      </c>
      <c r="BI246" s="146">
        <f t="shared" si="40"/>
        <v>0</v>
      </c>
      <c r="BJ246" s="29" t="str">
        <f>IF(AG246=契約状況コード表!G$5,"",IF(AND(K246&lt;&gt;"",ISTEXT(U246)),"分担契約/単価契約",IF(ISTEXT(U246),"単価契約",IF(K246&lt;&gt;"","分担契約",""))))</f>
        <v/>
      </c>
      <c r="BK246" s="147"/>
      <c r="BL246" s="102" t="str">
        <f>IF(COUNTIF(T246,"**"),"",IF(AND(T246&gt;=契約状況コード表!P$5,OR(H246=契約状況コード表!M$5,H246=契約状況コード表!M$6)),1,IF(AND(T246&gt;=契約状況コード表!P$13,H246&lt;&gt;契約状況コード表!M$5,H246&lt;&gt;契約状況コード表!M$6),1,"")))</f>
        <v/>
      </c>
      <c r="BM246" s="132" t="str">
        <f t="shared" si="41"/>
        <v>○</v>
      </c>
      <c r="BN246" s="102" t="b">
        <f t="shared" si="42"/>
        <v>1</v>
      </c>
      <c r="BO246" s="102" t="b">
        <f t="shared" si="43"/>
        <v>1</v>
      </c>
    </row>
    <row r="247" spans="7:67" ht="60.6" customHeight="1">
      <c r="G247" s="64"/>
      <c r="H247" s="65"/>
      <c r="I247" s="65"/>
      <c r="J247" s="65"/>
      <c r="K247" s="64"/>
      <c r="L247" s="29"/>
      <c r="M247" s="66"/>
      <c r="N247" s="65"/>
      <c r="O247" s="67"/>
      <c r="P247" s="72"/>
      <c r="Q247" s="73"/>
      <c r="R247" s="65"/>
      <c r="S247" s="64"/>
      <c r="T247" s="68"/>
      <c r="U247" s="75"/>
      <c r="V247" s="76"/>
      <c r="W247" s="148" t="str">
        <f>IF(OR(T247="他官署で調達手続きを実施のため",AG247=契約状況コード表!G$5),"－",IF(V247&lt;&gt;"",ROUNDDOWN(V247/T247,3),(IFERROR(ROUNDDOWN(U247/T247,3),"－"))))</f>
        <v>－</v>
      </c>
      <c r="X247" s="68"/>
      <c r="Y247" s="68"/>
      <c r="Z247" s="71"/>
      <c r="AA247" s="69"/>
      <c r="AB247" s="70"/>
      <c r="AC247" s="71"/>
      <c r="AD247" s="71"/>
      <c r="AE247" s="71"/>
      <c r="AF247" s="71"/>
      <c r="AG247" s="69"/>
      <c r="AH247" s="65"/>
      <c r="AI247" s="65"/>
      <c r="AJ247" s="65"/>
      <c r="AK247" s="29"/>
      <c r="AL247" s="29"/>
      <c r="AM247" s="170"/>
      <c r="AN247" s="170"/>
      <c r="AO247" s="170"/>
      <c r="AP247" s="170"/>
      <c r="AQ247" s="29"/>
      <c r="AR247" s="64"/>
      <c r="AS247" s="29"/>
      <c r="AT247" s="29"/>
      <c r="AU247" s="29"/>
      <c r="AV247" s="29"/>
      <c r="AW247" s="29"/>
      <c r="AX247" s="29"/>
      <c r="AY247" s="29"/>
      <c r="AZ247" s="29"/>
      <c r="BA247" s="90"/>
      <c r="BB247" s="97"/>
      <c r="BC247" s="98" t="str">
        <f>IF(AND(OR(K247=契約状況コード表!D$5,K247=契約状況コード表!D$6),OR(AG247=契約状況コード表!G$5,AG247=契約状況コード表!G$6)),"年間支払金額(全官署)",IF(OR(AG247=契約状況コード表!G$5,AG247=契約状況コード表!G$6),"年間支払金額",IF(AND(OR(COUNTIF(AI247,"*すべて*"),COUNTIF(AI247,"*全て*")),S247="●",OR(K247=契約状況コード表!D$5,K247=契約状況コード表!D$6)),"年間支払金額(全官署、契約相手方ごと)",IF(AND(OR(COUNTIF(AI247,"*すべて*"),COUNTIF(AI247,"*全て*")),S247="●"),"年間支払金額(契約相手方ごと)",IF(AND(OR(K247=契約状況コード表!D$5,K247=契約状況コード表!D$6),AG247=契約状況コード表!G$7),"契約総額(全官署)",IF(AND(K247=契約状況コード表!D$7,AG247=契約状況コード表!G$7),"契約総額(自官署のみ)",IF(K247=契約状況コード表!D$7,"年間支払金額(自官署のみ)",IF(AG247=契約状況コード表!G$7,"契約総額",IF(AND(COUNTIF(BJ247,"&lt;&gt;*単価*"),OR(K247=契約状況コード表!D$5,K247=契約状況コード表!D$6)),"全官署予定価格",IF(AND(COUNTIF(BJ247,"*単価*"),OR(K247=契約状況コード表!D$5,K247=契約状況コード表!D$6)),"全官署支払金額",IF(AND(COUNTIF(BJ247,"&lt;&gt;*単価*"),COUNTIF(BJ247,"*変更契約*")),"変更後予定価格",IF(COUNTIF(BJ247,"*単価*"),"年間支払金額","予定価格"))))))))))))</f>
        <v>予定価格</v>
      </c>
      <c r="BD247" s="98" t="str">
        <f>IF(AND(BI247=契約状況コード表!M$5,T247&gt;契約状況コード表!N$5),"○",IF(AND(BI247=契約状況コード表!M$6,T247&gt;=契約状況コード表!N$6),"○",IF(AND(BI247=契約状況コード表!M$7,T247&gt;=契約状況コード表!N$7),"○",IF(AND(BI247=契約状況コード表!M$8,T247&gt;=契約状況コード表!N$8),"○",IF(AND(BI247=契約状況コード表!M$9,T247&gt;=契約状況コード表!N$9),"○",IF(AND(BI247=契約状況コード表!M$10,T247&gt;=契約状況コード表!N$10),"○",IF(AND(BI247=契約状況コード表!M$11,T247&gt;=契約状況コード表!N$11),"○",IF(AND(BI247=契約状況コード表!M$12,T247&gt;=契約状況コード表!N$12),"○",IF(AND(BI247=契約状況コード表!M$13,T247&gt;=契約状況コード表!N$13),"○",IF(T247="他官署で調達手続き入札を実施のため","○","×"))))))))))</f>
        <v>×</v>
      </c>
      <c r="BE247" s="98" t="str">
        <f>IF(AND(BI247=契約状況コード表!M$5,Y247&gt;契約状況コード表!N$5),"○",IF(AND(BI247=契約状況コード表!M$6,Y247&gt;=契約状況コード表!N$6),"○",IF(AND(BI247=契約状況コード表!M$7,Y247&gt;=契約状況コード表!N$7),"○",IF(AND(BI247=契約状況コード表!M$8,Y247&gt;=契約状況コード表!N$8),"○",IF(AND(BI247=契約状況コード表!M$9,Y247&gt;=契約状況コード表!N$9),"○",IF(AND(BI247=契約状況コード表!M$10,Y247&gt;=契約状況コード表!N$10),"○",IF(AND(BI247=契約状況コード表!M$11,Y247&gt;=契約状況コード表!N$11),"○",IF(AND(BI247=契約状況コード表!M$12,Y247&gt;=契約状況コード表!N$12),"○",IF(AND(BI247=契約状況コード表!M$13,Y247&gt;=契約状況コード表!N$13),"○","×")))))))))</f>
        <v>×</v>
      </c>
      <c r="BF247" s="98" t="str">
        <f t="shared" si="37"/>
        <v>×</v>
      </c>
      <c r="BG247" s="98" t="str">
        <f t="shared" si="38"/>
        <v>×</v>
      </c>
      <c r="BH247" s="99" t="str">
        <f t="shared" si="39"/>
        <v/>
      </c>
      <c r="BI247" s="146">
        <f t="shared" si="40"/>
        <v>0</v>
      </c>
      <c r="BJ247" s="29" t="str">
        <f>IF(AG247=契約状況コード表!G$5,"",IF(AND(K247&lt;&gt;"",ISTEXT(U247)),"分担契約/単価契約",IF(ISTEXT(U247),"単価契約",IF(K247&lt;&gt;"","分担契約",""))))</f>
        <v/>
      </c>
      <c r="BK247" s="147"/>
      <c r="BL247" s="102" t="str">
        <f>IF(COUNTIF(T247,"**"),"",IF(AND(T247&gt;=契約状況コード表!P$5,OR(H247=契約状況コード表!M$5,H247=契約状況コード表!M$6)),1,IF(AND(T247&gt;=契約状況コード表!P$13,H247&lt;&gt;契約状況コード表!M$5,H247&lt;&gt;契約状況コード表!M$6),1,"")))</f>
        <v/>
      </c>
      <c r="BM247" s="132" t="str">
        <f t="shared" si="41"/>
        <v>○</v>
      </c>
      <c r="BN247" s="102" t="b">
        <f t="shared" si="42"/>
        <v>1</v>
      </c>
      <c r="BO247" s="102" t="b">
        <f t="shared" si="43"/>
        <v>1</v>
      </c>
    </row>
    <row r="248" spans="7:67" ht="60.6" customHeight="1">
      <c r="G248" s="64"/>
      <c r="H248" s="65"/>
      <c r="I248" s="65"/>
      <c r="J248" s="65"/>
      <c r="K248" s="64"/>
      <c r="L248" s="29"/>
      <c r="M248" s="66"/>
      <c r="N248" s="65"/>
      <c r="O248" s="67"/>
      <c r="P248" s="72"/>
      <c r="Q248" s="73"/>
      <c r="R248" s="65"/>
      <c r="S248" s="64"/>
      <c r="T248" s="68"/>
      <c r="U248" s="75"/>
      <c r="V248" s="76"/>
      <c r="W248" s="148" t="str">
        <f>IF(OR(T248="他官署で調達手続きを実施のため",AG248=契約状況コード表!G$5),"－",IF(V248&lt;&gt;"",ROUNDDOWN(V248/T248,3),(IFERROR(ROUNDDOWN(U248/T248,3),"－"))))</f>
        <v>－</v>
      </c>
      <c r="X248" s="68"/>
      <c r="Y248" s="68"/>
      <c r="Z248" s="71"/>
      <c r="AA248" s="69"/>
      <c r="AB248" s="70"/>
      <c r="AC248" s="71"/>
      <c r="AD248" s="71"/>
      <c r="AE248" s="71"/>
      <c r="AF248" s="71"/>
      <c r="AG248" s="69"/>
      <c r="AH248" s="65"/>
      <c r="AI248" s="65"/>
      <c r="AJ248" s="65"/>
      <c r="AK248" s="29"/>
      <c r="AL248" s="29"/>
      <c r="AM248" s="170"/>
      <c r="AN248" s="170"/>
      <c r="AO248" s="170"/>
      <c r="AP248" s="170"/>
      <c r="AQ248" s="29"/>
      <c r="AR248" s="64"/>
      <c r="AS248" s="29"/>
      <c r="AT248" s="29"/>
      <c r="AU248" s="29"/>
      <c r="AV248" s="29"/>
      <c r="AW248" s="29"/>
      <c r="AX248" s="29"/>
      <c r="AY248" s="29"/>
      <c r="AZ248" s="29"/>
      <c r="BA248" s="90"/>
      <c r="BB248" s="97"/>
      <c r="BC248" s="98" t="str">
        <f>IF(AND(OR(K248=契約状況コード表!D$5,K248=契約状況コード表!D$6),OR(AG248=契約状況コード表!G$5,AG248=契約状況コード表!G$6)),"年間支払金額(全官署)",IF(OR(AG248=契約状況コード表!G$5,AG248=契約状況コード表!G$6),"年間支払金額",IF(AND(OR(COUNTIF(AI248,"*すべて*"),COUNTIF(AI248,"*全て*")),S248="●",OR(K248=契約状況コード表!D$5,K248=契約状況コード表!D$6)),"年間支払金額(全官署、契約相手方ごと)",IF(AND(OR(COUNTIF(AI248,"*すべて*"),COUNTIF(AI248,"*全て*")),S248="●"),"年間支払金額(契約相手方ごと)",IF(AND(OR(K248=契約状況コード表!D$5,K248=契約状況コード表!D$6),AG248=契約状況コード表!G$7),"契約総額(全官署)",IF(AND(K248=契約状況コード表!D$7,AG248=契約状況コード表!G$7),"契約総額(自官署のみ)",IF(K248=契約状況コード表!D$7,"年間支払金額(自官署のみ)",IF(AG248=契約状況コード表!G$7,"契約総額",IF(AND(COUNTIF(BJ248,"&lt;&gt;*単価*"),OR(K248=契約状況コード表!D$5,K248=契約状況コード表!D$6)),"全官署予定価格",IF(AND(COUNTIF(BJ248,"*単価*"),OR(K248=契約状況コード表!D$5,K248=契約状況コード表!D$6)),"全官署支払金額",IF(AND(COUNTIF(BJ248,"&lt;&gt;*単価*"),COUNTIF(BJ248,"*変更契約*")),"変更後予定価格",IF(COUNTIF(BJ248,"*単価*"),"年間支払金額","予定価格"))))))))))))</f>
        <v>予定価格</v>
      </c>
      <c r="BD248" s="98" t="str">
        <f>IF(AND(BI248=契約状況コード表!M$5,T248&gt;契約状況コード表!N$5),"○",IF(AND(BI248=契約状況コード表!M$6,T248&gt;=契約状況コード表!N$6),"○",IF(AND(BI248=契約状況コード表!M$7,T248&gt;=契約状況コード表!N$7),"○",IF(AND(BI248=契約状況コード表!M$8,T248&gt;=契約状況コード表!N$8),"○",IF(AND(BI248=契約状況コード表!M$9,T248&gt;=契約状況コード表!N$9),"○",IF(AND(BI248=契約状況コード表!M$10,T248&gt;=契約状況コード表!N$10),"○",IF(AND(BI248=契約状況コード表!M$11,T248&gt;=契約状況コード表!N$11),"○",IF(AND(BI248=契約状況コード表!M$12,T248&gt;=契約状況コード表!N$12),"○",IF(AND(BI248=契約状況コード表!M$13,T248&gt;=契約状況コード表!N$13),"○",IF(T248="他官署で調達手続き入札を実施のため","○","×"))))))))))</f>
        <v>×</v>
      </c>
      <c r="BE248" s="98" t="str">
        <f>IF(AND(BI248=契約状況コード表!M$5,Y248&gt;契約状況コード表!N$5),"○",IF(AND(BI248=契約状況コード表!M$6,Y248&gt;=契約状況コード表!N$6),"○",IF(AND(BI248=契約状況コード表!M$7,Y248&gt;=契約状況コード表!N$7),"○",IF(AND(BI248=契約状況コード表!M$8,Y248&gt;=契約状況コード表!N$8),"○",IF(AND(BI248=契約状況コード表!M$9,Y248&gt;=契約状況コード表!N$9),"○",IF(AND(BI248=契約状況コード表!M$10,Y248&gt;=契約状況コード表!N$10),"○",IF(AND(BI248=契約状況コード表!M$11,Y248&gt;=契約状況コード表!N$11),"○",IF(AND(BI248=契約状況コード表!M$12,Y248&gt;=契約状況コード表!N$12),"○",IF(AND(BI248=契約状況コード表!M$13,Y248&gt;=契約状況コード表!N$13),"○","×")))))))))</f>
        <v>×</v>
      </c>
      <c r="BF248" s="98" t="str">
        <f t="shared" si="37"/>
        <v>×</v>
      </c>
      <c r="BG248" s="98" t="str">
        <f t="shared" si="38"/>
        <v>×</v>
      </c>
      <c r="BH248" s="99" t="str">
        <f t="shared" si="39"/>
        <v/>
      </c>
      <c r="BI248" s="146">
        <f t="shared" si="40"/>
        <v>0</v>
      </c>
      <c r="BJ248" s="29" t="str">
        <f>IF(AG248=契約状況コード表!G$5,"",IF(AND(K248&lt;&gt;"",ISTEXT(U248)),"分担契約/単価契約",IF(ISTEXT(U248),"単価契約",IF(K248&lt;&gt;"","分担契約",""))))</f>
        <v/>
      </c>
      <c r="BK248" s="147"/>
      <c r="BL248" s="102" t="str">
        <f>IF(COUNTIF(T248,"**"),"",IF(AND(T248&gt;=契約状況コード表!P$5,OR(H248=契約状況コード表!M$5,H248=契約状況コード表!M$6)),1,IF(AND(T248&gt;=契約状況コード表!P$13,H248&lt;&gt;契約状況コード表!M$5,H248&lt;&gt;契約状況コード表!M$6),1,"")))</f>
        <v/>
      </c>
      <c r="BM248" s="132" t="str">
        <f t="shared" si="41"/>
        <v>○</v>
      </c>
      <c r="BN248" s="102" t="b">
        <f t="shared" si="42"/>
        <v>1</v>
      </c>
      <c r="BO248" s="102" t="b">
        <f t="shared" si="43"/>
        <v>1</v>
      </c>
    </row>
    <row r="249" spans="7:67" ht="60.6" customHeight="1">
      <c r="G249" s="64"/>
      <c r="H249" s="65"/>
      <c r="I249" s="65"/>
      <c r="J249" s="65"/>
      <c r="K249" s="64"/>
      <c r="L249" s="29"/>
      <c r="M249" s="66"/>
      <c r="N249" s="65"/>
      <c r="O249" s="67"/>
      <c r="P249" s="72"/>
      <c r="Q249" s="73"/>
      <c r="R249" s="65"/>
      <c r="S249" s="64"/>
      <c r="T249" s="68"/>
      <c r="U249" s="75"/>
      <c r="V249" s="76"/>
      <c r="W249" s="148" t="str">
        <f>IF(OR(T249="他官署で調達手続きを実施のため",AG249=契約状況コード表!G$5),"－",IF(V249&lt;&gt;"",ROUNDDOWN(V249/T249,3),(IFERROR(ROUNDDOWN(U249/T249,3),"－"))))</f>
        <v>－</v>
      </c>
      <c r="X249" s="68"/>
      <c r="Y249" s="68"/>
      <c r="Z249" s="71"/>
      <c r="AA249" s="69"/>
      <c r="AB249" s="70"/>
      <c r="AC249" s="71"/>
      <c r="AD249" s="71"/>
      <c r="AE249" s="71"/>
      <c r="AF249" s="71"/>
      <c r="AG249" s="69"/>
      <c r="AH249" s="65"/>
      <c r="AI249" s="65"/>
      <c r="AJ249" s="65"/>
      <c r="AK249" s="29"/>
      <c r="AL249" s="29"/>
      <c r="AM249" s="170"/>
      <c r="AN249" s="170"/>
      <c r="AO249" s="170"/>
      <c r="AP249" s="170"/>
      <c r="AQ249" s="29"/>
      <c r="AR249" s="64"/>
      <c r="AS249" s="29"/>
      <c r="AT249" s="29"/>
      <c r="AU249" s="29"/>
      <c r="AV249" s="29"/>
      <c r="AW249" s="29"/>
      <c r="AX249" s="29"/>
      <c r="AY249" s="29"/>
      <c r="AZ249" s="29"/>
      <c r="BA249" s="92"/>
      <c r="BB249" s="97"/>
      <c r="BC249" s="98" t="str">
        <f>IF(AND(OR(K249=契約状況コード表!D$5,K249=契約状況コード表!D$6),OR(AG249=契約状況コード表!G$5,AG249=契約状況コード表!G$6)),"年間支払金額(全官署)",IF(OR(AG249=契約状況コード表!G$5,AG249=契約状況コード表!G$6),"年間支払金額",IF(AND(OR(COUNTIF(AI249,"*すべて*"),COUNTIF(AI249,"*全て*")),S249="●",OR(K249=契約状況コード表!D$5,K249=契約状況コード表!D$6)),"年間支払金額(全官署、契約相手方ごと)",IF(AND(OR(COUNTIF(AI249,"*すべて*"),COUNTIF(AI249,"*全て*")),S249="●"),"年間支払金額(契約相手方ごと)",IF(AND(OR(K249=契約状況コード表!D$5,K249=契約状況コード表!D$6),AG249=契約状況コード表!G$7),"契約総額(全官署)",IF(AND(K249=契約状況コード表!D$7,AG249=契約状況コード表!G$7),"契約総額(自官署のみ)",IF(K249=契約状況コード表!D$7,"年間支払金額(自官署のみ)",IF(AG249=契約状況コード表!G$7,"契約総額",IF(AND(COUNTIF(BJ249,"&lt;&gt;*単価*"),OR(K249=契約状況コード表!D$5,K249=契約状況コード表!D$6)),"全官署予定価格",IF(AND(COUNTIF(BJ249,"*単価*"),OR(K249=契約状況コード表!D$5,K249=契約状況コード表!D$6)),"全官署支払金額",IF(AND(COUNTIF(BJ249,"&lt;&gt;*単価*"),COUNTIF(BJ249,"*変更契約*")),"変更後予定価格",IF(COUNTIF(BJ249,"*単価*"),"年間支払金額","予定価格"))))))))))))</f>
        <v>予定価格</v>
      </c>
      <c r="BD249" s="98" t="str">
        <f>IF(AND(BI249=契約状況コード表!M$5,T249&gt;契約状況コード表!N$5),"○",IF(AND(BI249=契約状況コード表!M$6,T249&gt;=契約状況コード表!N$6),"○",IF(AND(BI249=契約状況コード表!M$7,T249&gt;=契約状況コード表!N$7),"○",IF(AND(BI249=契約状況コード表!M$8,T249&gt;=契約状況コード表!N$8),"○",IF(AND(BI249=契約状況コード表!M$9,T249&gt;=契約状況コード表!N$9),"○",IF(AND(BI249=契約状況コード表!M$10,T249&gt;=契約状況コード表!N$10),"○",IF(AND(BI249=契約状況コード表!M$11,T249&gt;=契約状況コード表!N$11),"○",IF(AND(BI249=契約状況コード表!M$12,T249&gt;=契約状況コード表!N$12),"○",IF(AND(BI249=契約状況コード表!M$13,T249&gt;=契約状況コード表!N$13),"○",IF(T249="他官署で調達手続き入札を実施のため","○","×"))))))))))</f>
        <v>×</v>
      </c>
      <c r="BE249" s="98" t="str">
        <f>IF(AND(BI249=契約状況コード表!M$5,Y249&gt;契約状況コード表!N$5),"○",IF(AND(BI249=契約状況コード表!M$6,Y249&gt;=契約状況コード表!N$6),"○",IF(AND(BI249=契約状況コード表!M$7,Y249&gt;=契約状況コード表!N$7),"○",IF(AND(BI249=契約状況コード表!M$8,Y249&gt;=契約状況コード表!N$8),"○",IF(AND(BI249=契約状況コード表!M$9,Y249&gt;=契約状況コード表!N$9),"○",IF(AND(BI249=契約状況コード表!M$10,Y249&gt;=契約状況コード表!N$10),"○",IF(AND(BI249=契約状況コード表!M$11,Y249&gt;=契約状況コード表!N$11),"○",IF(AND(BI249=契約状況コード表!M$12,Y249&gt;=契約状況コード表!N$12),"○",IF(AND(BI249=契約状況コード表!M$13,Y249&gt;=契約状況コード表!N$13),"○","×")))))))))</f>
        <v>×</v>
      </c>
      <c r="BF249" s="98" t="str">
        <f t="shared" si="37"/>
        <v>×</v>
      </c>
      <c r="BG249" s="98" t="str">
        <f t="shared" si="38"/>
        <v>×</v>
      </c>
      <c r="BH249" s="99" t="str">
        <f t="shared" si="39"/>
        <v/>
      </c>
      <c r="BI249" s="146">
        <f t="shared" si="40"/>
        <v>0</v>
      </c>
      <c r="BJ249" s="29" t="str">
        <f>IF(AG249=契約状況コード表!G$5,"",IF(AND(K249&lt;&gt;"",ISTEXT(U249)),"分担契約/単価契約",IF(ISTEXT(U249),"単価契約",IF(K249&lt;&gt;"","分担契約",""))))</f>
        <v/>
      </c>
      <c r="BK249" s="147"/>
      <c r="BL249" s="102" t="str">
        <f>IF(COUNTIF(T249,"**"),"",IF(AND(T249&gt;=契約状況コード表!P$5,OR(H249=契約状況コード表!M$5,H249=契約状況コード表!M$6)),1,IF(AND(T249&gt;=契約状況コード表!P$13,H249&lt;&gt;契約状況コード表!M$5,H249&lt;&gt;契約状況コード表!M$6),1,"")))</f>
        <v/>
      </c>
      <c r="BM249" s="132" t="str">
        <f t="shared" si="41"/>
        <v>○</v>
      </c>
      <c r="BN249" s="102" t="b">
        <f t="shared" si="42"/>
        <v>1</v>
      </c>
      <c r="BO249" s="102" t="b">
        <f t="shared" si="43"/>
        <v>1</v>
      </c>
    </row>
    <row r="250" spans="7:67" ht="60.6" customHeight="1">
      <c r="G250" s="64"/>
      <c r="H250" s="65"/>
      <c r="I250" s="65"/>
      <c r="J250" s="65"/>
      <c r="K250" s="64"/>
      <c r="L250" s="29"/>
      <c r="M250" s="66"/>
      <c r="N250" s="65"/>
      <c r="O250" s="67"/>
      <c r="P250" s="72"/>
      <c r="Q250" s="73"/>
      <c r="R250" s="65"/>
      <c r="S250" s="64"/>
      <c r="T250" s="68"/>
      <c r="U250" s="75"/>
      <c r="V250" s="76"/>
      <c r="W250" s="148" t="str">
        <f>IF(OR(T250="他官署で調達手続きを実施のため",AG250=契約状況コード表!G$5),"－",IF(V250&lt;&gt;"",ROUNDDOWN(V250/T250,3),(IFERROR(ROUNDDOWN(U250/T250,3),"－"))))</f>
        <v>－</v>
      </c>
      <c r="X250" s="68"/>
      <c r="Y250" s="68"/>
      <c r="Z250" s="71"/>
      <c r="AA250" s="69"/>
      <c r="AB250" s="70"/>
      <c r="AC250" s="71"/>
      <c r="AD250" s="71"/>
      <c r="AE250" s="71"/>
      <c r="AF250" s="71"/>
      <c r="AG250" s="69"/>
      <c r="AH250" s="65"/>
      <c r="AI250" s="65"/>
      <c r="AJ250" s="65"/>
      <c r="AK250" s="29"/>
      <c r="AL250" s="29"/>
      <c r="AM250" s="170"/>
      <c r="AN250" s="170"/>
      <c r="AO250" s="170"/>
      <c r="AP250" s="170"/>
      <c r="AQ250" s="29"/>
      <c r="AR250" s="64"/>
      <c r="AS250" s="29"/>
      <c r="AT250" s="29"/>
      <c r="AU250" s="29"/>
      <c r="AV250" s="29"/>
      <c r="AW250" s="29"/>
      <c r="AX250" s="29"/>
      <c r="AY250" s="29"/>
      <c r="AZ250" s="29"/>
      <c r="BA250" s="90"/>
      <c r="BB250" s="97"/>
      <c r="BC250" s="98" t="str">
        <f>IF(AND(OR(K250=契約状況コード表!D$5,K250=契約状況コード表!D$6),OR(AG250=契約状況コード表!G$5,AG250=契約状況コード表!G$6)),"年間支払金額(全官署)",IF(OR(AG250=契約状況コード表!G$5,AG250=契約状況コード表!G$6),"年間支払金額",IF(AND(OR(COUNTIF(AI250,"*すべて*"),COUNTIF(AI250,"*全て*")),S250="●",OR(K250=契約状況コード表!D$5,K250=契約状況コード表!D$6)),"年間支払金額(全官署、契約相手方ごと)",IF(AND(OR(COUNTIF(AI250,"*すべて*"),COUNTIF(AI250,"*全て*")),S250="●"),"年間支払金額(契約相手方ごと)",IF(AND(OR(K250=契約状況コード表!D$5,K250=契約状況コード表!D$6),AG250=契約状況コード表!G$7),"契約総額(全官署)",IF(AND(K250=契約状況コード表!D$7,AG250=契約状況コード表!G$7),"契約総額(自官署のみ)",IF(K250=契約状況コード表!D$7,"年間支払金額(自官署のみ)",IF(AG250=契約状況コード表!G$7,"契約総額",IF(AND(COUNTIF(BJ250,"&lt;&gt;*単価*"),OR(K250=契約状況コード表!D$5,K250=契約状況コード表!D$6)),"全官署予定価格",IF(AND(COUNTIF(BJ250,"*単価*"),OR(K250=契約状況コード表!D$5,K250=契約状況コード表!D$6)),"全官署支払金額",IF(AND(COUNTIF(BJ250,"&lt;&gt;*単価*"),COUNTIF(BJ250,"*変更契約*")),"変更後予定価格",IF(COUNTIF(BJ250,"*単価*"),"年間支払金額","予定価格"))))))))))))</f>
        <v>予定価格</v>
      </c>
      <c r="BD250" s="98" t="str">
        <f>IF(AND(BI250=契約状況コード表!M$5,T250&gt;契約状況コード表!N$5),"○",IF(AND(BI250=契約状況コード表!M$6,T250&gt;=契約状況コード表!N$6),"○",IF(AND(BI250=契約状況コード表!M$7,T250&gt;=契約状況コード表!N$7),"○",IF(AND(BI250=契約状況コード表!M$8,T250&gt;=契約状況コード表!N$8),"○",IF(AND(BI250=契約状況コード表!M$9,T250&gt;=契約状況コード表!N$9),"○",IF(AND(BI250=契約状況コード表!M$10,T250&gt;=契約状況コード表!N$10),"○",IF(AND(BI250=契約状況コード表!M$11,T250&gt;=契約状況コード表!N$11),"○",IF(AND(BI250=契約状況コード表!M$12,T250&gt;=契約状況コード表!N$12),"○",IF(AND(BI250=契約状況コード表!M$13,T250&gt;=契約状況コード表!N$13),"○",IF(T250="他官署で調達手続き入札を実施のため","○","×"))))))))))</f>
        <v>×</v>
      </c>
      <c r="BE250" s="98" t="str">
        <f>IF(AND(BI250=契約状況コード表!M$5,Y250&gt;契約状況コード表!N$5),"○",IF(AND(BI250=契約状況コード表!M$6,Y250&gt;=契約状況コード表!N$6),"○",IF(AND(BI250=契約状況コード表!M$7,Y250&gt;=契約状況コード表!N$7),"○",IF(AND(BI250=契約状況コード表!M$8,Y250&gt;=契約状況コード表!N$8),"○",IF(AND(BI250=契約状況コード表!M$9,Y250&gt;=契約状況コード表!N$9),"○",IF(AND(BI250=契約状況コード表!M$10,Y250&gt;=契約状況コード表!N$10),"○",IF(AND(BI250=契約状況コード表!M$11,Y250&gt;=契約状況コード表!N$11),"○",IF(AND(BI250=契約状況コード表!M$12,Y250&gt;=契約状況コード表!N$12),"○",IF(AND(BI250=契約状況コード表!M$13,Y250&gt;=契約状況コード表!N$13),"○","×")))))))))</f>
        <v>×</v>
      </c>
      <c r="BF250" s="98" t="str">
        <f t="shared" si="37"/>
        <v>×</v>
      </c>
      <c r="BG250" s="98" t="str">
        <f t="shared" si="38"/>
        <v>×</v>
      </c>
      <c r="BH250" s="99" t="str">
        <f t="shared" si="39"/>
        <v/>
      </c>
      <c r="BI250" s="146">
        <f t="shared" si="40"/>
        <v>0</v>
      </c>
      <c r="BJ250" s="29" t="str">
        <f>IF(AG250=契約状況コード表!G$5,"",IF(AND(K250&lt;&gt;"",ISTEXT(U250)),"分担契約/単価契約",IF(ISTEXT(U250),"単価契約",IF(K250&lt;&gt;"","分担契約",""))))</f>
        <v/>
      </c>
      <c r="BK250" s="147"/>
      <c r="BL250" s="102" t="str">
        <f>IF(COUNTIF(T250,"**"),"",IF(AND(T250&gt;=契約状況コード表!P$5,OR(H250=契約状況コード表!M$5,H250=契約状況コード表!M$6)),1,IF(AND(T250&gt;=契約状況コード表!P$13,H250&lt;&gt;契約状況コード表!M$5,H250&lt;&gt;契約状況コード表!M$6),1,"")))</f>
        <v/>
      </c>
      <c r="BM250" s="132" t="str">
        <f t="shared" si="41"/>
        <v>○</v>
      </c>
      <c r="BN250" s="102" t="b">
        <f t="shared" si="42"/>
        <v>1</v>
      </c>
      <c r="BO250" s="102" t="b">
        <f t="shared" si="43"/>
        <v>1</v>
      </c>
    </row>
    <row r="251" spans="7:67" ht="60.6" customHeight="1">
      <c r="G251" s="64"/>
      <c r="H251" s="65"/>
      <c r="I251" s="65"/>
      <c r="J251" s="65"/>
      <c r="K251" s="64"/>
      <c r="L251" s="29"/>
      <c r="M251" s="66"/>
      <c r="N251" s="65"/>
      <c r="O251" s="67"/>
      <c r="P251" s="72"/>
      <c r="Q251" s="73"/>
      <c r="R251" s="65"/>
      <c r="S251" s="64"/>
      <c r="T251" s="68"/>
      <c r="U251" s="75"/>
      <c r="V251" s="76"/>
      <c r="W251" s="148" t="str">
        <f>IF(OR(T251="他官署で調達手続きを実施のため",AG251=契約状況コード表!G$5),"－",IF(V251&lt;&gt;"",ROUNDDOWN(V251/T251,3),(IFERROR(ROUNDDOWN(U251/T251,3),"－"))))</f>
        <v>－</v>
      </c>
      <c r="X251" s="68"/>
      <c r="Y251" s="68"/>
      <c r="Z251" s="71"/>
      <c r="AA251" s="69"/>
      <c r="AB251" s="70"/>
      <c r="AC251" s="71"/>
      <c r="AD251" s="71"/>
      <c r="AE251" s="71"/>
      <c r="AF251" s="71"/>
      <c r="AG251" s="69"/>
      <c r="AH251" s="65"/>
      <c r="AI251" s="65"/>
      <c r="AJ251" s="65"/>
      <c r="AK251" s="29"/>
      <c r="AL251" s="29"/>
      <c r="AM251" s="170"/>
      <c r="AN251" s="170"/>
      <c r="AO251" s="170"/>
      <c r="AP251" s="170"/>
      <c r="AQ251" s="29"/>
      <c r="AR251" s="64"/>
      <c r="AS251" s="29"/>
      <c r="AT251" s="29"/>
      <c r="AU251" s="29"/>
      <c r="AV251" s="29"/>
      <c r="AW251" s="29"/>
      <c r="AX251" s="29"/>
      <c r="AY251" s="29"/>
      <c r="AZ251" s="29"/>
      <c r="BA251" s="90"/>
      <c r="BB251" s="97"/>
      <c r="BC251" s="98" t="str">
        <f>IF(AND(OR(K251=契約状況コード表!D$5,K251=契約状況コード表!D$6),OR(AG251=契約状況コード表!G$5,AG251=契約状況コード表!G$6)),"年間支払金額(全官署)",IF(OR(AG251=契約状況コード表!G$5,AG251=契約状況コード表!G$6),"年間支払金額",IF(AND(OR(COUNTIF(AI251,"*すべて*"),COUNTIF(AI251,"*全て*")),S251="●",OR(K251=契約状況コード表!D$5,K251=契約状況コード表!D$6)),"年間支払金額(全官署、契約相手方ごと)",IF(AND(OR(COUNTIF(AI251,"*すべて*"),COUNTIF(AI251,"*全て*")),S251="●"),"年間支払金額(契約相手方ごと)",IF(AND(OR(K251=契約状況コード表!D$5,K251=契約状況コード表!D$6),AG251=契約状況コード表!G$7),"契約総額(全官署)",IF(AND(K251=契約状況コード表!D$7,AG251=契約状況コード表!G$7),"契約総額(自官署のみ)",IF(K251=契約状況コード表!D$7,"年間支払金額(自官署のみ)",IF(AG251=契約状況コード表!G$7,"契約総額",IF(AND(COUNTIF(BJ251,"&lt;&gt;*単価*"),OR(K251=契約状況コード表!D$5,K251=契約状況コード表!D$6)),"全官署予定価格",IF(AND(COUNTIF(BJ251,"*単価*"),OR(K251=契約状況コード表!D$5,K251=契約状況コード表!D$6)),"全官署支払金額",IF(AND(COUNTIF(BJ251,"&lt;&gt;*単価*"),COUNTIF(BJ251,"*変更契約*")),"変更後予定価格",IF(COUNTIF(BJ251,"*単価*"),"年間支払金額","予定価格"))))))))))))</f>
        <v>予定価格</v>
      </c>
      <c r="BD251" s="98" t="str">
        <f>IF(AND(BI251=契約状況コード表!M$5,T251&gt;契約状況コード表!N$5),"○",IF(AND(BI251=契約状況コード表!M$6,T251&gt;=契約状況コード表!N$6),"○",IF(AND(BI251=契約状況コード表!M$7,T251&gt;=契約状況コード表!N$7),"○",IF(AND(BI251=契約状況コード表!M$8,T251&gt;=契約状況コード表!N$8),"○",IF(AND(BI251=契約状況コード表!M$9,T251&gt;=契約状況コード表!N$9),"○",IF(AND(BI251=契約状況コード表!M$10,T251&gt;=契約状況コード表!N$10),"○",IF(AND(BI251=契約状況コード表!M$11,T251&gt;=契約状況コード表!N$11),"○",IF(AND(BI251=契約状況コード表!M$12,T251&gt;=契約状況コード表!N$12),"○",IF(AND(BI251=契約状況コード表!M$13,T251&gt;=契約状況コード表!N$13),"○",IF(T251="他官署で調達手続き入札を実施のため","○","×"))))))))))</f>
        <v>×</v>
      </c>
      <c r="BE251" s="98" t="str">
        <f>IF(AND(BI251=契約状況コード表!M$5,Y251&gt;契約状況コード表!N$5),"○",IF(AND(BI251=契約状況コード表!M$6,Y251&gt;=契約状況コード表!N$6),"○",IF(AND(BI251=契約状況コード表!M$7,Y251&gt;=契約状況コード表!N$7),"○",IF(AND(BI251=契約状況コード表!M$8,Y251&gt;=契約状況コード表!N$8),"○",IF(AND(BI251=契約状況コード表!M$9,Y251&gt;=契約状況コード表!N$9),"○",IF(AND(BI251=契約状況コード表!M$10,Y251&gt;=契約状況コード表!N$10),"○",IF(AND(BI251=契約状況コード表!M$11,Y251&gt;=契約状況コード表!N$11),"○",IF(AND(BI251=契約状況コード表!M$12,Y251&gt;=契約状況コード表!N$12),"○",IF(AND(BI251=契約状況コード表!M$13,Y251&gt;=契約状況コード表!N$13),"○","×")))))))))</f>
        <v>×</v>
      </c>
      <c r="BF251" s="98" t="str">
        <f t="shared" si="37"/>
        <v>×</v>
      </c>
      <c r="BG251" s="98" t="str">
        <f t="shared" si="38"/>
        <v>×</v>
      </c>
      <c r="BH251" s="99" t="str">
        <f t="shared" si="39"/>
        <v/>
      </c>
      <c r="BI251" s="146">
        <f t="shared" si="40"/>
        <v>0</v>
      </c>
      <c r="BJ251" s="29" t="str">
        <f>IF(AG251=契約状況コード表!G$5,"",IF(AND(K251&lt;&gt;"",ISTEXT(U251)),"分担契約/単価契約",IF(ISTEXT(U251),"単価契約",IF(K251&lt;&gt;"","分担契約",""))))</f>
        <v/>
      </c>
      <c r="BK251" s="147"/>
      <c r="BL251" s="102" t="str">
        <f>IF(COUNTIF(T251,"**"),"",IF(AND(T251&gt;=契約状況コード表!P$5,OR(H251=契約状況コード表!M$5,H251=契約状況コード表!M$6)),1,IF(AND(T251&gt;=契約状況コード表!P$13,H251&lt;&gt;契約状況コード表!M$5,H251&lt;&gt;契約状況コード表!M$6),1,"")))</f>
        <v/>
      </c>
      <c r="BM251" s="132" t="str">
        <f t="shared" si="41"/>
        <v>○</v>
      </c>
      <c r="BN251" s="102" t="b">
        <f t="shared" si="42"/>
        <v>1</v>
      </c>
      <c r="BO251" s="102" t="b">
        <f t="shared" si="43"/>
        <v>1</v>
      </c>
    </row>
    <row r="252" spans="7:67" ht="60.6" customHeight="1">
      <c r="G252" s="64"/>
      <c r="H252" s="65"/>
      <c r="I252" s="65"/>
      <c r="J252" s="65"/>
      <c r="K252" s="64"/>
      <c r="L252" s="29"/>
      <c r="M252" s="66"/>
      <c r="N252" s="65"/>
      <c r="O252" s="67"/>
      <c r="P252" s="72"/>
      <c r="Q252" s="73"/>
      <c r="R252" s="65"/>
      <c r="S252" s="64"/>
      <c r="T252" s="74"/>
      <c r="U252" s="131"/>
      <c r="V252" s="76"/>
      <c r="W252" s="148" t="str">
        <f>IF(OR(T252="他官署で調達手続きを実施のため",AG252=契約状況コード表!G$5),"－",IF(V252&lt;&gt;"",ROUNDDOWN(V252/T252,3),(IFERROR(ROUNDDOWN(U252/T252,3),"－"))))</f>
        <v>－</v>
      </c>
      <c r="X252" s="74"/>
      <c r="Y252" s="74"/>
      <c r="Z252" s="71"/>
      <c r="AA252" s="69"/>
      <c r="AB252" s="70"/>
      <c r="AC252" s="71"/>
      <c r="AD252" s="71"/>
      <c r="AE252" s="71"/>
      <c r="AF252" s="71"/>
      <c r="AG252" s="69"/>
      <c r="AH252" s="65"/>
      <c r="AI252" s="65"/>
      <c r="AJ252" s="65"/>
      <c r="AK252" s="29"/>
      <c r="AL252" s="29"/>
      <c r="AM252" s="170"/>
      <c r="AN252" s="170"/>
      <c r="AO252" s="170"/>
      <c r="AP252" s="170"/>
      <c r="AQ252" s="29"/>
      <c r="AR252" s="64"/>
      <c r="AS252" s="29"/>
      <c r="AT252" s="29"/>
      <c r="AU252" s="29"/>
      <c r="AV252" s="29"/>
      <c r="AW252" s="29"/>
      <c r="AX252" s="29"/>
      <c r="AY252" s="29"/>
      <c r="AZ252" s="29"/>
      <c r="BA252" s="90"/>
      <c r="BB252" s="97"/>
      <c r="BC252" s="98" t="str">
        <f>IF(AND(OR(K252=契約状況コード表!D$5,K252=契約状況コード表!D$6),OR(AG252=契約状況コード表!G$5,AG252=契約状況コード表!G$6)),"年間支払金額(全官署)",IF(OR(AG252=契約状況コード表!G$5,AG252=契約状況コード表!G$6),"年間支払金額",IF(AND(OR(COUNTIF(AI252,"*すべて*"),COUNTIF(AI252,"*全て*")),S252="●",OR(K252=契約状況コード表!D$5,K252=契約状況コード表!D$6)),"年間支払金額(全官署、契約相手方ごと)",IF(AND(OR(COUNTIF(AI252,"*すべて*"),COUNTIF(AI252,"*全て*")),S252="●"),"年間支払金額(契約相手方ごと)",IF(AND(OR(K252=契約状況コード表!D$5,K252=契約状況コード表!D$6),AG252=契約状況コード表!G$7),"契約総額(全官署)",IF(AND(K252=契約状況コード表!D$7,AG252=契約状況コード表!G$7),"契約総額(自官署のみ)",IF(K252=契約状況コード表!D$7,"年間支払金額(自官署のみ)",IF(AG252=契約状況コード表!G$7,"契約総額",IF(AND(COUNTIF(BJ252,"&lt;&gt;*単価*"),OR(K252=契約状況コード表!D$5,K252=契約状況コード表!D$6)),"全官署予定価格",IF(AND(COUNTIF(BJ252,"*単価*"),OR(K252=契約状況コード表!D$5,K252=契約状況コード表!D$6)),"全官署支払金額",IF(AND(COUNTIF(BJ252,"&lt;&gt;*単価*"),COUNTIF(BJ252,"*変更契約*")),"変更後予定価格",IF(COUNTIF(BJ252,"*単価*"),"年間支払金額","予定価格"))))))))))))</f>
        <v>予定価格</v>
      </c>
      <c r="BD252" s="98" t="str">
        <f>IF(AND(BI252=契約状況コード表!M$5,T252&gt;契約状況コード表!N$5),"○",IF(AND(BI252=契約状況コード表!M$6,T252&gt;=契約状況コード表!N$6),"○",IF(AND(BI252=契約状況コード表!M$7,T252&gt;=契約状況コード表!N$7),"○",IF(AND(BI252=契約状況コード表!M$8,T252&gt;=契約状況コード表!N$8),"○",IF(AND(BI252=契約状況コード表!M$9,T252&gt;=契約状況コード表!N$9),"○",IF(AND(BI252=契約状況コード表!M$10,T252&gt;=契約状況コード表!N$10),"○",IF(AND(BI252=契約状況コード表!M$11,T252&gt;=契約状況コード表!N$11),"○",IF(AND(BI252=契約状況コード表!M$12,T252&gt;=契約状況コード表!N$12),"○",IF(AND(BI252=契約状況コード表!M$13,T252&gt;=契約状況コード表!N$13),"○",IF(T252="他官署で調達手続き入札を実施のため","○","×"))))))))))</f>
        <v>×</v>
      </c>
      <c r="BE252" s="98" t="str">
        <f>IF(AND(BI252=契約状況コード表!M$5,Y252&gt;契約状況コード表!N$5),"○",IF(AND(BI252=契約状況コード表!M$6,Y252&gt;=契約状況コード表!N$6),"○",IF(AND(BI252=契約状況コード表!M$7,Y252&gt;=契約状況コード表!N$7),"○",IF(AND(BI252=契約状況コード表!M$8,Y252&gt;=契約状況コード表!N$8),"○",IF(AND(BI252=契約状況コード表!M$9,Y252&gt;=契約状況コード表!N$9),"○",IF(AND(BI252=契約状況コード表!M$10,Y252&gt;=契約状況コード表!N$10),"○",IF(AND(BI252=契約状況コード表!M$11,Y252&gt;=契約状況コード表!N$11),"○",IF(AND(BI252=契約状況コード表!M$12,Y252&gt;=契約状況コード表!N$12),"○",IF(AND(BI252=契約状況コード表!M$13,Y252&gt;=契約状況コード表!N$13),"○","×")))))))))</f>
        <v>×</v>
      </c>
      <c r="BF252" s="98" t="str">
        <f t="shared" si="37"/>
        <v>×</v>
      </c>
      <c r="BG252" s="98" t="str">
        <f t="shared" si="38"/>
        <v>×</v>
      </c>
      <c r="BH252" s="99" t="str">
        <f t="shared" si="39"/>
        <v/>
      </c>
      <c r="BI252" s="146">
        <f t="shared" si="40"/>
        <v>0</v>
      </c>
      <c r="BJ252" s="29" t="str">
        <f>IF(AG252=契約状況コード表!G$5,"",IF(AND(K252&lt;&gt;"",ISTEXT(U252)),"分担契約/単価契約",IF(ISTEXT(U252),"単価契約",IF(K252&lt;&gt;"","分担契約",""))))</f>
        <v/>
      </c>
      <c r="BK252" s="147"/>
      <c r="BL252" s="102" t="str">
        <f>IF(COUNTIF(T252,"**"),"",IF(AND(T252&gt;=契約状況コード表!P$5,OR(H252=契約状況コード表!M$5,H252=契約状況コード表!M$6)),1,IF(AND(T252&gt;=契約状況コード表!P$13,H252&lt;&gt;契約状況コード表!M$5,H252&lt;&gt;契約状況コード表!M$6),1,"")))</f>
        <v/>
      </c>
      <c r="BM252" s="132" t="str">
        <f t="shared" si="41"/>
        <v>○</v>
      </c>
      <c r="BN252" s="102" t="b">
        <f t="shared" si="42"/>
        <v>1</v>
      </c>
      <c r="BO252" s="102" t="b">
        <f t="shared" si="43"/>
        <v>1</v>
      </c>
    </row>
    <row r="253" spans="7:67" ht="60.6" customHeight="1">
      <c r="G253" s="64"/>
      <c r="H253" s="65"/>
      <c r="I253" s="65"/>
      <c r="J253" s="65"/>
      <c r="K253" s="64"/>
      <c r="L253" s="29"/>
      <c r="M253" s="66"/>
      <c r="N253" s="65"/>
      <c r="O253" s="67"/>
      <c r="P253" s="72"/>
      <c r="Q253" s="73"/>
      <c r="R253" s="65"/>
      <c r="S253" s="64"/>
      <c r="T253" s="68"/>
      <c r="U253" s="75"/>
      <c r="V253" s="76"/>
      <c r="W253" s="148" t="str">
        <f>IF(OR(T253="他官署で調達手続きを実施のため",AG253=契約状況コード表!G$5),"－",IF(V253&lt;&gt;"",ROUNDDOWN(V253/T253,3),(IFERROR(ROUNDDOWN(U253/T253,3),"－"))))</f>
        <v>－</v>
      </c>
      <c r="X253" s="68"/>
      <c r="Y253" s="68"/>
      <c r="Z253" s="71"/>
      <c r="AA253" s="69"/>
      <c r="AB253" s="70"/>
      <c r="AC253" s="71"/>
      <c r="AD253" s="71"/>
      <c r="AE253" s="71"/>
      <c r="AF253" s="71"/>
      <c r="AG253" s="69"/>
      <c r="AH253" s="65"/>
      <c r="AI253" s="65"/>
      <c r="AJ253" s="65"/>
      <c r="AK253" s="29"/>
      <c r="AL253" s="29"/>
      <c r="AM253" s="170"/>
      <c r="AN253" s="170"/>
      <c r="AO253" s="170"/>
      <c r="AP253" s="170"/>
      <c r="AQ253" s="29"/>
      <c r="AR253" s="64"/>
      <c r="AS253" s="29"/>
      <c r="AT253" s="29"/>
      <c r="AU253" s="29"/>
      <c r="AV253" s="29"/>
      <c r="AW253" s="29"/>
      <c r="AX253" s="29"/>
      <c r="AY253" s="29"/>
      <c r="AZ253" s="29"/>
      <c r="BA253" s="90"/>
      <c r="BB253" s="97"/>
      <c r="BC253" s="98" t="str">
        <f>IF(AND(OR(K253=契約状況コード表!D$5,K253=契約状況コード表!D$6),OR(AG253=契約状況コード表!G$5,AG253=契約状況コード表!G$6)),"年間支払金額(全官署)",IF(OR(AG253=契約状況コード表!G$5,AG253=契約状況コード表!G$6),"年間支払金額",IF(AND(OR(COUNTIF(AI253,"*すべて*"),COUNTIF(AI253,"*全て*")),S253="●",OR(K253=契約状況コード表!D$5,K253=契約状況コード表!D$6)),"年間支払金額(全官署、契約相手方ごと)",IF(AND(OR(COUNTIF(AI253,"*すべて*"),COUNTIF(AI253,"*全て*")),S253="●"),"年間支払金額(契約相手方ごと)",IF(AND(OR(K253=契約状況コード表!D$5,K253=契約状況コード表!D$6),AG253=契約状況コード表!G$7),"契約総額(全官署)",IF(AND(K253=契約状況コード表!D$7,AG253=契約状況コード表!G$7),"契約総額(自官署のみ)",IF(K253=契約状況コード表!D$7,"年間支払金額(自官署のみ)",IF(AG253=契約状況コード表!G$7,"契約総額",IF(AND(COUNTIF(BJ253,"&lt;&gt;*単価*"),OR(K253=契約状況コード表!D$5,K253=契約状況コード表!D$6)),"全官署予定価格",IF(AND(COUNTIF(BJ253,"*単価*"),OR(K253=契約状況コード表!D$5,K253=契約状況コード表!D$6)),"全官署支払金額",IF(AND(COUNTIF(BJ253,"&lt;&gt;*単価*"),COUNTIF(BJ253,"*変更契約*")),"変更後予定価格",IF(COUNTIF(BJ253,"*単価*"),"年間支払金額","予定価格"))))))))))))</f>
        <v>予定価格</v>
      </c>
      <c r="BD253" s="98" t="str">
        <f>IF(AND(BI253=契約状況コード表!M$5,T253&gt;契約状況コード表!N$5),"○",IF(AND(BI253=契約状況コード表!M$6,T253&gt;=契約状況コード表!N$6),"○",IF(AND(BI253=契約状況コード表!M$7,T253&gt;=契約状況コード表!N$7),"○",IF(AND(BI253=契約状況コード表!M$8,T253&gt;=契約状況コード表!N$8),"○",IF(AND(BI253=契約状況コード表!M$9,T253&gt;=契約状況コード表!N$9),"○",IF(AND(BI253=契約状況コード表!M$10,T253&gt;=契約状況コード表!N$10),"○",IF(AND(BI253=契約状況コード表!M$11,T253&gt;=契約状況コード表!N$11),"○",IF(AND(BI253=契約状況コード表!M$12,T253&gt;=契約状況コード表!N$12),"○",IF(AND(BI253=契約状況コード表!M$13,T253&gt;=契約状況コード表!N$13),"○",IF(T253="他官署で調達手続き入札を実施のため","○","×"))))))))))</f>
        <v>×</v>
      </c>
      <c r="BE253" s="98" t="str">
        <f>IF(AND(BI253=契約状況コード表!M$5,Y253&gt;契約状況コード表!N$5),"○",IF(AND(BI253=契約状況コード表!M$6,Y253&gt;=契約状況コード表!N$6),"○",IF(AND(BI253=契約状況コード表!M$7,Y253&gt;=契約状況コード表!N$7),"○",IF(AND(BI253=契約状況コード表!M$8,Y253&gt;=契約状況コード表!N$8),"○",IF(AND(BI253=契約状況コード表!M$9,Y253&gt;=契約状況コード表!N$9),"○",IF(AND(BI253=契約状況コード表!M$10,Y253&gt;=契約状況コード表!N$10),"○",IF(AND(BI253=契約状況コード表!M$11,Y253&gt;=契約状況コード表!N$11),"○",IF(AND(BI253=契約状況コード表!M$12,Y253&gt;=契約状況コード表!N$12),"○",IF(AND(BI253=契約状況コード表!M$13,Y253&gt;=契約状況コード表!N$13),"○","×")))))))))</f>
        <v>×</v>
      </c>
      <c r="BF253" s="98" t="str">
        <f t="shared" si="37"/>
        <v>×</v>
      </c>
      <c r="BG253" s="98" t="str">
        <f t="shared" si="38"/>
        <v>×</v>
      </c>
      <c r="BH253" s="99" t="str">
        <f t="shared" si="39"/>
        <v/>
      </c>
      <c r="BI253" s="146">
        <f t="shared" si="40"/>
        <v>0</v>
      </c>
      <c r="BJ253" s="29" t="str">
        <f>IF(AG253=契約状況コード表!G$5,"",IF(AND(K253&lt;&gt;"",ISTEXT(U253)),"分担契約/単価契約",IF(ISTEXT(U253),"単価契約",IF(K253&lt;&gt;"","分担契約",""))))</f>
        <v/>
      </c>
      <c r="BK253" s="147"/>
      <c r="BL253" s="102" t="str">
        <f>IF(COUNTIF(T253,"**"),"",IF(AND(T253&gt;=契約状況コード表!P$5,OR(H253=契約状況コード表!M$5,H253=契約状況コード表!M$6)),1,IF(AND(T253&gt;=契約状況コード表!P$13,H253&lt;&gt;契約状況コード表!M$5,H253&lt;&gt;契約状況コード表!M$6),1,"")))</f>
        <v/>
      </c>
      <c r="BM253" s="132" t="str">
        <f t="shared" si="41"/>
        <v>○</v>
      </c>
      <c r="BN253" s="102" t="b">
        <f t="shared" si="42"/>
        <v>1</v>
      </c>
      <c r="BO253" s="102" t="b">
        <f t="shared" si="43"/>
        <v>1</v>
      </c>
    </row>
    <row r="254" spans="7:67" ht="60.6" customHeight="1">
      <c r="G254" s="64"/>
      <c r="H254" s="65"/>
      <c r="I254" s="65"/>
      <c r="J254" s="65"/>
      <c r="K254" s="64"/>
      <c r="L254" s="29"/>
      <c r="M254" s="66"/>
      <c r="N254" s="65"/>
      <c r="O254" s="67"/>
      <c r="P254" s="72"/>
      <c r="Q254" s="73"/>
      <c r="R254" s="65"/>
      <c r="S254" s="64"/>
      <c r="T254" s="68"/>
      <c r="U254" s="75"/>
      <c r="V254" s="76"/>
      <c r="W254" s="148" t="str">
        <f>IF(OR(T254="他官署で調達手続きを実施のため",AG254=契約状況コード表!G$5),"－",IF(V254&lt;&gt;"",ROUNDDOWN(V254/T254,3),(IFERROR(ROUNDDOWN(U254/T254,3),"－"))))</f>
        <v>－</v>
      </c>
      <c r="X254" s="68"/>
      <c r="Y254" s="68"/>
      <c r="Z254" s="71"/>
      <c r="AA254" s="69"/>
      <c r="AB254" s="70"/>
      <c r="AC254" s="71"/>
      <c r="AD254" s="71"/>
      <c r="AE254" s="71"/>
      <c r="AF254" s="71"/>
      <c r="AG254" s="69"/>
      <c r="AH254" s="65"/>
      <c r="AI254" s="65"/>
      <c r="AJ254" s="65"/>
      <c r="AK254" s="29"/>
      <c r="AL254" s="29"/>
      <c r="AM254" s="170"/>
      <c r="AN254" s="170"/>
      <c r="AO254" s="170"/>
      <c r="AP254" s="170"/>
      <c r="AQ254" s="29"/>
      <c r="AR254" s="64"/>
      <c r="AS254" s="29"/>
      <c r="AT254" s="29"/>
      <c r="AU254" s="29"/>
      <c r="AV254" s="29"/>
      <c r="AW254" s="29"/>
      <c r="AX254" s="29"/>
      <c r="AY254" s="29"/>
      <c r="AZ254" s="29"/>
      <c r="BA254" s="90"/>
      <c r="BB254" s="97"/>
      <c r="BC254" s="98" t="str">
        <f>IF(AND(OR(K254=契約状況コード表!D$5,K254=契約状況コード表!D$6),OR(AG254=契約状況コード表!G$5,AG254=契約状況コード表!G$6)),"年間支払金額(全官署)",IF(OR(AG254=契約状況コード表!G$5,AG254=契約状況コード表!G$6),"年間支払金額",IF(AND(OR(COUNTIF(AI254,"*すべて*"),COUNTIF(AI254,"*全て*")),S254="●",OR(K254=契約状況コード表!D$5,K254=契約状況コード表!D$6)),"年間支払金額(全官署、契約相手方ごと)",IF(AND(OR(COUNTIF(AI254,"*すべて*"),COUNTIF(AI254,"*全て*")),S254="●"),"年間支払金額(契約相手方ごと)",IF(AND(OR(K254=契約状況コード表!D$5,K254=契約状況コード表!D$6),AG254=契約状況コード表!G$7),"契約総額(全官署)",IF(AND(K254=契約状況コード表!D$7,AG254=契約状況コード表!G$7),"契約総額(自官署のみ)",IF(K254=契約状況コード表!D$7,"年間支払金額(自官署のみ)",IF(AG254=契約状況コード表!G$7,"契約総額",IF(AND(COUNTIF(BJ254,"&lt;&gt;*単価*"),OR(K254=契約状況コード表!D$5,K254=契約状況コード表!D$6)),"全官署予定価格",IF(AND(COUNTIF(BJ254,"*単価*"),OR(K254=契約状況コード表!D$5,K254=契約状況コード表!D$6)),"全官署支払金額",IF(AND(COUNTIF(BJ254,"&lt;&gt;*単価*"),COUNTIF(BJ254,"*変更契約*")),"変更後予定価格",IF(COUNTIF(BJ254,"*単価*"),"年間支払金額","予定価格"))))))))))))</f>
        <v>予定価格</v>
      </c>
      <c r="BD254" s="98" t="str">
        <f>IF(AND(BI254=契約状況コード表!M$5,T254&gt;契約状況コード表!N$5),"○",IF(AND(BI254=契約状況コード表!M$6,T254&gt;=契約状況コード表!N$6),"○",IF(AND(BI254=契約状況コード表!M$7,T254&gt;=契約状況コード表!N$7),"○",IF(AND(BI254=契約状況コード表!M$8,T254&gt;=契約状況コード表!N$8),"○",IF(AND(BI254=契約状況コード表!M$9,T254&gt;=契約状況コード表!N$9),"○",IF(AND(BI254=契約状況コード表!M$10,T254&gt;=契約状況コード表!N$10),"○",IF(AND(BI254=契約状況コード表!M$11,T254&gt;=契約状況コード表!N$11),"○",IF(AND(BI254=契約状況コード表!M$12,T254&gt;=契約状況コード表!N$12),"○",IF(AND(BI254=契約状況コード表!M$13,T254&gt;=契約状況コード表!N$13),"○",IF(T254="他官署で調達手続き入札を実施のため","○","×"))))))))))</f>
        <v>×</v>
      </c>
      <c r="BE254" s="98" t="str">
        <f>IF(AND(BI254=契約状況コード表!M$5,Y254&gt;契約状況コード表!N$5),"○",IF(AND(BI254=契約状況コード表!M$6,Y254&gt;=契約状況コード表!N$6),"○",IF(AND(BI254=契約状況コード表!M$7,Y254&gt;=契約状況コード表!N$7),"○",IF(AND(BI254=契約状況コード表!M$8,Y254&gt;=契約状況コード表!N$8),"○",IF(AND(BI254=契約状況コード表!M$9,Y254&gt;=契約状況コード表!N$9),"○",IF(AND(BI254=契約状況コード表!M$10,Y254&gt;=契約状況コード表!N$10),"○",IF(AND(BI254=契約状況コード表!M$11,Y254&gt;=契約状況コード表!N$11),"○",IF(AND(BI254=契約状況コード表!M$12,Y254&gt;=契約状況コード表!N$12),"○",IF(AND(BI254=契約状況コード表!M$13,Y254&gt;=契約状況コード表!N$13),"○","×")))))))))</f>
        <v>×</v>
      </c>
      <c r="BF254" s="98" t="str">
        <f t="shared" si="37"/>
        <v>×</v>
      </c>
      <c r="BG254" s="98" t="str">
        <f t="shared" si="38"/>
        <v>×</v>
      </c>
      <c r="BH254" s="99" t="str">
        <f t="shared" si="39"/>
        <v/>
      </c>
      <c r="BI254" s="146">
        <f t="shared" si="40"/>
        <v>0</v>
      </c>
      <c r="BJ254" s="29" t="str">
        <f>IF(AG254=契約状況コード表!G$5,"",IF(AND(K254&lt;&gt;"",ISTEXT(U254)),"分担契約/単価契約",IF(ISTEXT(U254),"単価契約",IF(K254&lt;&gt;"","分担契約",""))))</f>
        <v/>
      </c>
      <c r="BK254" s="147"/>
      <c r="BL254" s="102" t="str">
        <f>IF(COUNTIF(T254,"**"),"",IF(AND(T254&gt;=契約状況コード表!P$5,OR(H254=契約状況コード表!M$5,H254=契約状況コード表!M$6)),1,IF(AND(T254&gt;=契約状況コード表!P$13,H254&lt;&gt;契約状況コード表!M$5,H254&lt;&gt;契約状況コード表!M$6),1,"")))</f>
        <v/>
      </c>
      <c r="BM254" s="132" t="str">
        <f t="shared" si="41"/>
        <v>○</v>
      </c>
      <c r="BN254" s="102" t="b">
        <f t="shared" si="42"/>
        <v>1</v>
      </c>
      <c r="BO254" s="102" t="b">
        <f t="shared" si="43"/>
        <v>1</v>
      </c>
    </row>
    <row r="255" spans="7:67" ht="60.6" customHeight="1">
      <c r="G255" s="64"/>
      <c r="H255" s="65"/>
      <c r="I255" s="65"/>
      <c r="J255" s="65"/>
      <c r="K255" s="64"/>
      <c r="L255" s="29"/>
      <c r="M255" s="66"/>
      <c r="N255" s="65"/>
      <c r="O255" s="67"/>
      <c r="P255" s="72"/>
      <c r="Q255" s="73"/>
      <c r="R255" s="65"/>
      <c r="S255" s="64"/>
      <c r="T255" s="68"/>
      <c r="U255" s="75"/>
      <c r="V255" s="76"/>
      <c r="W255" s="148" t="str">
        <f>IF(OR(T255="他官署で調達手続きを実施のため",AG255=契約状況コード表!G$5),"－",IF(V255&lt;&gt;"",ROUNDDOWN(V255/T255,3),(IFERROR(ROUNDDOWN(U255/T255,3),"－"))))</f>
        <v>－</v>
      </c>
      <c r="X255" s="68"/>
      <c r="Y255" s="68"/>
      <c r="Z255" s="71"/>
      <c r="AA255" s="69"/>
      <c r="AB255" s="70"/>
      <c r="AC255" s="71"/>
      <c r="AD255" s="71"/>
      <c r="AE255" s="71"/>
      <c r="AF255" s="71"/>
      <c r="AG255" s="69"/>
      <c r="AH255" s="65"/>
      <c r="AI255" s="65"/>
      <c r="AJ255" s="65"/>
      <c r="AK255" s="29"/>
      <c r="AL255" s="29"/>
      <c r="AM255" s="170"/>
      <c r="AN255" s="170"/>
      <c r="AO255" s="170"/>
      <c r="AP255" s="170"/>
      <c r="AQ255" s="29"/>
      <c r="AR255" s="64"/>
      <c r="AS255" s="29"/>
      <c r="AT255" s="29"/>
      <c r="AU255" s="29"/>
      <c r="AV255" s="29"/>
      <c r="AW255" s="29"/>
      <c r="AX255" s="29"/>
      <c r="AY255" s="29"/>
      <c r="AZ255" s="29"/>
      <c r="BA255" s="90"/>
      <c r="BB255" s="97"/>
      <c r="BC255" s="98" t="str">
        <f>IF(AND(OR(K255=契約状況コード表!D$5,K255=契約状況コード表!D$6),OR(AG255=契約状況コード表!G$5,AG255=契約状況コード表!G$6)),"年間支払金額(全官署)",IF(OR(AG255=契約状況コード表!G$5,AG255=契約状況コード表!G$6),"年間支払金額",IF(AND(OR(COUNTIF(AI255,"*すべて*"),COUNTIF(AI255,"*全て*")),S255="●",OR(K255=契約状況コード表!D$5,K255=契約状況コード表!D$6)),"年間支払金額(全官署、契約相手方ごと)",IF(AND(OR(COUNTIF(AI255,"*すべて*"),COUNTIF(AI255,"*全て*")),S255="●"),"年間支払金額(契約相手方ごと)",IF(AND(OR(K255=契約状況コード表!D$5,K255=契約状況コード表!D$6),AG255=契約状況コード表!G$7),"契約総額(全官署)",IF(AND(K255=契約状況コード表!D$7,AG255=契約状況コード表!G$7),"契約総額(自官署のみ)",IF(K255=契約状況コード表!D$7,"年間支払金額(自官署のみ)",IF(AG255=契約状況コード表!G$7,"契約総額",IF(AND(COUNTIF(BJ255,"&lt;&gt;*単価*"),OR(K255=契約状況コード表!D$5,K255=契約状況コード表!D$6)),"全官署予定価格",IF(AND(COUNTIF(BJ255,"*単価*"),OR(K255=契約状況コード表!D$5,K255=契約状況コード表!D$6)),"全官署支払金額",IF(AND(COUNTIF(BJ255,"&lt;&gt;*単価*"),COUNTIF(BJ255,"*変更契約*")),"変更後予定価格",IF(COUNTIF(BJ255,"*単価*"),"年間支払金額","予定価格"))))))))))))</f>
        <v>予定価格</v>
      </c>
      <c r="BD255" s="98" t="str">
        <f>IF(AND(BI255=契約状況コード表!M$5,T255&gt;契約状況コード表!N$5),"○",IF(AND(BI255=契約状況コード表!M$6,T255&gt;=契約状況コード表!N$6),"○",IF(AND(BI255=契約状況コード表!M$7,T255&gt;=契約状況コード表!N$7),"○",IF(AND(BI255=契約状況コード表!M$8,T255&gt;=契約状況コード表!N$8),"○",IF(AND(BI255=契約状況コード表!M$9,T255&gt;=契約状況コード表!N$9),"○",IF(AND(BI255=契約状況コード表!M$10,T255&gt;=契約状況コード表!N$10),"○",IF(AND(BI255=契約状況コード表!M$11,T255&gt;=契約状況コード表!N$11),"○",IF(AND(BI255=契約状況コード表!M$12,T255&gt;=契約状況コード表!N$12),"○",IF(AND(BI255=契約状況コード表!M$13,T255&gt;=契約状況コード表!N$13),"○",IF(T255="他官署で調達手続き入札を実施のため","○","×"))))))))))</f>
        <v>×</v>
      </c>
      <c r="BE255" s="98" t="str">
        <f>IF(AND(BI255=契約状況コード表!M$5,Y255&gt;契約状況コード表!N$5),"○",IF(AND(BI255=契約状況コード表!M$6,Y255&gt;=契約状況コード表!N$6),"○",IF(AND(BI255=契約状況コード表!M$7,Y255&gt;=契約状況コード表!N$7),"○",IF(AND(BI255=契約状況コード表!M$8,Y255&gt;=契約状況コード表!N$8),"○",IF(AND(BI255=契約状況コード表!M$9,Y255&gt;=契約状況コード表!N$9),"○",IF(AND(BI255=契約状況コード表!M$10,Y255&gt;=契約状況コード表!N$10),"○",IF(AND(BI255=契約状況コード表!M$11,Y255&gt;=契約状況コード表!N$11),"○",IF(AND(BI255=契約状況コード表!M$12,Y255&gt;=契約状況コード表!N$12),"○",IF(AND(BI255=契約状況コード表!M$13,Y255&gt;=契約状況コード表!N$13),"○","×")))))))))</f>
        <v>×</v>
      </c>
      <c r="BF255" s="98" t="str">
        <f t="shared" si="37"/>
        <v>×</v>
      </c>
      <c r="BG255" s="98" t="str">
        <f t="shared" si="38"/>
        <v>×</v>
      </c>
      <c r="BH255" s="99" t="str">
        <f t="shared" si="39"/>
        <v/>
      </c>
      <c r="BI255" s="146">
        <f t="shared" si="40"/>
        <v>0</v>
      </c>
      <c r="BJ255" s="29" t="str">
        <f>IF(AG255=契約状況コード表!G$5,"",IF(AND(K255&lt;&gt;"",ISTEXT(U255)),"分担契約/単価契約",IF(ISTEXT(U255),"単価契約",IF(K255&lt;&gt;"","分担契約",""))))</f>
        <v/>
      </c>
      <c r="BK255" s="147"/>
      <c r="BL255" s="102" t="str">
        <f>IF(COUNTIF(T255,"**"),"",IF(AND(T255&gt;=契約状況コード表!P$5,OR(H255=契約状況コード表!M$5,H255=契約状況コード表!M$6)),1,IF(AND(T255&gt;=契約状況コード表!P$13,H255&lt;&gt;契約状況コード表!M$5,H255&lt;&gt;契約状況コード表!M$6),1,"")))</f>
        <v/>
      </c>
      <c r="BM255" s="132" t="str">
        <f t="shared" si="41"/>
        <v>○</v>
      </c>
      <c r="BN255" s="102" t="b">
        <f t="shared" si="42"/>
        <v>1</v>
      </c>
      <c r="BO255" s="102" t="b">
        <f t="shared" si="43"/>
        <v>1</v>
      </c>
    </row>
    <row r="256" spans="7:67" ht="60.6" customHeight="1">
      <c r="G256" s="64"/>
      <c r="H256" s="65"/>
      <c r="I256" s="65"/>
      <c r="J256" s="65"/>
      <c r="K256" s="64"/>
      <c r="L256" s="29"/>
      <c r="M256" s="66"/>
      <c r="N256" s="65"/>
      <c r="O256" s="67"/>
      <c r="P256" s="72"/>
      <c r="Q256" s="73"/>
      <c r="R256" s="65"/>
      <c r="S256" s="64"/>
      <c r="T256" s="68"/>
      <c r="U256" s="75"/>
      <c r="V256" s="76"/>
      <c r="W256" s="148" t="str">
        <f>IF(OR(T256="他官署で調達手続きを実施のため",AG256=契約状況コード表!G$5),"－",IF(V256&lt;&gt;"",ROUNDDOWN(V256/T256,3),(IFERROR(ROUNDDOWN(U256/T256,3),"－"))))</f>
        <v>－</v>
      </c>
      <c r="X256" s="68"/>
      <c r="Y256" s="68"/>
      <c r="Z256" s="71"/>
      <c r="AA256" s="69"/>
      <c r="AB256" s="70"/>
      <c r="AC256" s="71"/>
      <c r="AD256" s="71"/>
      <c r="AE256" s="71"/>
      <c r="AF256" s="71"/>
      <c r="AG256" s="69"/>
      <c r="AH256" s="65"/>
      <c r="AI256" s="65"/>
      <c r="AJ256" s="65"/>
      <c r="AK256" s="29"/>
      <c r="AL256" s="29"/>
      <c r="AM256" s="170"/>
      <c r="AN256" s="170"/>
      <c r="AO256" s="170"/>
      <c r="AP256" s="170"/>
      <c r="AQ256" s="29"/>
      <c r="AR256" s="64"/>
      <c r="AS256" s="29"/>
      <c r="AT256" s="29"/>
      <c r="AU256" s="29"/>
      <c r="AV256" s="29"/>
      <c r="AW256" s="29"/>
      <c r="AX256" s="29"/>
      <c r="AY256" s="29"/>
      <c r="AZ256" s="29"/>
      <c r="BA256" s="92"/>
      <c r="BB256" s="97"/>
      <c r="BC256" s="98" t="str">
        <f>IF(AND(OR(K256=契約状況コード表!D$5,K256=契約状況コード表!D$6),OR(AG256=契約状況コード表!G$5,AG256=契約状況コード表!G$6)),"年間支払金額(全官署)",IF(OR(AG256=契約状況コード表!G$5,AG256=契約状況コード表!G$6),"年間支払金額",IF(AND(OR(COUNTIF(AI256,"*すべて*"),COUNTIF(AI256,"*全て*")),S256="●",OR(K256=契約状況コード表!D$5,K256=契約状況コード表!D$6)),"年間支払金額(全官署、契約相手方ごと)",IF(AND(OR(COUNTIF(AI256,"*すべて*"),COUNTIF(AI256,"*全て*")),S256="●"),"年間支払金額(契約相手方ごと)",IF(AND(OR(K256=契約状況コード表!D$5,K256=契約状況コード表!D$6),AG256=契約状況コード表!G$7),"契約総額(全官署)",IF(AND(K256=契約状況コード表!D$7,AG256=契約状況コード表!G$7),"契約総額(自官署のみ)",IF(K256=契約状況コード表!D$7,"年間支払金額(自官署のみ)",IF(AG256=契約状況コード表!G$7,"契約総額",IF(AND(COUNTIF(BJ256,"&lt;&gt;*単価*"),OR(K256=契約状況コード表!D$5,K256=契約状況コード表!D$6)),"全官署予定価格",IF(AND(COUNTIF(BJ256,"*単価*"),OR(K256=契約状況コード表!D$5,K256=契約状況コード表!D$6)),"全官署支払金額",IF(AND(COUNTIF(BJ256,"&lt;&gt;*単価*"),COUNTIF(BJ256,"*変更契約*")),"変更後予定価格",IF(COUNTIF(BJ256,"*単価*"),"年間支払金額","予定価格"))))))))))))</f>
        <v>予定価格</v>
      </c>
      <c r="BD256" s="98" t="str">
        <f>IF(AND(BI256=契約状況コード表!M$5,T256&gt;契約状況コード表!N$5),"○",IF(AND(BI256=契約状況コード表!M$6,T256&gt;=契約状況コード表!N$6),"○",IF(AND(BI256=契約状況コード表!M$7,T256&gt;=契約状況コード表!N$7),"○",IF(AND(BI256=契約状況コード表!M$8,T256&gt;=契約状況コード表!N$8),"○",IF(AND(BI256=契約状況コード表!M$9,T256&gt;=契約状況コード表!N$9),"○",IF(AND(BI256=契約状況コード表!M$10,T256&gt;=契約状況コード表!N$10),"○",IF(AND(BI256=契約状況コード表!M$11,T256&gt;=契約状況コード表!N$11),"○",IF(AND(BI256=契約状況コード表!M$12,T256&gt;=契約状況コード表!N$12),"○",IF(AND(BI256=契約状況コード表!M$13,T256&gt;=契約状況コード表!N$13),"○",IF(T256="他官署で調達手続き入札を実施のため","○","×"))))))))))</f>
        <v>×</v>
      </c>
      <c r="BE256" s="98" t="str">
        <f>IF(AND(BI256=契約状況コード表!M$5,Y256&gt;契約状況コード表!N$5),"○",IF(AND(BI256=契約状況コード表!M$6,Y256&gt;=契約状況コード表!N$6),"○",IF(AND(BI256=契約状況コード表!M$7,Y256&gt;=契約状況コード表!N$7),"○",IF(AND(BI256=契約状況コード表!M$8,Y256&gt;=契約状況コード表!N$8),"○",IF(AND(BI256=契約状況コード表!M$9,Y256&gt;=契約状況コード表!N$9),"○",IF(AND(BI256=契約状況コード表!M$10,Y256&gt;=契約状況コード表!N$10),"○",IF(AND(BI256=契約状況コード表!M$11,Y256&gt;=契約状況コード表!N$11),"○",IF(AND(BI256=契約状況コード表!M$12,Y256&gt;=契約状況コード表!N$12),"○",IF(AND(BI256=契約状況コード表!M$13,Y256&gt;=契約状況コード表!N$13),"○","×")))))))))</f>
        <v>×</v>
      </c>
      <c r="BF256" s="98" t="str">
        <f t="shared" si="37"/>
        <v>×</v>
      </c>
      <c r="BG256" s="98" t="str">
        <f t="shared" si="38"/>
        <v>×</v>
      </c>
      <c r="BH256" s="99" t="str">
        <f t="shared" si="39"/>
        <v/>
      </c>
      <c r="BI256" s="146">
        <f t="shared" si="40"/>
        <v>0</v>
      </c>
      <c r="BJ256" s="29" t="str">
        <f>IF(AG256=契約状況コード表!G$5,"",IF(AND(K256&lt;&gt;"",ISTEXT(U256)),"分担契約/単価契約",IF(ISTEXT(U256),"単価契約",IF(K256&lt;&gt;"","分担契約",""))))</f>
        <v/>
      </c>
      <c r="BK256" s="147"/>
      <c r="BL256" s="102" t="str">
        <f>IF(COUNTIF(T256,"**"),"",IF(AND(T256&gt;=契約状況コード表!P$5,OR(H256=契約状況コード表!M$5,H256=契約状況コード表!M$6)),1,IF(AND(T256&gt;=契約状況コード表!P$13,H256&lt;&gt;契約状況コード表!M$5,H256&lt;&gt;契約状況コード表!M$6),1,"")))</f>
        <v/>
      </c>
      <c r="BM256" s="132" t="str">
        <f t="shared" si="41"/>
        <v>○</v>
      </c>
      <c r="BN256" s="102" t="b">
        <f t="shared" si="42"/>
        <v>1</v>
      </c>
      <c r="BO256" s="102" t="b">
        <f t="shared" si="43"/>
        <v>1</v>
      </c>
    </row>
    <row r="257" spans="7:67" ht="60.6" customHeight="1">
      <c r="G257" s="64"/>
      <c r="H257" s="65"/>
      <c r="I257" s="65"/>
      <c r="J257" s="65"/>
      <c r="K257" s="64"/>
      <c r="L257" s="29"/>
      <c r="M257" s="66"/>
      <c r="N257" s="65"/>
      <c r="O257" s="67"/>
      <c r="P257" s="72"/>
      <c r="Q257" s="73"/>
      <c r="R257" s="65"/>
      <c r="S257" s="64"/>
      <c r="T257" s="68"/>
      <c r="U257" s="75"/>
      <c r="V257" s="76"/>
      <c r="W257" s="148" t="str">
        <f>IF(OR(T257="他官署で調達手続きを実施のため",AG257=契約状況コード表!G$5),"－",IF(V257&lt;&gt;"",ROUNDDOWN(V257/T257,3),(IFERROR(ROUNDDOWN(U257/T257,3),"－"))))</f>
        <v>－</v>
      </c>
      <c r="X257" s="68"/>
      <c r="Y257" s="68"/>
      <c r="Z257" s="71"/>
      <c r="AA257" s="69"/>
      <c r="AB257" s="70"/>
      <c r="AC257" s="71"/>
      <c r="AD257" s="71"/>
      <c r="AE257" s="71"/>
      <c r="AF257" s="71"/>
      <c r="AG257" s="69"/>
      <c r="AH257" s="65"/>
      <c r="AI257" s="65"/>
      <c r="AJ257" s="65"/>
      <c r="AK257" s="29"/>
      <c r="AL257" s="29"/>
      <c r="AM257" s="170"/>
      <c r="AN257" s="170"/>
      <c r="AO257" s="170"/>
      <c r="AP257" s="170"/>
      <c r="AQ257" s="29"/>
      <c r="AR257" s="64"/>
      <c r="AS257" s="29"/>
      <c r="AT257" s="29"/>
      <c r="AU257" s="29"/>
      <c r="AV257" s="29"/>
      <c r="AW257" s="29"/>
      <c r="AX257" s="29"/>
      <c r="AY257" s="29"/>
      <c r="AZ257" s="29"/>
      <c r="BA257" s="90"/>
      <c r="BB257" s="97"/>
      <c r="BC257" s="98" t="str">
        <f>IF(AND(OR(K257=契約状況コード表!D$5,K257=契約状況コード表!D$6),OR(AG257=契約状況コード表!G$5,AG257=契約状況コード表!G$6)),"年間支払金額(全官署)",IF(OR(AG257=契約状況コード表!G$5,AG257=契約状況コード表!G$6),"年間支払金額",IF(AND(OR(COUNTIF(AI257,"*すべて*"),COUNTIF(AI257,"*全て*")),S257="●",OR(K257=契約状況コード表!D$5,K257=契約状況コード表!D$6)),"年間支払金額(全官署、契約相手方ごと)",IF(AND(OR(COUNTIF(AI257,"*すべて*"),COUNTIF(AI257,"*全て*")),S257="●"),"年間支払金額(契約相手方ごと)",IF(AND(OR(K257=契約状況コード表!D$5,K257=契約状況コード表!D$6),AG257=契約状況コード表!G$7),"契約総額(全官署)",IF(AND(K257=契約状況コード表!D$7,AG257=契約状況コード表!G$7),"契約総額(自官署のみ)",IF(K257=契約状況コード表!D$7,"年間支払金額(自官署のみ)",IF(AG257=契約状況コード表!G$7,"契約総額",IF(AND(COUNTIF(BJ257,"&lt;&gt;*単価*"),OR(K257=契約状況コード表!D$5,K257=契約状況コード表!D$6)),"全官署予定価格",IF(AND(COUNTIF(BJ257,"*単価*"),OR(K257=契約状況コード表!D$5,K257=契約状況コード表!D$6)),"全官署支払金額",IF(AND(COUNTIF(BJ257,"&lt;&gt;*単価*"),COUNTIF(BJ257,"*変更契約*")),"変更後予定価格",IF(COUNTIF(BJ257,"*単価*"),"年間支払金額","予定価格"))))))))))))</f>
        <v>予定価格</v>
      </c>
      <c r="BD257" s="98" t="str">
        <f>IF(AND(BI257=契約状況コード表!M$5,T257&gt;契約状況コード表!N$5),"○",IF(AND(BI257=契約状況コード表!M$6,T257&gt;=契約状況コード表!N$6),"○",IF(AND(BI257=契約状況コード表!M$7,T257&gt;=契約状況コード表!N$7),"○",IF(AND(BI257=契約状況コード表!M$8,T257&gt;=契約状況コード表!N$8),"○",IF(AND(BI257=契約状況コード表!M$9,T257&gt;=契約状況コード表!N$9),"○",IF(AND(BI257=契約状況コード表!M$10,T257&gt;=契約状況コード表!N$10),"○",IF(AND(BI257=契約状況コード表!M$11,T257&gt;=契約状況コード表!N$11),"○",IF(AND(BI257=契約状況コード表!M$12,T257&gt;=契約状況コード表!N$12),"○",IF(AND(BI257=契約状況コード表!M$13,T257&gt;=契約状況コード表!N$13),"○",IF(T257="他官署で調達手続き入札を実施のため","○","×"))))))))))</f>
        <v>×</v>
      </c>
      <c r="BE257" s="98" t="str">
        <f>IF(AND(BI257=契約状況コード表!M$5,Y257&gt;契約状況コード表!N$5),"○",IF(AND(BI257=契約状況コード表!M$6,Y257&gt;=契約状況コード表!N$6),"○",IF(AND(BI257=契約状況コード表!M$7,Y257&gt;=契約状況コード表!N$7),"○",IF(AND(BI257=契約状況コード表!M$8,Y257&gt;=契約状況コード表!N$8),"○",IF(AND(BI257=契約状況コード表!M$9,Y257&gt;=契約状況コード表!N$9),"○",IF(AND(BI257=契約状況コード表!M$10,Y257&gt;=契約状況コード表!N$10),"○",IF(AND(BI257=契約状況コード表!M$11,Y257&gt;=契約状況コード表!N$11),"○",IF(AND(BI257=契約状況コード表!M$12,Y257&gt;=契約状況コード表!N$12),"○",IF(AND(BI257=契約状況コード表!M$13,Y257&gt;=契約状況コード表!N$13),"○","×")))))))))</f>
        <v>×</v>
      </c>
      <c r="BF257" s="98" t="str">
        <f t="shared" si="37"/>
        <v>×</v>
      </c>
      <c r="BG257" s="98" t="str">
        <f t="shared" si="38"/>
        <v>×</v>
      </c>
      <c r="BH257" s="99" t="str">
        <f t="shared" si="39"/>
        <v/>
      </c>
      <c r="BI257" s="146">
        <f t="shared" si="40"/>
        <v>0</v>
      </c>
      <c r="BJ257" s="29" t="str">
        <f>IF(AG257=契約状況コード表!G$5,"",IF(AND(K257&lt;&gt;"",ISTEXT(U257)),"分担契約/単価契約",IF(ISTEXT(U257),"単価契約",IF(K257&lt;&gt;"","分担契約",""))))</f>
        <v/>
      </c>
      <c r="BK257" s="147"/>
      <c r="BL257" s="102" t="str">
        <f>IF(COUNTIF(T257,"**"),"",IF(AND(T257&gt;=契約状況コード表!P$5,OR(H257=契約状況コード表!M$5,H257=契約状況コード表!M$6)),1,IF(AND(T257&gt;=契約状況コード表!P$13,H257&lt;&gt;契約状況コード表!M$5,H257&lt;&gt;契約状況コード表!M$6),1,"")))</f>
        <v/>
      </c>
      <c r="BM257" s="132" t="str">
        <f t="shared" si="41"/>
        <v>○</v>
      </c>
      <c r="BN257" s="102" t="b">
        <f t="shared" si="42"/>
        <v>1</v>
      </c>
      <c r="BO257" s="102" t="b">
        <f t="shared" si="43"/>
        <v>1</v>
      </c>
    </row>
    <row r="258" spans="7:67" ht="60.6" customHeight="1">
      <c r="G258" s="64"/>
      <c r="H258" s="65"/>
      <c r="I258" s="65"/>
      <c r="J258" s="65"/>
      <c r="K258" s="64"/>
      <c r="L258" s="29"/>
      <c r="M258" s="66"/>
      <c r="N258" s="65"/>
      <c r="O258" s="67"/>
      <c r="P258" s="72"/>
      <c r="Q258" s="73"/>
      <c r="R258" s="65"/>
      <c r="S258" s="64"/>
      <c r="T258" s="68"/>
      <c r="U258" s="75"/>
      <c r="V258" s="76"/>
      <c r="W258" s="148" t="str">
        <f>IF(OR(T258="他官署で調達手続きを実施のため",AG258=契約状況コード表!G$5),"－",IF(V258&lt;&gt;"",ROUNDDOWN(V258/T258,3),(IFERROR(ROUNDDOWN(U258/T258,3),"－"))))</f>
        <v>－</v>
      </c>
      <c r="X258" s="68"/>
      <c r="Y258" s="68"/>
      <c r="Z258" s="71"/>
      <c r="AA258" s="69"/>
      <c r="AB258" s="70"/>
      <c r="AC258" s="71"/>
      <c r="AD258" s="71"/>
      <c r="AE258" s="71"/>
      <c r="AF258" s="71"/>
      <c r="AG258" s="69"/>
      <c r="AH258" s="65"/>
      <c r="AI258" s="65"/>
      <c r="AJ258" s="65"/>
      <c r="AK258" s="29"/>
      <c r="AL258" s="29"/>
      <c r="AM258" s="170"/>
      <c r="AN258" s="170"/>
      <c r="AO258" s="170"/>
      <c r="AP258" s="170"/>
      <c r="AQ258" s="29"/>
      <c r="AR258" s="64"/>
      <c r="AS258" s="29"/>
      <c r="AT258" s="29"/>
      <c r="AU258" s="29"/>
      <c r="AV258" s="29"/>
      <c r="AW258" s="29"/>
      <c r="AX258" s="29"/>
      <c r="AY258" s="29"/>
      <c r="AZ258" s="29"/>
      <c r="BA258" s="90"/>
      <c r="BB258" s="97"/>
      <c r="BC258" s="98" t="str">
        <f>IF(AND(OR(K258=契約状況コード表!D$5,K258=契約状況コード表!D$6),OR(AG258=契約状況コード表!G$5,AG258=契約状況コード表!G$6)),"年間支払金額(全官署)",IF(OR(AG258=契約状況コード表!G$5,AG258=契約状況コード表!G$6),"年間支払金額",IF(AND(OR(COUNTIF(AI258,"*すべて*"),COUNTIF(AI258,"*全て*")),S258="●",OR(K258=契約状況コード表!D$5,K258=契約状況コード表!D$6)),"年間支払金額(全官署、契約相手方ごと)",IF(AND(OR(COUNTIF(AI258,"*すべて*"),COUNTIF(AI258,"*全て*")),S258="●"),"年間支払金額(契約相手方ごと)",IF(AND(OR(K258=契約状況コード表!D$5,K258=契約状況コード表!D$6),AG258=契約状況コード表!G$7),"契約総額(全官署)",IF(AND(K258=契約状況コード表!D$7,AG258=契約状況コード表!G$7),"契約総額(自官署のみ)",IF(K258=契約状況コード表!D$7,"年間支払金額(自官署のみ)",IF(AG258=契約状況コード表!G$7,"契約総額",IF(AND(COUNTIF(BJ258,"&lt;&gt;*単価*"),OR(K258=契約状況コード表!D$5,K258=契約状況コード表!D$6)),"全官署予定価格",IF(AND(COUNTIF(BJ258,"*単価*"),OR(K258=契約状況コード表!D$5,K258=契約状況コード表!D$6)),"全官署支払金額",IF(AND(COUNTIF(BJ258,"&lt;&gt;*単価*"),COUNTIF(BJ258,"*変更契約*")),"変更後予定価格",IF(COUNTIF(BJ258,"*単価*"),"年間支払金額","予定価格"))))))))))))</f>
        <v>予定価格</v>
      </c>
      <c r="BD258" s="98" t="str">
        <f>IF(AND(BI258=契約状況コード表!M$5,T258&gt;契約状況コード表!N$5),"○",IF(AND(BI258=契約状況コード表!M$6,T258&gt;=契約状況コード表!N$6),"○",IF(AND(BI258=契約状況コード表!M$7,T258&gt;=契約状況コード表!N$7),"○",IF(AND(BI258=契約状況コード表!M$8,T258&gt;=契約状況コード表!N$8),"○",IF(AND(BI258=契約状況コード表!M$9,T258&gt;=契約状況コード表!N$9),"○",IF(AND(BI258=契約状況コード表!M$10,T258&gt;=契約状況コード表!N$10),"○",IF(AND(BI258=契約状況コード表!M$11,T258&gt;=契約状況コード表!N$11),"○",IF(AND(BI258=契約状況コード表!M$12,T258&gt;=契約状況コード表!N$12),"○",IF(AND(BI258=契約状況コード表!M$13,T258&gt;=契約状況コード表!N$13),"○",IF(T258="他官署で調達手続き入札を実施のため","○","×"))))))))))</f>
        <v>×</v>
      </c>
      <c r="BE258" s="98" t="str">
        <f>IF(AND(BI258=契約状況コード表!M$5,Y258&gt;契約状況コード表!N$5),"○",IF(AND(BI258=契約状況コード表!M$6,Y258&gt;=契約状況コード表!N$6),"○",IF(AND(BI258=契約状況コード表!M$7,Y258&gt;=契約状況コード表!N$7),"○",IF(AND(BI258=契約状況コード表!M$8,Y258&gt;=契約状況コード表!N$8),"○",IF(AND(BI258=契約状況コード表!M$9,Y258&gt;=契約状況コード表!N$9),"○",IF(AND(BI258=契約状況コード表!M$10,Y258&gt;=契約状況コード表!N$10),"○",IF(AND(BI258=契約状況コード表!M$11,Y258&gt;=契約状況コード表!N$11),"○",IF(AND(BI258=契約状況コード表!M$12,Y258&gt;=契約状況コード表!N$12),"○",IF(AND(BI258=契約状況コード表!M$13,Y258&gt;=契約状況コード表!N$13),"○","×")))))))))</f>
        <v>×</v>
      </c>
      <c r="BF258" s="98" t="str">
        <f t="shared" si="37"/>
        <v>×</v>
      </c>
      <c r="BG258" s="98" t="str">
        <f t="shared" si="38"/>
        <v>×</v>
      </c>
      <c r="BH258" s="99" t="str">
        <f t="shared" si="39"/>
        <v/>
      </c>
      <c r="BI258" s="146">
        <f t="shared" si="40"/>
        <v>0</v>
      </c>
      <c r="BJ258" s="29" t="str">
        <f>IF(AG258=契約状況コード表!G$5,"",IF(AND(K258&lt;&gt;"",ISTEXT(U258)),"分担契約/単価契約",IF(ISTEXT(U258),"単価契約",IF(K258&lt;&gt;"","分担契約",""))))</f>
        <v/>
      </c>
      <c r="BK258" s="147"/>
      <c r="BL258" s="102" t="str">
        <f>IF(COUNTIF(T258,"**"),"",IF(AND(T258&gt;=契約状況コード表!P$5,OR(H258=契約状況コード表!M$5,H258=契約状況コード表!M$6)),1,IF(AND(T258&gt;=契約状況コード表!P$13,H258&lt;&gt;契約状況コード表!M$5,H258&lt;&gt;契約状況コード表!M$6),1,"")))</f>
        <v/>
      </c>
      <c r="BM258" s="132" t="str">
        <f t="shared" si="41"/>
        <v>○</v>
      </c>
      <c r="BN258" s="102" t="b">
        <f t="shared" si="42"/>
        <v>1</v>
      </c>
      <c r="BO258" s="102" t="b">
        <f t="shared" si="43"/>
        <v>1</v>
      </c>
    </row>
    <row r="259" spans="7:67" ht="60.6" customHeight="1">
      <c r="G259" s="64"/>
      <c r="H259" s="65"/>
      <c r="I259" s="65"/>
      <c r="J259" s="65"/>
      <c r="K259" s="64"/>
      <c r="L259" s="29"/>
      <c r="M259" s="66"/>
      <c r="N259" s="65"/>
      <c r="O259" s="67"/>
      <c r="P259" s="72"/>
      <c r="Q259" s="73"/>
      <c r="R259" s="65"/>
      <c r="S259" s="64"/>
      <c r="T259" s="74"/>
      <c r="U259" s="131"/>
      <c r="V259" s="76"/>
      <c r="W259" s="148" t="str">
        <f>IF(OR(T259="他官署で調達手続きを実施のため",AG259=契約状況コード表!G$5),"－",IF(V259&lt;&gt;"",ROUNDDOWN(V259/T259,3),(IFERROR(ROUNDDOWN(U259/T259,3),"－"))))</f>
        <v>－</v>
      </c>
      <c r="X259" s="74"/>
      <c r="Y259" s="74"/>
      <c r="Z259" s="71"/>
      <c r="AA259" s="69"/>
      <c r="AB259" s="70"/>
      <c r="AC259" s="71"/>
      <c r="AD259" s="71"/>
      <c r="AE259" s="71"/>
      <c r="AF259" s="71"/>
      <c r="AG259" s="69"/>
      <c r="AH259" s="65"/>
      <c r="AI259" s="65"/>
      <c r="AJ259" s="65"/>
      <c r="AK259" s="29"/>
      <c r="AL259" s="29"/>
      <c r="AM259" s="170"/>
      <c r="AN259" s="170"/>
      <c r="AO259" s="170"/>
      <c r="AP259" s="170"/>
      <c r="AQ259" s="29"/>
      <c r="AR259" s="64"/>
      <c r="AS259" s="29"/>
      <c r="AT259" s="29"/>
      <c r="AU259" s="29"/>
      <c r="AV259" s="29"/>
      <c r="AW259" s="29"/>
      <c r="AX259" s="29"/>
      <c r="AY259" s="29"/>
      <c r="AZ259" s="29"/>
      <c r="BA259" s="90"/>
      <c r="BB259" s="97"/>
      <c r="BC259" s="98" t="str">
        <f>IF(AND(OR(K259=契約状況コード表!D$5,K259=契約状況コード表!D$6),OR(AG259=契約状況コード表!G$5,AG259=契約状況コード表!G$6)),"年間支払金額(全官署)",IF(OR(AG259=契約状況コード表!G$5,AG259=契約状況コード表!G$6),"年間支払金額",IF(AND(OR(COUNTIF(AI259,"*すべて*"),COUNTIF(AI259,"*全て*")),S259="●",OR(K259=契約状況コード表!D$5,K259=契約状況コード表!D$6)),"年間支払金額(全官署、契約相手方ごと)",IF(AND(OR(COUNTIF(AI259,"*すべて*"),COUNTIF(AI259,"*全て*")),S259="●"),"年間支払金額(契約相手方ごと)",IF(AND(OR(K259=契約状況コード表!D$5,K259=契約状況コード表!D$6),AG259=契約状況コード表!G$7),"契約総額(全官署)",IF(AND(K259=契約状況コード表!D$7,AG259=契約状況コード表!G$7),"契約総額(自官署のみ)",IF(K259=契約状況コード表!D$7,"年間支払金額(自官署のみ)",IF(AG259=契約状況コード表!G$7,"契約総額",IF(AND(COUNTIF(BJ259,"&lt;&gt;*単価*"),OR(K259=契約状況コード表!D$5,K259=契約状況コード表!D$6)),"全官署予定価格",IF(AND(COUNTIF(BJ259,"*単価*"),OR(K259=契約状況コード表!D$5,K259=契約状況コード表!D$6)),"全官署支払金額",IF(AND(COUNTIF(BJ259,"&lt;&gt;*単価*"),COUNTIF(BJ259,"*変更契約*")),"変更後予定価格",IF(COUNTIF(BJ259,"*単価*"),"年間支払金額","予定価格"))))))))))))</f>
        <v>予定価格</v>
      </c>
      <c r="BD259" s="98" t="str">
        <f>IF(AND(BI259=契約状況コード表!M$5,T259&gt;契約状況コード表!N$5),"○",IF(AND(BI259=契約状況コード表!M$6,T259&gt;=契約状況コード表!N$6),"○",IF(AND(BI259=契約状況コード表!M$7,T259&gt;=契約状況コード表!N$7),"○",IF(AND(BI259=契約状況コード表!M$8,T259&gt;=契約状況コード表!N$8),"○",IF(AND(BI259=契約状況コード表!M$9,T259&gt;=契約状況コード表!N$9),"○",IF(AND(BI259=契約状況コード表!M$10,T259&gt;=契約状況コード表!N$10),"○",IF(AND(BI259=契約状況コード表!M$11,T259&gt;=契約状況コード表!N$11),"○",IF(AND(BI259=契約状況コード表!M$12,T259&gt;=契約状況コード表!N$12),"○",IF(AND(BI259=契約状況コード表!M$13,T259&gt;=契約状況コード表!N$13),"○",IF(T259="他官署で調達手続き入札を実施のため","○","×"))))))))))</f>
        <v>×</v>
      </c>
      <c r="BE259" s="98" t="str">
        <f>IF(AND(BI259=契約状況コード表!M$5,Y259&gt;契約状況コード表!N$5),"○",IF(AND(BI259=契約状況コード表!M$6,Y259&gt;=契約状況コード表!N$6),"○",IF(AND(BI259=契約状況コード表!M$7,Y259&gt;=契約状況コード表!N$7),"○",IF(AND(BI259=契約状況コード表!M$8,Y259&gt;=契約状況コード表!N$8),"○",IF(AND(BI259=契約状況コード表!M$9,Y259&gt;=契約状況コード表!N$9),"○",IF(AND(BI259=契約状況コード表!M$10,Y259&gt;=契約状況コード表!N$10),"○",IF(AND(BI259=契約状況コード表!M$11,Y259&gt;=契約状況コード表!N$11),"○",IF(AND(BI259=契約状況コード表!M$12,Y259&gt;=契約状況コード表!N$12),"○",IF(AND(BI259=契約状況コード表!M$13,Y259&gt;=契約状況コード表!N$13),"○","×")))))))))</f>
        <v>×</v>
      </c>
      <c r="BF259" s="98" t="str">
        <f t="shared" si="37"/>
        <v>×</v>
      </c>
      <c r="BG259" s="98" t="str">
        <f t="shared" si="38"/>
        <v>×</v>
      </c>
      <c r="BH259" s="99" t="str">
        <f t="shared" si="39"/>
        <v/>
      </c>
      <c r="BI259" s="146">
        <f t="shared" si="40"/>
        <v>0</v>
      </c>
      <c r="BJ259" s="29" t="str">
        <f>IF(AG259=契約状況コード表!G$5,"",IF(AND(K259&lt;&gt;"",ISTEXT(U259)),"分担契約/単価契約",IF(ISTEXT(U259),"単価契約",IF(K259&lt;&gt;"","分担契約",""))))</f>
        <v/>
      </c>
      <c r="BK259" s="147"/>
      <c r="BL259" s="102" t="str">
        <f>IF(COUNTIF(T259,"**"),"",IF(AND(T259&gt;=契約状況コード表!P$5,OR(H259=契約状況コード表!M$5,H259=契約状況コード表!M$6)),1,IF(AND(T259&gt;=契約状況コード表!P$13,H259&lt;&gt;契約状況コード表!M$5,H259&lt;&gt;契約状況コード表!M$6),1,"")))</f>
        <v/>
      </c>
      <c r="BM259" s="132" t="str">
        <f t="shared" si="41"/>
        <v>○</v>
      </c>
      <c r="BN259" s="102" t="b">
        <f t="shared" si="42"/>
        <v>1</v>
      </c>
      <c r="BO259" s="102" t="b">
        <f t="shared" si="43"/>
        <v>1</v>
      </c>
    </row>
    <row r="260" spans="7:67" ht="60.6" customHeight="1">
      <c r="G260" s="64"/>
      <c r="H260" s="65"/>
      <c r="I260" s="65"/>
      <c r="J260" s="65"/>
      <c r="K260" s="64"/>
      <c r="L260" s="29"/>
      <c r="M260" s="66"/>
      <c r="N260" s="65"/>
      <c r="O260" s="67"/>
      <c r="P260" s="72"/>
      <c r="Q260" s="73"/>
      <c r="R260" s="65"/>
      <c r="S260" s="64"/>
      <c r="T260" s="68"/>
      <c r="U260" s="75"/>
      <c r="V260" s="76"/>
      <c r="W260" s="148" t="str">
        <f>IF(OR(T260="他官署で調達手続きを実施のため",AG260=契約状況コード表!G$5),"－",IF(V260&lt;&gt;"",ROUNDDOWN(V260/T260,3),(IFERROR(ROUNDDOWN(U260/T260,3),"－"))))</f>
        <v>－</v>
      </c>
      <c r="X260" s="68"/>
      <c r="Y260" s="68"/>
      <c r="Z260" s="71"/>
      <c r="AA260" s="69"/>
      <c r="AB260" s="70"/>
      <c r="AC260" s="71"/>
      <c r="AD260" s="71"/>
      <c r="AE260" s="71"/>
      <c r="AF260" s="71"/>
      <c r="AG260" s="69"/>
      <c r="AH260" s="65"/>
      <c r="AI260" s="65"/>
      <c r="AJ260" s="65"/>
      <c r="AK260" s="29"/>
      <c r="AL260" s="29"/>
      <c r="AM260" s="170"/>
      <c r="AN260" s="170"/>
      <c r="AO260" s="170"/>
      <c r="AP260" s="170"/>
      <c r="AQ260" s="29"/>
      <c r="AR260" s="64"/>
      <c r="AS260" s="29"/>
      <c r="AT260" s="29"/>
      <c r="AU260" s="29"/>
      <c r="AV260" s="29"/>
      <c r="AW260" s="29"/>
      <c r="AX260" s="29"/>
      <c r="AY260" s="29"/>
      <c r="AZ260" s="29"/>
      <c r="BA260" s="90"/>
      <c r="BB260" s="97"/>
      <c r="BC260" s="98" t="str">
        <f>IF(AND(OR(K260=契約状況コード表!D$5,K260=契約状況コード表!D$6),OR(AG260=契約状況コード表!G$5,AG260=契約状況コード表!G$6)),"年間支払金額(全官署)",IF(OR(AG260=契約状況コード表!G$5,AG260=契約状況コード表!G$6),"年間支払金額",IF(AND(OR(COUNTIF(AI260,"*すべて*"),COUNTIF(AI260,"*全て*")),S260="●",OR(K260=契約状況コード表!D$5,K260=契約状況コード表!D$6)),"年間支払金額(全官署、契約相手方ごと)",IF(AND(OR(COUNTIF(AI260,"*すべて*"),COUNTIF(AI260,"*全て*")),S260="●"),"年間支払金額(契約相手方ごと)",IF(AND(OR(K260=契約状況コード表!D$5,K260=契約状況コード表!D$6),AG260=契約状況コード表!G$7),"契約総額(全官署)",IF(AND(K260=契約状況コード表!D$7,AG260=契約状況コード表!G$7),"契約総額(自官署のみ)",IF(K260=契約状況コード表!D$7,"年間支払金額(自官署のみ)",IF(AG260=契約状況コード表!G$7,"契約総額",IF(AND(COUNTIF(BJ260,"&lt;&gt;*単価*"),OR(K260=契約状況コード表!D$5,K260=契約状況コード表!D$6)),"全官署予定価格",IF(AND(COUNTIF(BJ260,"*単価*"),OR(K260=契約状況コード表!D$5,K260=契約状況コード表!D$6)),"全官署支払金額",IF(AND(COUNTIF(BJ260,"&lt;&gt;*単価*"),COUNTIF(BJ260,"*変更契約*")),"変更後予定価格",IF(COUNTIF(BJ260,"*単価*"),"年間支払金額","予定価格"))))))))))))</f>
        <v>予定価格</v>
      </c>
      <c r="BD260" s="98" t="str">
        <f>IF(AND(BI260=契約状況コード表!M$5,T260&gt;契約状況コード表!N$5),"○",IF(AND(BI260=契約状況コード表!M$6,T260&gt;=契約状況コード表!N$6),"○",IF(AND(BI260=契約状況コード表!M$7,T260&gt;=契約状況コード表!N$7),"○",IF(AND(BI260=契約状況コード表!M$8,T260&gt;=契約状況コード表!N$8),"○",IF(AND(BI260=契約状況コード表!M$9,T260&gt;=契約状況コード表!N$9),"○",IF(AND(BI260=契約状況コード表!M$10,T260&gt;=契約状況コード表!N$10),"○",IF(AND(BI260=契約状況コード表!M$11,T260&gt;=契約状況コード表!N$11),"○",IF(AND(BI260=契約状況コード表!M$12,T260&gt;=契約状況コード表!N$12),"○",IF(AND(BI260=契約状況コード表!M$13,T260&gt;=契約状況コード表!N$13),"○",IF(T260="他官署で調達手続き入札を実施のため","○","×"))))))))))</f>
        <v>×</v>
      </c>
      <c r="BE260" s="98" t="str">
        <f>IF(AND(BI260=契約状況コード表!M$5,Y260&gt;契約状況コード表!N$5),"○",IF(AND(BI260=契約状況コード表!M$6,Y260&gt;=契約状況コード表!N$6),"○",IF(AND(BI260=契約状況コード表!M$7,Y260&gt;=契約状況コード表!N$7),"○",IF(AND(BI260=契約状況コード表!M$8,Y260&gt;=契約状況コード表!N$8),"○",IF(AND(BI260=契約状況コード表!M$9,Y260&gt;=契約状況コード表!N$9),"○",IF(AND(BI260=契約状況コード表!M$10,Y260&gt;=契約状況コード表!N$10),"○",IF(AND(BI260=契約状況コード表!M$11,Y260&gt;=契約状況コード表!N$11),"○",IF(AND(BI260=契約状況コード表!M$12,Y260&gt;=契約状況コード表!N$12),"○",IF(AND(BI260=契約状況コード表!M$13,Y260&gt;=契約状況コード表!N$13),"○","×")))))))))</f>
        <v>×</v>
      </c>
      <c r="BF260" s="98" t="str">
        <f t="shared" si="37"/>
        <v>×</v>
      </c>
      <c r="BG260" s="98" t="str">
        <f t="shared" si="38"/>
        <v>×</v>
      </c>
      <c r="BH260" s="99" t="str">
        <f t="shared" si="39"/>
        <v/>
      </c>
      <c r="BI260" s="146">
        <f t="shared" si="40"/>
        <v>0</v>
      </c>
      <c r="BJ260" s="29" t="str">
        <f>IF(AG260=契約状況コード表!G$5,"",IF(AND(K260&lt;&gt;"",ISTEXT(U260)),"分担契約/単価契約",IF(ISTEXT(U260),"単価契約",IF(K260&lt;&gt;"","分担契約",""))))</f>
        <v/>
      </c>
      <c r="BK260" s="147"/>
      <c r="BL260" s="102" t="str">
        <f>IF(COUNTIF(T260,"**"),"",IF(AND(T260&gt;=契約状況コード表!P$5,OR(H260=契約状況コード表!M$5,H260=契約状況コード表!M$6)),1,IF(AND(T260&gt;=契約状況コード表!P$13,H260&lt;&gt;契約状況コード表!M$5,H260&lt;&gt;契約状況コード表!M$6),1,"")))</f>
        <v/>
      </c>
      <c r="BM260" s="132" t="str">
        <f t="shared" si="41"/>
        <v>○</v>
      </c>
      <c r="BN260" s="102" t="b">
        <f t="shared" si="42"/>
        <v>1</v>
      </c>
      <c r="BO260" s="102" t="b">
        <f t="shared" si="43"/>
        <v>1</v>
      </c>
    </row>
    <row r="261" spans="7:67" ht="60.6" customHeight="1">
      <c r="G261" s="64"/>
      <c r="H261" s="65"/>
      <c r="I261" s="65"/>
      <c r="J261" s="65"/>
      <c r="K261" s="64"/>
      <c r="L261" s="29"/>
      <c r="M261" s="66"/>
      <c r="N261" s="65"/>
      <c r="O261" s="67"/>
      <c r="P261" s="72"/>
      <c r="Q261" s="73"/>
      <c r="R261" s="65"/>
      <c r="S261" s="64"/>
      <c r="T261" s="68"/>
      <c r="U261" s="75"/>
      <c r="V261" s="76"/>
      <c r="W261" s="148" t="str">
        <f>IF(OR(T261="他官署で調達手続きを実施のため",AG261=契約状況コード表!G$5),"－",IF(V261&lt;&gt;"",ROUNDDOWN(V261/T261,3),(IFERROR(ROUNDDOWN(U261/T261,3),"－"))))</f>
        <v>－</v>
      </c>
      <c r="X261" s="68"/>
      <c r="Y261" s="68"/>
      <c r="Z261" s="71"/>
      <c r="AA261" s="69"/>
      <c r="AB261" s="70"/>
      <c r="AC261" s="71"/>
      <c r="AD261" s="71"/>
      <c r="AE261" s="71"/>
      <c r="AF261" s="71"/>
      <c r="AG261" s="69"/>
      <c r="AH261" s="65"/>
      <c r="AI261" s="65"/>
      <c r="AJ261" s="65"/>
      <c r="AK261" s="29"/>
      <c r="AL261" s="29"/>
      <c r="AM261" s="170"/>
      <c r="AN261" s="170"/>
      <c r="AO261" s="170"/>
      <c r="AP261" s="170"/>
      <c r="AQ261" s="29"/>
      <c r="AR261" s="64"/>
      <c r="AS261" s="29"/>
      <c r="AT261" s="29"/>
      <c r="AU261" s="29"/>
      <c r="AV261" s="29"/>
      <c r="AW261" s="29"/>
      <c r="AX261" s="29"/>
      <c r="AY261" s="29"/>
      <c r="AZ261" s="29"/>
      <c r="BA261" s="90"/>
      <c r="BB261" s="97"/>
      <c r="BC261" s="98" t="str">
        <f>IF(AND(OR(K261=契約状況コード表!D$5,K261=契約状況コード表!D$6),OR(AG261=契約状況コード表!G$5,AG261=契約状況コード表!G$6)),"年間支払金額(全官署)",IF(OR(AG261=契約状況コード表!G$5,AG261=契約状況コード表!G$6),"年間支払金額",IF(AND(OR(COUNTIF(AI261,"*すべて*"),COUNTIF(AI261,"*全て*")),S261="●",OR(K261=契約状況コード表!D$5,K261=契約状況コード表!D$6)),"年間支払金額(全官署、契約相手方ごと)",IF(AND(OR(COUNTIF(AI261,"*すべて*"),COUNTIF(AI261,"*全て*")),S261="●"),"年間支払金額(契約相手方ごと)",IF(AND(OR(K261=契約状況コード表!D$5,K261=契約状況コード表!D$6),AG261=契約状況コード表!G$7),"契約総額(全官署)",IF(AND(K261=契約状況コード表!D$7,AG261=契約状況コード表!G$7),"契約総額(自官署のみ)",IF(K261=契約状況コード表!D$7,"年間支払金額(自官署のみ)",IF(AG261=契約状況コード表!G$7,"契約総額",IF(AND(COUNTIF(BJ261,"&lt;&gt;*単価*"),OR(K261=契約状況コード表!D$5,K261=契約状況コード表!D$6)),"全官署予定価格",IF(AND(COUNTIF(BJ261,"*単価*"),OR(K261=契約状況コード表!D$5,K261=契約状況コード表!D$6)),"全官署支払金額",IF(AND(COUNTIF(BJ261,"&lt;&gt;*単価*"),COUNTIF(BJ261,"*変更契約*")),"変更後予定価格",IF(COUNTIF(BJ261,"*単価*"),"年間支払金額","予定価格"))))))))))))</f>
        <v>予定価格</v>
      </c>
      <c r="BD261" s="98" t="str">
        <f>IF(AND(BI261=契約状況コード表!M$5,T261&gt;契約状況コード表!N$5),"○",IF(AND(BI261=契約状況コード表!M$6,T261&gt;=契約状況コード表!N$6),"○",IF(AND(BI261=契約状況コード表!M$7,T261&gt;=契約状況コード表!N$7),"○",IF(AND(BI261=契約状況コード表!M$8,T261&gt;=契約状況コード表!N$8),"○",IF(AND(BI261=契約状況コード表!M$9,T261&gt;=契約状況コード表!N$9),"○",IF(AND(BI261=契約状況コード表!M$10,T261&gt;=契約状況コード表!N$10),"○",IF(AND(BI261=契約状況コード表!M$11,T261&gt;=契約状況コード表!N$11),"○",IF(AND(BI261=契約状況コード表!M$12,T261&gt;=契約状況コード表!N$12),"○",IF(AND(BI261=契約状況コード表!M$13,T261&gt;=契約状況コード表!N$13),"○",IF(T261="他官署で調達手続き入札を実施のため","○","×"))))))))))</f>
        <v>×</v>
      </c>
      <c r="BE261" s="98" t="str">
        <f>IF(AND(BI261=契約状況コード表!M$5,Y261&gt;契約状況コード表!N$5),"○",IF(AND(BI261=契約状況コード表!M$6,Y261&gt;=契約状況コード表!N$6),"○",IF(AND(BI261=契約状況コード表!M$7,Y261&gt;=契約状況コード表!N$7),"○",IF(AND(BI261=契約状況コード表!M$8,Y261&gt;=契約状況コード表!N$8),"○",IF(AND(BI261=契約状況コード表!M$9,Y261&gt;=契約状況コード表!N$9),"○",IF(AND(BI261=契約状況コード表!M$10,Y261&gt;=契約状況コード表!N$10),"○",IF(AND(BI261=契約状況コード表!M$11,Y261&gt;=契約状況コード表!N$11),"○",IF(AND(BI261=契約状況コード表!M$12,Y261&gt;=契約状況コード表!N$12),"○",IF(AND(BI261=契約状況コード表!M$13,Y261&gt;=契約状況コード表!N$13),"○","×")))))))))</f>
        <v>×</v>
      </c>
      <c r="BF261" s="98" t="str">
        <f t="shared" si="37"/>
        <v>×</v>
      </c>
      <c r="BG261" s="98" t="str">
        <f t="shared" si="38"/>
        <v>×</v>
      </c>
      <c r="BH261" s="99" t="str">
        <f t="shared" si="39"/>
        <v/>
      </c>
      <c r="BI261" s="146">
        <f t="shared" si="40"/>
        <v>0</v>
      </c>
      <c r="BJ261" s="29" t="str">
        <f>IF(AG261=契約状況コード表!G$5,"",IF(AND(K261&lt;&gt;"",ISTEXT(U261)),"分担契約/単価契約",IF(ISTEXT(U261),"単価契約",IF(K261&lt;&gt;"","分担契約",""))))</f>
        <v/>
      </c>
      <c r="BK261" s="147"/>
      <c r="BL261" s="102" t="str">
        <f>IF(COUNTIF(T261,"**"),"",IF(AND(T261&gt;=契約状況コード表!P$5,OR(H261=契約状況コード表!M$5,H261=契約状況コード表!M$6)),1,IF(AND(T261&gt;=契約状況コード表!P$13,H261&lt;&gt;契約状況コード表!M$5,H261&lt;&gt;契約状況コード表!M$6),1,"")))</f>
        <v/>
      </c>
      <c r="BM261" s="132" t="str">
        <f t="shared" si="41"/>
        <v>○</v>
      </c>
      <c r="BN261" s="102" t="b">
        <f t="shared" si="42"/>
        <v>1</v>
      </c>
      <c r="BO261" s="102" t="b">
        <f t="shared" si="43"/>
        <v>1</v>
      </c>
    </row>
    <row r="262" spans="7:67" ht="60.6" customHeight="1">
      <c r="G262" s="64"/>
      <c r="H262" s="65"/>
      <c r="I262" s="65"/>
      <c r="J262" s="65"/>
      <c r="K262" s="64"/>
      <c r="L262" s="29"/>
      <c r="M262" s="66"/>
      <c r="N262" s="65"/>
      <c r="O262" s="67"/>
      <c r="P262" s="72"/>
      <c r="Q262" s="73"/>
      <c r="R262" s="65"/>
      <c r="S262" s="64"/>
      <c r="T262" s="68"/>
      <c r="U262" s="75"/>
      <c r="V262" s="76"/>
      <c r="W262" s="148" t="str">
        <f>IF(OR(T262="他官署で調達手続きを実施のため",AG262=契約状況コード表!G$5),"－",IF(V262&lt;&gt;"",ROUNDDOWN(V262/T262,3),(IFERROR(ROUNDDOWN(U262/T262,3),"－"))))</f>
        <v>－</v>
      </c>
      <c r="X262" s="68"/>
      <c r="Y262" s="68"/>
      <c r="Z262" s="71"/>
      <c r="AA262" s="69"/>
      <c r="AB262" s="70"/>
      <c r="AC262" s="71"/>
      <c r="AD262" s="71"/>
      <c r="AE262" s="71"/>
      <c r="AF262" s="71"/>
      <c r="AG262" s="69"/>
      <c r="AH262" s="65"/>
      <c r="AI262" s="65"/>
      <c r="AJ262" s="65"/>
      <c r="AK262" s="29"/>
      <c r="AL262" s="29"/>
      <c r="AM262" s="170"/>
      <c r="AN262" s="170"/>
      <c r="AO262" s="170"/>
      <c r="AP262" s="170"/>
      <c r="AQ262" s="29"/>
      <c r="AR262" s="64"/>
      <c r="AS262" s="29"/>
      <c r="AT262" s="29"/>
      <c r="AU262" s="29"/>
      <c r="AV262" s="29"/>
      <c r="AW262" s="29"/>
      <c r="AX262" s="29"/>
      <c r="AY262" s="29"/>
      <c r="AZ262" s="29"/>
      <c r="BA262" s="90"/>
      <c r="BB262" s="97"/>
      <c r="BC262" s="98" t="str">
        <f>IF(AND(OR(K262=契約状況コード表!D$5,K262=契約状況コード表!D$6),OR(AG262=契約状況コード表!G$5,AG262=契約状況コード表!G$6)),"年間支払金額(全官署)",IF(OR(AG262=契約状況コード表!G$5,AG262=契約状況コード表!G$6),"年間支払金額",IF(AND(OR(COUNTIF(AI262,"*すべて*"),COUNTIF(AI262,"*全て*")),S262="●",OR(K262=契約状況コード表!D$5,K262=契約状況コード表!D$6)),"年間支払金額(全官署、契約相手方ごと)",IF(AND(OR(COUNTIF(AI262,"*すべて*"),COUNTIF(AI262,"*全て*")),S262="●"),"年間支払金額(契約相手方ごと)",IF(AND(OR(K262=契約状況コード表!D$5,K262=契約状況コード表!D$6),AG262=契約状況コード表!G$7),"契約総額(全官署)",IF(AND(K262=契約状況コード表!D$7,AG262=契約状況コード表!G$7),"契約総額(自官署のみ)",IF(K262=契約状況コード表!D$7,"年間支払金額(自官署のみ)",IF(AG262=契約状況コード表!G$7,"契約総額",IF(AND(COUNTIF(BJ262,"&lt;&gt;*単価*"),OR(K262=契約状況コード表!D$5,K262=契約状況コード表!D$6)),"全官署予定価格",IF(AND(COUNTIF(BJ262,"*単価*"),OR(K262=契約状況コード表!D$5,K262=契約状況コード表!D$6)),"全官署支払金額",IF(AND(COUNTIF(BJ262,"&lt;&gt;*単価*"),COUNTIF(BJ262,"*変更契約*")),"変更後予定価格",IF(COUNTIF(BJ262,"*単価*"),"年間支払金額","予定価格"))))))))))))</f>
        <v>予定価格</v>
      </c>
      <c r="BD262" s="98" t="str">
        <f>IF(AND(BI262=契約状況コード表!M$5,T262&gt;契約状況コード表!N$5),"○",IF(AND(BI262=契約状況コード表!M$6,T262&gt;=契約状況コード表!N$6),"○",IF(AND(BI262=契約状況コード表!M$7,T262&gt;=契約状況コード表!N$7),"○",IF(AND(BI262=契約状況コード表!M$8,T262&gt;=契約状況コード表!N$8),"○",IF(AND(BI262=契約状況コード表!M$9,T262&gt;=契約状況コード表!N$9),"○",IF(AND(BI262=契約状況コード表!M$10,T262&gt;=契約状況コード表!N$10),"○",IF(AND(BI262=契約状況コード表!M$11,T262&gt;=契約状況コード表!N$11),"○",IF(AND(BI262=契約状況コード表!M$12,T262&gt;=契約状況コード表!N$12),"○",IF(AND(BI262=契約状況コード表!M$13,T262&gt;=契約状況コード表!N$13),"○",IF(T262="他官署で調達手続き入札を実施のため","○","×"))))))))))</f>
        <v>×</v>
      </c>
      <c r="BE262" s="98" t="str">
        <f>IF(AND(BI262=契約状況コード表!M$5,Y262&gt;契約状況コード表!N$5),"○",IF(AND(BI262=契約状況コード表!M$6,Y262&gt;=契約状況コード表!N$6),"○",IF(AND(BI262=契約状況コード表!M$7,Y262&gt;=契約状況コード表!N$7),"○",IF(AND(BI262=契約状況コード表!M$8,Y262&gt;=契約状況コード表!N$8),"○",IF(AND(BI262=契約状況コード表!M$9,Y262&gt;=契約状況コード表!N$9),"○",IF(AND(BI262=契約状況コード表!M$10,Y262&gt;=契約状況コード表!N$10),"○",IF(AND(BI262=契約状況コード表!M$11,Y262&gt;=契約状況コード表!N$11),"○",IF(AND(BI262=契約状況コード表!M$12,Y262&gt;=契約状況コード表!N$12),"○",IF(AND(BI262=契約状況コード表!M$13,Y262&gt;=契約状況コード表!N$13),"○","×")))))))))</f>
        <v>×</v>
      </c>
      <c r="BF262" s="98" t="str">
        <f t="shared" si="37"/>
        <v>×</v>
      </c>
      <c r="BG262" s="98" t="str">
        <f t="shared" si="38"/>
        <v>×</v>
      </c>
      <c r="BH262" s="99" t="str">
        <f t="shared" si="39"/>
        <v/>
      </c>
      <c r="BI262" s="146">
        <f t="shared" si="40"/>
        <v>0</v>
      </c>
      <c r="BJ262" s="29" t="str">
        <f>IF(AG262=契約状況コード表!G$5,"",IF(AND(K262&lt;&gt;"",ISTEXT(U262)),"分担契約/単価契約",IF(ISTEXT(U262),"単価契約",IF(K262&lt;&gt;"","分担契約",""))))</f>
        <v/>
      </c>
      <c r="BK262" s="147"/>
      <c r="BL262" s="102" t="str">
        <f>IF(COUNTIF(T262,"**"),"",IF(AND(T262&gt;=契約状況コード表!P$5,OR(H262=契約状況コード表!M$5,H262=契約状況コード表!M$6)),1,IF(AND(T262&gt;=契約状況コード表!P$13,H262&lt;&gt;契約状況コード表!M$5,H262&lt;&gt;契約状況コード表!M$6),1,"")))</f>
        <v/>
      </c>
      <c r="BM262" s="132" t="str">
        <f t="shared" si="41"/>
        <v>○</v>
      </c>
      <c r="BN262" s="102" t="b">
        <f t="shared" si="42"/>
        <v>1</v>
      </c>
      <c r="BO262" s="102" t="b">
        <f t="shared" si="43"/>
        <v>1</v>
      </c>
    </row>
    <row r="263" spans="7:67" ht="60.6" customHeight="1">
      <c r="G263" s="64"/>
      <c r="H263" s="65"/>
      <c r="I263" s="65"/>
      <c r="J263" s="65"/>
      <c r="K263" s="64"/>
      <c r="L263" s="29"/>
      <c r="M263" s="66"/>
      <c r="N263" s="65"/>
      <c r="O263" s="67"/>
      <c r="P263" s="72"/>
      <c r="Q263" s="73"/>
      <c r="R263" s="65"/>
      <c r="S263" s="64"/>
      <c r="T263" s="68"/>
      <c r="U263" s="75"/>
      <c r="V263" s="76"/>
      <c r="W263" s="148" t="str">
        <f>IF(OR(T263="他官署で調達手続きを実施のため",AG263=契約状況コード表!G$5),"－",IF(V263&lt;&gt;"",ROUNDDOWN(V263/T263,3),(IFERROR(ROUNDDOWN(U263/T263,3),"－"))))</f>
        <v>－</v>
      </c>
      <c r="X263" s="68"/>
      <c r="Y263" s="68"/>
      <c r="Z263" s="71"/>
      <c r="AA263" s="69"/>
      <c r="AB263" s="70"/>
      <c r="AC263" s="71"/>
      <c r="AD263" s="71"/>
      <c r="AE263" s="71"/>
      <c r="AF263" s="71"/>
      <c r="AG263" s="69"/>
      <c r="AH263" s="65"/>
      <c r="AI263" s="65"/>
      <c r="AJ263" s="65"/>
      <c r="AK263" s="29"/>
      <c r="AL263" s="29"/>
      <c r="AM263" s="170"/>
      <c r="AN263" s="170"/>
      <c r="AO263" s="170"/>
      <c r="AP263" s="170"/>
      <c r="AQ263" s="29"/>
      <c r="AR263" s="64"/>
      <c r="AS263" s="29"/>
      <c r="AT263" s="29"/>
      <c r="AU263" s="29"/>
      <c r="AV263" s="29"/>
      <c r="AW263" s="29"/>
      <c r="AX263" s="29"/>
      <c r="AY263" s="29"/>
      <c r="AZ263" s="29"/>
      <c r="BA263" s="92"/>
      <c r="BB263" s="97"/>
      <c r="BC263" s="98" t="str">
        <f>IF(AND(OR(K263=契約状況コード表!D$5,K263=契約状況コード表!D$6),OR(AG263=契約状況コード表!G$5,AG263=契約状況コード表!G$6)),"年間支払金額(全官署)",IF(OR(AG263=契約状況コード表!G$5,AG263=契約状況コード表!G$6),"年間支払金額",IF(AND(OR(COUNTIF(AI263,"*すべて*"),COUNTIF(AI263,"*全て*")),S263="●",OR(K263=契約状況コード表!D$5,K263=契約状況コード表!D$6)),"年間支払金額(全官署、契約相手方ごと)",IF(AND(OR(COUNTIF(AI263,"*すべて*"),COUNTIF(AI263,"*全て*")),S263="●"),"年間支払金額(契約相手方ごと)",IF(AND(OR(K263=契約状況コード表!D$5,K263=契約状況コード表!D$6),AG263=契約状況コード表!G$7),"契約総額(全官署)",IF(AND(K263=契約状況コード表!D$7,AG263=契約状況コード表!G$7),"契約総額(自官署のみ)",IF(K263=契約状況コード表!D$7,"年間支払金額(自官署のみ)",IF(AG263=契約状況コード表!G$7,"契約総額",IF(AND(COUNTIF(BJ263,"&lt;&gt;*単価*"),OR(K263=契約状況コード表!D$5,K263=契約状況コード表!D$6)),"全官署予定価格",IF(AND(COUNTIF(BJ263,"*単価*"),OR(K263=契約状況コード表!D$5,K263=契約状況コード表!D$6)),"全官署支払金額",IF(AND(COUNTIF(BJ263,"&lt;&gt;*単価*"),COUNTIF(BJ263,"*変更契約*")),"変更後予定価格",IF(COUNTIF(BJ263,"*単価*"),"年間支払金額","予定価格"))))))))))))</f>
        <v>予定価格</v>
      </c>
      <c r="BD263" s="98" t="str">
        <f>IF(AND(BI263=契約状況コード表!M$5,T263&gt;契約状況コード表!N$5),"○",IF(AND(BI263=契約状況コード表!M$6,T263&gt;=契約状況コード表!N$6),"○",IF(AND(BI263=契約状況コード表!M$7,T263&gt;=契約状況コード表!N$7),"○",IF(AND(BI263=契約状況コード表!M$8,T263&gt;=契約状況コード表!N$8),"○",IF(AND(BI263=契約状況コード表!M$9,T263&gt;=契約状況コード表!N$9),"○",IF(AND(BI263=契約状況コード表!M$10,T263&gt;=契約状況コード表!N$10),"○",IF(AND(BI263=契約状況コード表!M$11,T263&gt;=契約状況コード表!N$11),"○",IF(AND(BI263=契約状況コード表!M$12,T263&gt;=契約状況コード表!N$12),"○",IF(AND(BI263=契約状況コード表!M$13,T263&gt;=契約状況コード表!N$13),"○",IF(T263="他官署で調達手続き入札を実施のため","○","×"))))))))))</f>
        <v>×</v>
      </c>
      <c r="BE263" s="98" t="str">
        <f>IF(AND(BI263=契約状況コード表!M$5,Y263&gt;契約状況コード表!N$5),"○",IF(AND(BI263=契約状況コード表!M$6,Y263&gt;=契約状況コード表!N$6),"○",IF(AND(BI263=契約状況コード表!M$7,Y263&gt;=契約状況コード表!N$7),"○",IF(AND(BI263=契約状況コード表!M$8,Y263&gt;=契約状況コード表!N$8),"○",IF(AND(BI263=契約状況コード表!M$9,Y263&gt;=契約状況コード表!N$9),"○",IF(AND(BI263=契約状況コード表!M$10,Y263&gt;=契約状況コード表!N$10),"○",IF(AND(BI263=契約状況コード表!M$11,Y263&gt;=契約状況コード表!N$11),"○",IF(AND(BI263=契約状況コード表!M$12,Y263&gt;=契約状況コード表!N$12),"○",IF(AND(BI263=契約状況コード表!M$13,Y263&gt;=契約状況コード表!N$13),"○","×")))))))))</f>
        <v>×</v>
      </c>
      <c r="BF263" s="98" t="str">
        <f t="shared" si="37"/>
        <v>×</v>
      </c>
      <c r="BG263" s="98" t="str">
        <f t="shared" si="38"/>
        <v>×</v>
      </c>
      <c r="BH263" s="99" t="str">
        <f t="shared" si="39"/>
        <v/>
      </c>
      <c r="BI263" s="146">
        <f t="shared" si="40"/>
        <v>0</v>
      </c>
      <c r="BJ263" s="29" t="str">
        <f>IF(AG263=契約状況コード表!G$5,"",IF(AND(K263&lt;&gt;"",ISTEXT(U263)),"分担契約/単価契約",IF(ISTEXT(U263),"単価契約",IF(K263&lt;&gt;"","分担契約",""))))</f>
        <v/>
      </c>
      <c r="BK263" s="147"/>
      <c r="BL263" s="102" t="str">
        <f>IF(COUNTIF(T263,"**"),"",IF(AND(T263&gt;=契約状況コード表!P$5,OR(H263=契約状況コード表!M$5,H263=契約状況コード表!M$6)),1,IF(AND(T263&gt;=契約状況コード表!P$13,H263&lt;&gt;契約状況コード表!M$5,H263&lt;&gt;契約状況コード表!M$6),1,"")))</f>
        <v/>
      </c>
      <c r="BM263" s="132" t="str">
        <f t="shared" si="41"/>
        <v>○</v>
      </c>
      <c r="BN263" s="102" t="b">
        <f t="shared" si="42"/>
        <v>1</v>
      </c>
      <c r="BO263" s="102" t="b">
        <f t="shared" si="43"/>
        <v>1</v>
      </c>
    </row>
    <row r="264" spans="7:67" ht="60.6" customHeight="1">
      <c r="G264" s="64"/>
      <c r="H264" s="65"/>
      <c r="I264" s="65"/>
      <c r="J264" s="65"/>
      <c r="K264" s="64"/>
      <c r="L264" s="29"/>
      <c r="M264" s="66"/>
      <c r="N264" s="65"/>
      <c r="O264" s="67"/>
      <c r="P264" s="72"/>
      <c r="Q264" s="73"/>
      <c r="R264" s="65"/>
      <c r="S264" s="64"/>
      <c r="T264" s="68"/>
      <c r="U264" s="75"/>
      <c r="V264" s="76"/>
      <c r="W264" s="148" t="str">
        <f>IF(OR(T264="他官署で調達手続きを実施のため",AG264=契約状況コード表!G$5),"－",IF(V264&lt;&gt;"",ROUNDDOWN(V264/T264,3),(IFERROR(ROUNDDOWN(U264/T264,3),"－"))))</f>
        <v>－</v>
      </c>
      <c r="X264" s="68"/>
      <c r="Y264" s="68"/>
      <c r="Z264" s="71"/>
      <c r="AA264" s="69"/>
      <c r="AB264" s="70"/>
      <c r="AC264" s="71"/>
      <c r="AD264" s="71"/>
      <c r="AE264" s="71"/>
      <c r="AF264" s="71"/>
      <c r="AG264" s="69"/>
      <c r="AH264" s="65"/>
      <c r="AI264" s="65"/>
      <c r="AJ264" s="65"/>
      <c r="AK264" s="29"/>
      <c r="AL264" s="29"/>
      <c r="AM264" s="170"/>
      <c r="AN264" s="170"/>
      <c r="AO264" s="170"/>
      <c r="AP264" s="170"/>
      <c r="AQ264" s="29"/>
      <c r="AR264" s="64"/>
      <c r="AS264" s="29"/>
      <c r="AT264" s="29"/>
      <c r="AU264" s="29"/>
      <c r="AV264" s="29"/>
      <c r="AW264" s="29"/>
      <c r="AX264" s="29"/>
      <c r="AY264" s="29"/>
      <c r="AZ264" s="29"/>
      <c r="BA264" s="90"/>
      <c r="BB264" s="97"/>
      <c r="BC264" s="98" t="str">
        <f>IF(AND(OR(K264=契約状況コード表!D$5,K264=契約状況コード表!D$6),OR(AG264=契約状況コード表!G$5,AG264=契約状況コード表!G$6)),"年間支払金額(全官署)",IF(OR(AG264=契約状況コード表!G$5,AG264=契約状況コード表!G$6),"年間支払金額",IF(AND(OR(COUNTIF(AI264,"*すべて*"),COUNTIF(AI264,"*全て*")),S264="●",OR(K264=契約状況コード表!D$5,K264=契約状況コード表!D$6)),"年間支払金額(全官署、契約相手方ごと)",IF(AND(OR(COUNTIF(AI264,"*すべて*"),COUNTIF(AI264,"*全て*")),S264="●"),"年間支払金額(契約相手方ごと)",IF(AND(OR(K264=契約状況コード表!D$5,K264=契約状況コード表!D$6),AG264=契約状況コード表!G$7),"契約総額(全官署)",IF(AND(K264=契約状況コード表!D$7,AG264=契約状況コード表!G$7),"契約総額(自官署のみ)",IF(K264=契約状況コード表!D$7,"年間支払金額(自官署のみ)",IF(AG264=契約状況コード表!G$7,"契約総額",IF(AND(COUNTIF(BJ264,"&lt;&gt;*単価*"),OR(K264=契約状況コード表!D$5,K264=契約状況コード表!D$6)),"全官署予定価格",IF(AND(COUNTIF(BJ264,"*単価*"),OR(K264=契約状況コード表!D$5,K264=契約状況コード表!D$6)),"全官署支払金額",IF(AND(COUNTIF(BJ264,"&lt;&gt;*単価*"),COUNTIF(BJ264,"*変更契約*")),"変更後予定価格",IF(COUNTIF(BJ264,"*単価*"),"年間支払金額","予定価格"))))))))))))</f>
        <v>予定価格</v>
      </c>
      <c r="BD264" s="98" t="str">
        <f>IF(AND(BI264=契約状況コード表!M$5,T264&gt;契約状況コード表!N$5),"○",IF(AND(BI264=契約状況コード表!M$6,T264&gt;=契約状況コード表!N$6),"○",IF(AND(BI264=契約状況コード表!M$7,T264&gt;=契約状況コード表!N$7),"○",IF(AND(BI264=契約状況コード表!M$8,T264&gt;=契約状況コード表!N$8),"○",IF(AND(BI264=契約状況コード表!M$9,T264&gt;=契約状況コード表!N$9),"○",IF(AND(BI264=契約状況コード表!M$10,T264&gt;=契約状況コード表!N$10),"○",IF(AND(BI264=契約状況コード表!M$11,T264&gt;=契約状況コード表!N$11),"○",IF(AND(BI264=契約状況コード表!M$12,T264&gt;=契約状況コード表!N$12),"○",IF(AND(BI264=契約状況コード表!M$13,T264&gt;=契約状況コード表!N$13),"○",IF(T264="他官署で調達手続き入札を実施のため","○","×"))))))))))</f>
        <v>×</v>
      </c>
      <c r="BE264" s="98" t="str">
        <f>IF(AND(BI264=契約状況コード表!M$5,Y264&gt;契約状況コード表!N$5),"○",IF(AND(BI264=契約状況コード表!M$6,Y264&gt;=契約状況コード表!N$6),"○",IF(AND(BI264=契約状況コード表!M$7,Y264&gt;=契約状況コード表!N$7),"○",IF(AND(BI264=契約状況コード表!M$8,Y264&gt;=契約状況コード表!N$8),"○",IF(AND(BI264=契約状況コード表!M$9,Y264&gt;=契約状況コード表!N$9),"○",IF(AND(BI264=契約状況コード表!M$10,Y264&gt;=契約状況コード表!N$10),"○",IF(AND(BI264=契約状況コード表!M$11,Y264&gt;=契約状況コード表!N$11),"○",IF(AND(BI264=契約状況コード表!M$12,Y264&gt;=契約状況コード表!N$12),"○",IF(AND(BI264=契約状況コード表!M$13,Y264&gt;=契約状況コード表!N$13),"○","×")))))))))</f>
        <v>×</v>
      </c>
      <c r="BF264" s="98" t="str">
        <f t="shared" si="37"/>
        <v>×</v>
      </c>
      <c r="BG264" s="98" t="str">
        <f t="shared" si="38"/>
        <v>×</v>
      </c>
      <c r="BH264" s="99" t="str">
        <f t="shared" si="39"/>
        <v/>
      </c>
      <c r="BI264" s="146">
        <f t="shared" si="40"/>
        <v>0</v>
      </c>
      <c r="BJ264" s="29" t="str">
        <f>IF(AG264=契約状況コード表!G$5,"",IF(AND(K264&lt;&gt;"",ISTEXT(U264)),"分担契約/単価契約",IF(ISTEXT(U264),"単価契約",IF(K264&lt;&gt;"","分担契約",""))))</f>
        <v/>
      </c>
      <c r="BK264" s="147"/>
      <c r="BL264" s="102" t="str">
        <f>IF(COUNTIF(T264,"**"),"",IF(AND(T264&gt;=契約状況コード表!P$5,OR(H264=契約状況コード表!M$5,H264=契約状況コード表!M$6)),1,IF(AND(T264&gt;=契約状況コード表!P$13,H264&lt;&gt;契約状況コード表!M$5,H264&lt;&gt;契約状況コード表!M$6),1,"")))</f>
        <v/>
      </c>
      <c r="BM264" s="132" t="str">
        <f t="shared" si="41"/>
        <v>○</v>
      </c>
      <c r="BN264" s="102" t="b">
        <f t="shared" si="42"/>
        <v>1</v>
      </c>
      <c r="BO264" s="102" t="b">
        <f t="shared" si="43"/>
        <v>1</v>
      </c>
    </row>
    <row r="265" spans="7:67" ht="60.6" customHeight="1">
      <c r="G265" s="64"/>
      <c r="H265" s="65"/>
      <c r="I265" s="65"/>
      <c r="J265" s="65"/>
      <c r="K265" s="64"/>
      <c r="L265" s="29"/>
      <c r="M265" s="66"/>
      <c r="N265" s="65"/>
      <c r="O265" s="67"/>
      <c r="P265" s="72"/>
      <c r="Q265" s="73"/>
      <c r="R265" s="65"/>
      <c r="S265" s="64"/>
      <c r="T265" s="68"/>
      <c r="U265" s="75"/>
      <c r="V265" s="76"/>
      <c r="W265" s="148" t="str">
        <f>IF(OR(T265="他官署で調達手続きを実施のため",AG265=契約状況コード表!G$5),"－",IF(V265&lt;&gt;"",ROUNDDOWN(V265/T265,3),(IFERROR(ROUNDDOWN(U265/T265,3),"－"))))</f>
        <v>－</v>
      </c>
      <c r="X265" s="68"/>
      <c r="Y265" s="68"/>
      <c r="Z265" s="71"/>
      <c r="AA265" s="69"/>
      <c r="AB265" s="70"/>
      <c r="AC265" s="71"/>
      <c r="AD265" s="71"/>
      <c r="AE265" s="71"/>
      <c r="AF265" s="71"/>
      <c r="AG265" s="69"/>
      <c r="AH265" s="65"/>
      <c r="AI265" s="65"/>
      <c r="AJ265" s="65"/>
      <c r="AK265" s="29"/>
      <c r="AL265" s="29"/>
      <c r="AM265" s="170"/>
      <c r="AN265" s="170"/>
      <c r="AO265" s="170"/>
      <c r="AP265" s="170"/>
      <c r="AQ265" s="29"/>
      <c r="AR265" s="64"/>
      <c r="AS265" s="29"/>
      <c r="AT265" s="29"/>
      <c r="AU265" s="29"/>
      <c r="AV265" s="29"/>
      <c r="AW265" s="29"/>
      <c r="AX265" s="29"/>
      <c r="AY265" s="29"/>
      <c r="AZ265" s="29"/>
      <c r="BA265" s="90"/>
      <c r="BB265" s="97"/>
      <c r="BC265" s="98" t="str">
        <f>IF(AND(OR(K265=契約状況コード表!D$5,K265=契約状況コード表!D$6),OR(AG265=契約状況コード表!G$5,AG265=契約状況コード表!G$6)),"年間支払金額(全官署)",IF(OR(AG265=契約状況コード表!G$5,AG265=契約状況コード表!G$6),"年間支払金額",IF(AND(OR(COUNTIF(AI265,"*すべて*"),COUNTIF(AI265,"*全て*")),S265="●",OR(K265=契約状況コード表!D$5,K265=契約状況コード表!D$6)),"年間支払金額(全官署、契約相手方ごと)",IF(AND(OR(COUNTIF(AI265,"*すべて*"),COUNTIF(AI265,"*全て*")),S265="●"),"年間支払金額(契約相手方ごと)",IF(AND(OR(K265=契約状況コード表!D$5,K265=契約状況コード表!D$6),AG265=契約状況コード表!G$7),"契約総額(全官署)",IF(AND(K265=契約状況コード表!D$7,AG265=契約状況コード表!G$7),"契約総額(自官署のみ)",IF(K265=契約状況コード表!D$7,"年間支払金額(自官署のみ)",IF(AG265=契約状況コード表!G$7,"契約総額",IF(AND(COUNTIF(BJ265,"&lt;&gt;*単価*"),OR(K265=契約状況コード表!D$5,K265=契約状況コード表!D$6)),"全官署予定価格",IF(AND(COUNTIF(BJ265,"*単価*"),OR(K265=契約状況コード表!D$5,K265=契約状況コード表!D$6)),"全官署支払金額",IF(AND(COUNTIF(BJ265,"&lt;&gt;*単価*"),COUNTIF(BJ265,"*変更契約*")),"変更後予定価格",IF(COUNTIF(BJ265,"*単価*"),"年間支払金額","予定価格"))))))))))))</f>
        <v>予定価格</v>
      </c>
      <c r="BD265" s="98" t="str">
        <f>IF(AND(BI265=契約状況コード表!M$5,T265&gt;契約状況コード表!N$5),"○",IF(AND(BI265=契約状況コード表!M$6,T265&gt;=契約状況コード表!N$6),"○",IF(AND(BI265=契約状況コード表!M$7,T265&gt;=契約状況コード表!N$7),"○",IF(AND(BI265=契約状況コード表!M$8,T265&gt;=契約状況コード表!N$8),"○",IF(AND(BI265=契約状況コード表!M$9,T265&gt;=契約状況コード表!N$9),"○",IF(AND(BI265=契約状況コード表!M$10,T265&gt;=契約状況コード表!N$10),"○",IF(AND(BI265=契約状況コード表!M$11,T265&gt;=契約状況コード表!N$11),"○",IF(AND(BI265=契約状況コード表!M$12,T265&gt;=契約状況コード表!N$12),"○",IF(AND(BI265=契約状況コード表!M$13,T265&gt;=契約状況コード表!N$13),"○",IF(T265="他官署で調達手続き入札を実施のため","○","×"))))))))))</f>
        <v>×</v>
      </c>
      <c r="BE265" s="98" t="str">
        <f>IF(AND(BI265=契約状況コード表!M$5,Y265&gt;契約状況コード表!N$5),"○",IF(AND(BI265=契約状況コード表!M$6,Y265&gt;=契約状況コード表!N$6),"○",IF(AND(BI265=契約状況コード表!M$7,Y265&gt;=契約状況コード表!N$7),"○",IF(AND(BI265=契約状況コード表!M$8,Y265&gt;=契約状況コード表!N$8),"○",IF(AND(BI265=契約状況コード表!M$9,Y265&gt;=契約状況コード表!N$9),"○",IF(AND(BI265=契約状況コード表!M$10,Y265&gt;=契約状況コード表!N$10),"○",IF(AND(BI265=契約状況コード表!M$11,Y265&gt;=契約状況コード表!N$11),"○",IF(AND(BI265=契約状況コード表!M$12,Y265&gt;=契約状況コード表!N$12),"○",IF(AND(BI265=契約状況コード表!M$13,Y265&gt;=契約状況コード表!N$13),"○","×")))))))))</f>
        <v>×</v>
      </c>
      <c r="BF265" s="98" t="str">
        <f t="shared" si="37"/>
        <v>×</v>
      </c>
      <c r="BG265" s="98" t="str">
        <f t="shared" si="38"/>
        <v>×</v>
      </c>
      <c r="BH265" s="99" t="str">
        <f t="shared" si="39"/>
        <v/>
      </c>
      <c r="BI265" s="146">
        <f t="shared" si="40"/>
        <v>0</v>
      </c>
      <c r="BJ265" s="29" t="str">
        <f>IF(AG265=契約状況コード表!G$5,"",IF(AND(K265&lt;&gt;"",ISTEXT(U265)),"分担契約/単価契約",IF(ISTEXT(U265),"単価契約",IF(K265&lt;&gt;"","分担契約",""))))</f>
        <v/>
      </c>
      <c r="BK265" s="147"/>
      <c r="BL265" s="102" t="str">
        <f>IF(COUNTIF(T265,"**"),"",IF(AND(T265&gt;=契約状況コード表!P$5,OR(H265=契約状況コード表!M$5,H265=契約状況コード表!M$6)),1,IF(AND(T265&gt;=契約状況コード表!P$13,H265&lt;&gt;契約状況コード表!M$5,H265&lt;&gt;契約状況コード表!M$6),1,"")))</f>
        <v/>
      </c>
      <c r="BM265" s="132" t="str">
        <f t="shared" si="41"/>
        <v>○</v>
      </c>
      <c r="BN265" s="102" t="b">
        <f t="shared" si="42"/>
        <v>1</v>
      </c>
      <c r="BO265" s="102" t="b">
        <f t="shared" si="43"/>
        <v>1</v>
      </c>
    </row>
    <row r="266" spans="7:67" ht="60.6" customHeight="1">
      <c r="G266" s="64"/>
      <c r="H266" s="65"/>
      <c r="I266" s="65"/>
      <c r="J266" s="65"/>
      <c r="K266" s="64"/>
      <c r="L266" s="29"/>
      <c r="M266" s="66"/>
      <c r="N266" s="65"/>
      <c r="O266" s="67"/>
      <c r="P266" s="72"/>
      <c r="Q266" s="73"/>
      <c r="R266" s="65"/>
      <c r="S266" s="64"/>
      <c r="T266" s="74"/>
      <c r="U266" s="131"/>
      <c r="V266" s="76"/>
      <c r="W266" s="148" t="str">
        <f>IF(OR(T266="他官署で調達手続きを実施のため",AG266=契約状況コード表!G$5),"－",IF(V266&lt;&gt;"",ROUNDDOWN(V266/T266,3),(IFERROR(ROUNDDOWN(U266/T266,3),"－"))))</f>
        <v>－</v>
      </c>
      <c r="X266" s="74"/>
      <c r="Y266" s="74"/>
      <c r="Z266" s="71"/>
      <c r="AA266" s="69"/>
      <c r="AB266" s="70"/>
      <c r="AC266" s="71"/>
      <c r="AD266" s="71"/>
      <c r="AE266" s="71"/>
      <c r="AF266" s="71"/>
      <c r="AG266" s="69"/>
      <c r="AH266" s="65"/>
      <c r="AI266" s="65"/>
      <c r="AJ266" s="65"/>
      <c r="AK266" s="29"/>
      <c r="AL266" s="29"/>
      <c r="AM266" s="170"/>
      <c r="AN266" s="170"/>
      <c r="AO266" s="170"/>
      <c r="AP266" s="170"/>
      <c r="AQ266" s="29"/>
      <c r="AR266" s="64"/>
      <c r="AS266" s="29"/>
      <c r="AT266" s="29"/>
      <c r="AU266" s="29"/>
      <c r="AV266" s="29"/>
      <c r="AW266" s="29"/>
      <c r="AX266" s="29"/>
      <c r="AY266" s="29"/>
      <c r="AZ266" s="29"/>
      <c r="BA266" s="90"/>
      <c r="BB266" s="97"/>
      <c r="BC266" s="98" t="str">
        <f>IF(AND(OR(K266=契約状況コード表!D$5,K266=契約状況コード表!D$6),OR(AG266=契約状況コード表!G$5,AG266=契約状況コード表!G$6)),"年間支払金額(全官署)",IF(OR(AG266=契約状況コード表!G$5,AG266=契約状況コード表!G$6),"年間支払金額",IF(AND(OR(COUNTIF(AI266,"*すべて*"),COUNTIF(AI266,"*全て*")),S266="●",OR(K266=契約状況コード表!D$5,K266=契約状況コード表!D$6)),"年間支払金額(全官署、契約相手方ごと)",IF(AND(OR(COUNTIF(AI266,"*すべて*"),COUNTIF(AI266,"*全て*")),S266="●"),"年間支払金額(契約相手方ごと)",IF(AND(OR(K266=契約状況コード表!D$5,K266=契約状況コード表!D$6),AG266=契約状況コード表!G$7),"契約総額(全官署)",IF(AND(K266=契約状況コード表!D$7,AG266=契約状況コード表!G$7),"契約総額(自官署のみ)",IF(K266=契約状況コード表!D$7,"年間支払金額(自官署のみ)",IF(AG266=契約状況コード表!G$7,"契約総額",IF(AND(COUNTIF(BJ266,"&lt;&gt;*単価*"),OR(K266=契約状況コード表!D$5,K266=契約状況コード表!D$6)),"全官署予定価格",IF(AND(COUNTIF(BJ266,"*単価*"),OR(K266=契約状況コード表!D$5,K266=契約状況コード表!D$6)),"全官署支払金額",IF(AND(COUNTIF(BJ266,"&lt;&gt;*単価*"),COUNTIF(BJ266,"*変更契約*")),"変更後予定価格",IF(COUNTIF(BJ266,"*単価*"),"年間支払金額","予定価格"))))))))))))</f>
        <v>予定価格</v>
      </c>
      <c r="BD266" s="98" t="str">
        <f>IF(AND(BI266=契約状況コード表!M$5,T266&gt;契約状況コード表!N$5),"○",IF(AND(BI266=契約状況コード表!M$6,T266&gt;=契約状況コード表!N$6),"○",IF(AND(BI266=契約状況コード表!M$7,T266&gt;=契約状況コード表!N$7),"○",IF(AND(BI266=契約状況コード表!M$8,T266&gt;=契約状況コード表!N$8),"○",IF(AND(BI266=契約状況コード表!M$9,T266&gt;=契約状況コード表!N$9),"○",IF(AND(BI266=契約状況コード表!M$10,T266&gt;=契約状況コード表!N$10),"○",IF(AND(BI266=契約状況コード表!M$11,T266&gt;=契約状況コード表!N$11),"○",IF(AND(BI266=契約状況コード表!M$12,T266&gt;=契約状況コード表!N$12),"○",IF(AND(BI266=契約状況コード表!M$13,T266&gt;=契約状況コード表!N$13),"○",IF(T266="他官署で調達手続き入札を実施のため","○","×"))))))))))</f>
        <v>×</v>
      </c>
      <c r="BE266" s="98" t="str">
        <f>IF(AND(BI266=契約状況コード表!M$5,Y266&gt;契約状況コード表!N$5),"○",IF(AND(BI266=契約状況コード表!M$6,Y266&gt;=契約状況コード表!N$6),"○",IF(AND(BI266=契約状況コード表!M$7,Y266&gt;=契約状況コード表!N$7),"○",IF(AND(BI266=契約状況コード表!M$8,Y266&gt;=契約状況コード表!N$8),"○",IF(AND(BI266=契約状況コード表!M$9,Y266&gt;=契約状況コード表!N$9),"○",IF(AND(BI266=契約状況コード表!M$10,Y266&gt;=契約状況コード表!N$10),"○",IF(AND(BI266=契約状況コード表!M$11,Y266&gt;=契約状況コード表!N$11),"○",IF(AND(BI266=契約状況コード表!M$12,Y266&gt;=契約状況コード表!N$12),"○",IF(AND(BI266=契約状況コード表!M$13,Y266&gt;=契約状況コード表!N$13),"○","×")))))))))</f>
        <v>×</v>
      </c>
      <c r="BF266" s="98" t="str">
        <f t="shared" si="37"/>
        <v>×</v>
      </c>
      <c r="BG266" s="98" t="str">
        <f t="shared" si="38"/>
        <v>×</v>
      </c>
      <c r="BH266" s="99" t="str">
        <f t="shared" si="39"/>
        <v/>
      </c>
      <c r="BI266" s="146">
        <f t="shared" si="40"/>
        <v>0</v>
      </c>
      <c r="BJ266" s="29" t="str">
        <f>IF(AG266=契約状況コード表!G$5,"",IF(AND(K266&lt;&gt;"",ISTEXT(U266)),"分担契約/単価契約",IF(ISTEXT(U266),"単価契約",IF(K266&lt;&gt;"","分担契約",""))))</f>
        <v/>
      </c>
      <c r="BK266" s="147"/>
      <c r="BL266" s="102" t="str">
        <f>IF(COUNTIF(T266,"**"),"",IF(AND(T266&gt;=契約状況コード表!P$5,OR(H266=契約状況コード表!M$5,H266=契約状況コード表!M$6)),1,IF(AND(T266&gt;=契約状況コード表!P$13,H266&lt;&gt;契約状況コード表!M$5,H266&lt;&gt;契約状況コード表!M$6),1,"")))</f>
        <v/>
      </c>
      <c r="BM266" s="132" t="str">
        <f t="shared" si="41"/>
        <v>○</v>
      </c>
      <c r="BN266" s="102" t="b">
        <f t="shared" si="42"/>
        <v>1</v>
      </c>
      <c r="BO266" s="102" t="b">
        <f t="shared" si="43"/>
        <v>1</v>
      </c>
    </row>
    <row r="267" spans="7:67" ht="60.6" customHeight="1">
      <c r="G267" s="64"/>
      <c r="H267" s="65"/>
      <c r="I267" s="65"/>
      <c r="J267" s="65"/>
      <c r="K267" s="64"/>
      <c r="L267" s="29"/>
      <c r="M267" s="66"/>
      <c r="N267" s="65"/>
      <c r="O267" s="67"/>
      <c r="P267" s="72"/>
      <c r="Q267" s="73"/>
      <c r="R267" s="65"/>
      <c r="S267" s="64"/>
      <c r="T267" s="68"/>
      <c r="U267" s="75"/>
      <c r="V267" s="76"/>
      <c r="W267" s="148" t="str">
        <f>IF(OR(T267="他官署で調達手続きを実施のため",AG267=契約状況コード表!G$5),"－",IF(V267&lt;&gt;"",ROUNDDOWN(V267/T267,3),(IFERROR(ROUNDDOWN(U267/T267,3),"－"))))</f>
        <v>－</v>
      </c>
      <c r="X267" s="68"/>
      <c r="Y267" s="68"/>
      <c r="Z267" s="71"/>
      <c r="AA267" s="69"/>
      <c r="AB267" s="70"/>
      <c r="AC267" s="71"/>
      <c r="AD267" s="71"/>
      <c r="AE267" s="71"/>
      <c r="AF267" s="71"/>
      <c r="AG267" s="69"/>
      <c r="AH267" s="65"/>
      <c r="AI267" s="65"/>
      <c r="AJ267" s="65"/>
      <c r="AK267" s="29"/>
      <c r="AL267" s="29"/>
      <c r="AM267" s="170"/>
      <c r="AN267" s="170"/>
      <c r="AO267" s="170"/>
      <c r="AP267" s="170"/>
      <c r="AQ267" s="29"/>
      <c r="AR267" s="64"/>
      <c r="AS267" s="29"/>
      <c r="AT267" s="29"/>
      <c r="AU267" s="29"/>
      <c r="AV267" s="29"/>
      <c r="AW267" s="29"/>
      <c r="AX267" s="29"/>
      <c r="AY267" s="29"/>
      <c r="AZ267" s="29"/>
      <c r="BA267" s="90"/>
      <c r="BB267" s="97"/>
      <c r="BC267" s="98" t="str">
        <f>IF(AND(OR(K267=契約状況コード表!D$5,K267=契約状況コード表!D$6),OR(AG267=契約状況コード表!G$5,AG267=契約状況コード表!G$6)),"年間支払金額(全官署)",IF(OR(AG267=契約状況コード表!G$5,AG267=契約状況コード表!G$6),"年間支払金額",IF(AND(OR(COUNTIF(AI267,"*すべて*"),COUNTIF(AI267,"*全て*")),S267="●",OR(K267=契約状況コード表!D$5,K267=契約状況コード表!D$6)),"年間支払金額(全官署、契約相手方ごと)",IF(AND(OR(COUNTIF(AI267,"*すべて*"),COUNTIF(AI267,"*全て*")),S267="●"),"年間支払金額(契約相手方ごと)",IF(AND(OR(K267=契約状況コード表!D$5,K267=契約状況コード表!D$6),AG267=契約状況コード表!G$7),"契約総額(全官署)",IF(AND(K267=契約状況コード表!D$7,AG267=契約状況コード表!G$7),"契約総額(自官署のみ)",IF(K267=契約状況コード表!D$7,"年間支払金額(自官署のみ)",IF(AG267=契約状況コード表!G$7,"契約総額",IF(AND(COUNTIF(BJ267,"&lt;&gt;*単価*"),OR(K267=契約状況コード表!D$5,K267=契約状況コード表!D$6)),"全官署予定価格",IF(AND(COUNTIF(BJ267,"*単価*"),OR(K267=契約状況コード表!D$5,K267=契約状況コード表!D$6)),"全官署支払金額",IF(AND(COUNTIF(BJ267,"&lt;&gt;*単価*"),COUNTIF(BJ267,"*変更契約*")),"変更後予定価格",IF(COUNTIF(BJ267,"*単価*"),"年間支払金額","予定価格"))))))))))))</f>
        <v>予定価格</v>
      </c>
      <c r="BD267" s="98" t="str">
        <f>IF(AND(BI267=契約状況コード表!M$5,T267&gt;契約状況コード表!N$5),"○",IF(AND(BI267=契約状況コード表!M$6,T267&gt;=契約状況コード表!N$6),"○",IF(AND(BI267=契約状況コード表!M$7,T267&gt;=契約状況コード表!N$7),"○",IF(AND(BI267=契約状況コード表!M$8,T267&gt;=契約状況コード表!N$8),"○",IF(AND(BI267=契約状況コード表!M$9,T267&gt;=契約状況コード表!N$9),"○",IF(AND(BI267=契約状況コード表!M$10,T267&gt;=契約状況コード表!N$10),"○",IF(AND(BI267=契約状況コード表!M$11,T267&gt;=契約状況コード表!N$11),"○",IF(AND(BI267=契約状況コード表!M$12,T267&gt;=契約状況コード表!N$12),"○",IF(AND(BI267=契約状況コード表!M$13,T267&gt;=契約状況コード表!N$13),"○",IF(T267="他官署で調達手続き入札を実施のため","○","×"))))))))))</f>
        <v>×</v>
      </c>
      <c r="BE267" s="98" t="str">
        <f>IF(AND(BI267=契約状況コード表!M$5,Y267&gt;契約状況コード表!N$5),"○",IF(AND(BI267=契約状況コード表!M$6,Y267&gt;=契約状況コード表!N$6),"○",IF(AND(BI267=契約状況コード表!M$7,Y267&gt;=契約状況コード表!N$7),"○",IF(AND(BI267=契約状況コード表!M$8,Y267&gt;=契約状況コード表!N$8),"○",IF(AND(BI267=契約状況コード表!M$9,Y267&gt;=契約状況コード表!N$9),"○",IF(AND(BI267=契約状況コード表!M$10,Y267&gt;=契約状況コード表!N$10),"○",IF(AND(BI267=契約状況コード表!M$11,Y267&gt;=契約状況コード表!N$11),"○",IF(AND(BI267=契約状況コード表!M$12,Y267&gt;=契約状況コード表!N$12),"○",IF(AND(BI267=契約状況コード表!M$13,Y267&gt;=契約状況コード表!N$13),"○","×")))))))))</f>
        <v>×</v>
      </c>
      <c r="BF267" s="98" t="str">
        <f t="shared" si="37"/>
        <v>×</v>
      </c>
      <c r="BG267" s="98" t="str">
        <f t="shared" si="38"/>
        <v>×</v>
      </c>
      <c r="BH267" s="99" t="str">
        <f t="shared" si="39"/>
        <v/>
      </c>
      <c r="BI267" s="146">
        <f t="shared" si="40"/>
        <v>0</v>
      </c>
      <c r="BJ267" s="29" t="str">
        <f>IF(AG267=契約状況コード表!G$5,"",IF(AND(K267&lt;&gt;"",ISTEXT(U267)),"分担契約/単価契約",IF(ISTEXT(U267),"単価契約",IF(K267&lt;&gt;"","分担契約",""))))</f>
        <v/>
      </c>
      <c r="BK267" s="147"/>
      <c r="BL267" s="102" t="str">
        <f>IF(COUNTIF(T267,"**"),"",IF(AND(T267&gt;=契約状況コード表!P$5,OR(H267=契約状況コード表!M$5,H267=契約状況コード表!M$6)),1,IF(AND(T267&gt;=契約状況コード表!P$13,H267&lt;&gt;契約状況コード表!M$5,H267&lt;&gt;契約状況コード表!M$6),1,"")))</f>
        <v/>
      </c>
      <c r="BM267" s="132" t="str">
        <f t="shared" si="41"/>
        <v>○</v>
      </c>
      <c r="BN267" s="102" t="b">
        <f t="shared" si="42"/>
        <v>1</v>
      </c>
      <c r="BO267" s="102" t="b">
        <f t="shared" si="43"/>
        <v>1</v>
      </c>
    </row>
    <row r="268" spans="7:67" ht="60.6" customHeight="1">
      <c r="G268" s="64"/>
      <c r="H268" s="65"/>
      <c r="I268" s="65"/>
      <c r="J268" s="65"/>
      <c r="K268" s="64"/>
      <c r="L268" s="29"/>
      <c r="M268" s="66"/>
      <c r="N268" s="65"/>
      <c r="O268" s="67"/>
      <c r="P268" s="72"/>
      <c r="Q268" s="73"/>
      <c r="R268" s="65"/>
      <c r="S268" s="64"/>
      <c r="T268" s="68"/>
      <c r="U268" s="75"/>
      <c r="V268" s="76"/>
      <c r="W268" s="148" t="str">
        <f>IF(OR(T268="他官署で調達手続きを実施のため",AG268=契約状況コード表!G$5),"－",IF(V268&lt;&gt;"",ROUNDDOWN(V268/T268,3),(IFERROR(ROUNDDOWN(U268/T268,3),"－"))))</f>
        <v>－</v>
      </c>
      <c r="X268" s="68"/>
      <c r="Y268" s="68"/>
      <c r="Z268" s="71"/>
      <c r="AA268" s="69"/>
      <c r="AB268" s="70"/>
      <c r="AC268" s="71"/>
      <c r="AD268" s="71"/>
      <c r="AE268" s="71"/>
      <c r="AF268" s="71"/>
      <c r="AG268" s="69"/>
      <c r="AH268" s="65"/>
      <c r="AI268" s="65"/>
      <c r="AJ268" s="65"/>
      <c r="AK268" s="29"/>
      <c r="AL268" s="29"/>
      <c r="AM268" s="170"/>
      <c r="AN268" s="170"/>
      <c r="AO268" s="170"/>
      <c r="AP268" s="170"/>
      <c r="AQ268" s="29"/>
      <c r="AR268" s="64"/>
      <c r="AS268" s="29"/>
      <c r="AT268" s="29"/>
      <c r="AU268" s="29"/>
      <c r="AV268" s="29"/>
      <c r="AW268" s="29"/>
      <c r="AX268" s="29"/>
      <c r="AY268" s="29"/>
      <c r="AZ268" s="29"/>
      <c r="BA268" s="90"/>
      <c r="BB268" s="97"/>
      <c r="BC268" s="98" t="str">
        <f>IF(AND(OR(K268=契約状況コード表!D$5,K268=契約状況コード表!D$6),OR(AG268=契約状況コード表!G$5,AG268=契約状況コード表!G$6)),"年間支払金額(全官署)",IF(OR(AG268=契約状況コード表!G$5,AG268=契約状況コード表!G$6),"年間支払金額",IF(AND(OR(COUNTIF(AI268,"*すべて*"),COUNTIF(AI268,"*全て*")),S268="●",OR(K268=契約状況コード表!D$5,K268=契約状況コード表!D$6)),"年間支払金額(全官署、契約相手方ごと)",IF(AND(OR(COUNTIF(AI268,"*すべて*"),COUNTIF(AI268,"*全て*")),S268="●"),"年間支払金額(契約相手方ごと)",IF(AND(OR(K268=契約状況コード表!D$5,K268=契約状況コード表!D$6),AG268=契約状況コード表!G$7),"契約総額(全官署)",IF(AND(K268=契約状況コード表!D$7,AG268=契約状況コード表!G$7),"契約総額(自官署のみ)",IF(K268=契約状況コード表!D$7,"年間支払金額(自官署のみ)",IF(AG268=契約状況コード表!G$7,"契約総額",IF(AND(COUNTIF(BJ268,"&lt;&gt;*単価*"),OR(K268=契約状況コード表!D$5,K268=契約状況コード表!D$6)),"全官署予定価格",IF(AND(COUNTIF(BJ268,"*単価*"),OR(K268=契約状況コード表!D$5,K268=契約状況コード表!D$6)),"全官署支払金額",IF(AND(COUNTIF(BJ268,"&lt;&gt;*単価*"),COUNTIF(BJ268,"*変更契約*")),"変更後予定価格",IF(COUNTIF(BJ268,"*単価*"),"年間支払金額","予定価格"))))))))))))</f>
        <v>予定価格</v>
      </c>
      <c r="BD268" s="98" t="str">
        <f>IF(AND(BI268=契約状況コード表!M$5,T268&gt;契約状況コード表!N$5),"○",IF(AND(BI268=契約状況コード表!M$6,T268&gt;=契約状況コード表!N$6),"○",IF(AND(BI268=契約状況コード表!M$7,T268&gt;=契約状況コード表!N$7),"○",IF(AND(BI268=契約状況コード表!M$8,T268&gt;=契約状況コード表!N$8),"○",IF(AND(BI268=契約状況コード表!M$9,T268&gt;=契約状況コード表!N$9),"○",IF(AND(BI268=契約状況コード表!M$10,T268&gt;=契約状況コード表!N$10),"○",IF(AND(BI268=契約状況コード表!M$11,T268&gt;=契約状況コード表!N$11),"○",IF(AND(BI268=契約状況コード表!M$12,T268&gt;=契約状況コード表!N$12),"○",IF(AND(BI268=契約状況コード表!M$13,T268&gt;=契約状況コード表!N$13),"○",IF(T268="他官署で調達手続き入札を実施のため","○","×"))))))))))</f>
        <v>×</v>
      </c>
      <c r="BE268" s="98" t="str">
        <f>IF(AND(BI268=契約状況コード表!M$5,Y268&gt;契約状況コード表!N$5),"○",IF(AND(BI268=契約状況コード表!M$6,Y268&gt;=契約状況コード表!N$6),"○",IF(AND(BI268=契約状況コード表!M$7,Y268&gt;=契約状況コード表!N$7),"○",IF(AND(BI268=契約状況コード表!M$8,Y268&gt;=契約状況コード表!N$8),"○",IF(AND(BI268=契約状況コード表!M$9,Y268&gt;=契約状況コード表!N$9),"○",IF(AND(BI268=契約状況コード表!M$10,Y268&gt;=契約状況コード表!N$10),"○",IF(AND(BI268=契約状況コード表!M$11,Y268&gt;=契約状況コード表!N$11),"○",IF(AND(BI268=契約状況コード表!M$12,Y268&gt;=契約状況コード表!N$12),"○",IF(AND(BI268=契約状況コード表!M$13,Y268&gt;=契約状況コード表!N$13),"○","×")))))))))</f>
        <v>×</v>
      </c>
      <c r="BF268" s="98" t="str">
        <f t="shared" si="37"/>
        <v>×</v>
      </c>
      <c r="BG268" s="98" t="str">
        <f t="shared" si="38"/>
        <v>×</v>
      </c>
      <c r="BH268" s="99" t="str">
        <f t="shared" si="39"/>
        <v/>
      </c>
      <c r="BI268" s="146">
        <f t="shared" si="40"/>
        <v>0</v>
      </c>
      <c r="BJ268" s="29" t="str">
        <f>IF(AG268=契約状況コード表!G$5,"",IF(AND(K268&lt;&gt;"",ISTEXT(U268)),"分担契約/単価契約",IF(ISTEXT(U268),"単価契約",IF(K268&lt;&gt;"","分担契約",""))))</f>
        <v/>
      </c>
      <c r="BK268" s="147"/>
      <c r="BL268" s="102" t="str">
        <f>IF(COUNTIF(T268,"**"),"",IF(AND(T268&gt;=契約状況コード表!P$5,OR(H268=契約状況コード表!M$5,H268=契約状況コード表!M$6)),1,IF(AND(T268&gt;=契約状況コード表!P$13,H268&lt;&gt;契約状況コード表!M$5,H268&lt;&gt;契約状況コード表!M$6),1,"")))</f>
        <v/>
      </c>
      <c r="BM268" s="132" t="str">
        <f t="shared" si="41"/>
        <v>○</v>
      </c>
      <c r="BN268" s="102" t="b">
        <f t="shared" si="42"/>
        <v>1</v>
      </c>
      <c r="BO268" s="102" t="b">
        <f t="shared" si="43"/>
        <v>1</v>
      </c>
    </row>
    <row r="269" spans="7:67" ht="60.6" customHeight="1">
      <c r="G269" s="64"/>
      <c r="H269" s="65"/>
      <c r="I269" s="65"/>
      <c r="J269" s="65"/>
      <c r="K269" s="64"/>
      <c r="L269" s="29"/>
      <c r="M269" s="66"/>
      <c r="N269" s="65"/>
      <c r="O269" s="67"/>
      <c r="P269" s="72"/>
      <c r="Q269" s="73"/>
      <c r="R269" s="65"/>
      <c r="S269" s="64"/>
      <c r="T269" s="68"/>
      <c r="U269" s="75"/>
      <c r="V269" s="76"/>
      <c r="W269" s="148" t="str">
        <f>IF(OR(T269="他官署で調達手続きを実施のため",AG269=契約状況コード表!G$5),"－",IF(V269&lt;&gt;"",ROUNDDOWN(V269/T269,3),(IFERROR(ROUNDDOWN(U269/T269,3),"－"))))</f>
        <v>－</v>
      </c>
      <c r="X269" s="68"/>
      <c r="Y269" s="68"/>
      <c r="Z269" s="71"/>
      <c r="AA269" s="69"/>
      <c r="AB269" s="70"/>
      <c r="AC269" s="71"/>
      <c r="AD269" s="71"/>
      <c r="AE269" s="71"/>
      <c r="AF269" s="71"/>
      <c r="AG269" s="69"/>
      <c r="AH269" s="65"/>
      <c r="AI269" s="65"/>
      <c r="AJ269" s="65"/>
      <c r="AK269" s="29"/>
      <c r="AL269" s="29"/>
      <c r="AM269" s="170"/>
      <c r="AN269" s="170"/>
      <c r="AO269" s="170"/>
      <c r="AP269" s="170"/>
      <c r="AQ269" s="29"/>
      <c r="AR269" s="64"/>
      <c r="AS269" s="29"/>
      <c r="AT269" s="29"/>
      <c r="AU269" s="29"/>
      <c r="AV269" s="29"/>
      <c r="AW269" s="29"/>
      <c r="AX269" s="29"/>
      <c r="AY269" s="29"/>
      <c r="AZ269" s="29"/>
      <c r="BA269" s="90"/>
      <c r="BB269" s="97"/>
      <c r="BC269" s="98" t="str">
        <f>IF(AND(OR(K269=契約状況コード表!D$5,K269=契約状況コード表!D$6),OR(AG269=契約状況コード表!G$5,AG269=契約状況コード表!G$6)),"年間支払金額(全官署)",IF(OR(AG269=契約状況コード表!G$5,AG269=契約状況コード表!G$6),"年間支払金額",IF(AND(OR(COUNTIF(AI269,"*すべて*"),COUNTIF(AI269,"*全て*")),S269="●",OR(K269=契約状況コード表!D$5,K269=契約状況コード表!D$6)),"年間支払金額(全官署、契約相手方ごと)",IF(AND(OR(COUNTIF(AI269,"*すべて*"),COUNTIF(AI269,"*全て*")),S269="●"),"年間支払金額(契約相手方ごと)",IF(AND(OR(K269=契約状況コード表!D$5,K269=契約状況コード表!D$6),AG269=契約状況コード表!G$7),"契約総額(全官署)",IF(AND(K269=契約状況コード表!D$7,AG269=契約状況コード表!G$7),"契約総額(自官署のみ)",IF(K269=契約状況コード表!D$7,"年間支払金額(自官署のみ)",IF(AG269=契約状況コード表!G$7,"契約総額",IF(AND(COUNTIF(BJ269,"&lt;&gt;*単価*"),OR(K269=契約状況コード表!D$5,K269=契約状況コード表!D$6)),"全官署予定価格",IF(AND(COUNTIF(BJ269,"*単価*"),OR(K269=契約状況コード表!D$5,K269=契約状況コード表!D$6)),"全官署支払金額",IF(AND(COUNTIF(BJ269,"&lt;&gt;*単価*"),COUNTIF(BJ269,"*変更契約*")),"変更後予定価格",IF(COUNTIF(BJ269,"*単価*"),"年間支払金額","予定価格"))))))))))))</f>
        <v>予定価格</v>
      </c>
      <c r="BD269" s="98" t="str">
        <f>IF(AND(BI269=契約状況コード表!M$5,T269&gt;契約状況コード表!N$5),"○",IF(AND(BI269=契約状況コード表!M$6,T269&gt;=契約状況コード表!N$6),"○",IF(AND(BI269=契約状況コード表!M$7,T269&gt;=契約状況コード表!N$7),"○",IF(AND(BI269=契約状況コード表!M$8,T269&gt;=契約状況コード表!N$8),"○",IF(AND(BI269=契約状況コード表!M$9,T269&gt;=契約状況コード表!N$9),"○",IF(AND(BI269=契約状況コード表!M$10,T269&gt;=契約状況コード表!N$10),"○",IF(AND(BI269=契約状況コード表!M$11,T269&gt;=契約状況コード表!N$11),"○",IF(AND(BI269=契約状況コード表!M$12,T269&gt;=契約状況コード表!N$12),"○",IF(AND(BI269=契約状況コード表!M$13,T269&gt;=契約状況コード表!N$13),"○",IF(T269="他官署で調達手続き入札を実施のため","○","×"))))))))))</f>
        <v>×</v>
      </c>
      <c r="BE269" s="98" t="str">
        <f>IF(AND(BI269=契約状況コード表!M$5,Y269&gt;契約状況コード表!N$5),"○",IF(AND(BI269=契約状況コード表!M$6,Y269&gt;=契約状況コード表!N$6),"○",IF(AND(BI269=契約状況コード表!M$7,Y269&gt;=契約状況コード表!N$7),"○",IF(AND(BI269=契約状況コード表!M$8,Y269&gt;=契約状況コード表!N$8),"○",IF(AND(BI269=契約状況コード表!M$9,Y269&gt;=契約状況コード表!N$9),"○",IF(AND(BI269=契約状況コード表!M$10,Y269&gt;=契約状況コード表!N$10),"○",IF(AND(BI269=契約状況コード表!M$11,Y269&gt;=契約状況コード表!N$11),"○",IF(AND(BI269=契約状況コード表!M$12,Y269&gt;=契約状況コード表!N$12),"○",IF(AND(BI269=契約状況コード表!M$13,Y269&gt;=契約状況コード表!N$13),"○","×")))))))))</f>
        <v>×</v>
      </c>
      <c r="BF269" s="98" t="str">
        <f t="shared" si="37"/>
        <v>×</v>
      </c>
      <c r="BG269" s="98" t="str">
        <f t="shared" si="38"/>
        <v>×</v>
      </c>
      <c r="BH269" s="99" t="str">
        <f t="shared" si="39"/>
        <v/>
      </c>
      <c r="BI269" s="146">
        <f t="shared" si="40"/>
        <v>0</v>
      </c>
      <c r="BJ269" s="29" t="str">
        <f>IF(AG269=契約状況コード表!G$5,"",IF(AND(K269&lt;&gt;"",ISTEXT(U269)),"分担契約/単価契約",IF(ISTEXT(U269),"単価契約",IF(K269&lt;&gt;"","分担契約",""))))</f>
        <v/>
      </c>
      <c r="BK269" s="147"/>
      <c r="BL269" s="102" t="str">
        <f>IF(COUNTIF(T269,"**"),"",IF(AND(T269&gt;=契約状況コード表!P$5,OR(H269=契約状況コード表!M$5,H269=契約状況コード表!M$6)),1,IF(AND(T269&gt;=契約状況コード表!P$13,H269&lt;&gt;契約状況コード表!M$5,H269&lt;&gt;契約状況コード表!M$6),1,"")))</f>
        <v/>
      </c>
      <c r="BM269" s="132" t="str">
        <f t="shared" si="41"/>
        <v>○</v>
      </c>
      <c r="BN269" s="102" t="b">
        <f t="shared" si="42"/>
        <v>1</v>
      </c>
      <c r="BO269" s="102" t="b">
        <f t="shared" si="43"/>
        <v>1</v>
      </c>
    </row>
    <row r="270" spans="7:67" ht="60.6" customHeight="1">
      <c r="G270" s="64"/>
      <c r="H270" s="65"/>
      <c r="I270" s="65"/>
      <c r="J270" s="65"/>
      <c r="K270" s="64"/>
      <c r="L270" s="29"/>
      <c r="M270" s="66"/>
      <c r="N270" s="65"/>
      <c r="O270" s="67"/>
      <c r="P270" s="72"/>
      <c r="Q270" s="73"/>
      <c r="R270" s="65"/>
      <c r="S270" s="64"/>
      <c r="T270" s="68"/>
      <c r="U270" s="75"/>
      <c r="V270" s="76"/>
      <c r="W270" s="148" t="str">
        <f>IF(OR(T270="他官署で調達手続きを実施のため",AG270=契約状況コード表!G$5),"－",IF(V270&lt;&gt;"",ROUNDDOWN(V270/T270,3),(IFERROR(ROUNDDOWN(U270/T270,3),"－"))))</f>
        <v>－</v>
      </c>
      <c r="X270" s="68"/>
      <c r="Y270" s="68"/>
      <c r="Z270" s="71"/>
      <c r="AA270" s="69"/>
      <c r="AB270" s="70"/>
      <c r="AC270" s="71"/>
      <c r="AD270" s="71"/>
      <c r="AE270" s="71"/>
      <c r="AF270" s="71"/>
      <c r="AG270" s="69"/>
      <c r="AH270" s="65"/>
      <c r="AI270" s="65"/>
      <c r="AJ270" s="65"/>
      <c r="AK270" s="29"/>
      <c r="AL270" s="29"/>
      <c r="AM270" s="170"/>
      <c r="AN270" s="170"/>
      <c r="AO270" s="170"/>
      <c r="AP270" s="170"/>
      <c r="AQ270" s="29"/>
      <c r="AR270" s="64"/>
      <c r="AS270" s="29"/>
      <c r="AT270" s="29"/>
      <c r="AU270" s="29"/>
      <c r="AV270" s="29"/>
      <c r="AW270" s="29"/>
      <c r="AX270" s="29"/>
      <c r="AY270" s="29"/>
      <c r="AZ270" s="29"/>
      <c r="BA270" s="92"/>
      <c r="BB270" s="97"/>
      <c r="BC270" s="98" t="str">
        <f>IF(AND(OR(K270=契約状況コード表!D$5,K270=契約状況コード表!D$6),OR(AG270=契約状況コード表!G$5,AG270=契約状況コード表!G$6)),"年間支払金額(全官署)",IF(OR(AG270=契約状況コード表!G$5,AG270=契約状況コード表!G$6),"年間支払金額",IF(AND(OR(COUNTIF(AI270,"*すべて*"),COUNTIF(AI270,"*全て*")),S270="●",OR(K270=契約状況コード表!D$5,K270=契約状況コード表!D$6)),"年間支払金額(全官署、契約相手方ごと)",IF(AND(OR(COUNTIF(AI270,"*すべて*"),COUNTIF(AI270,"*全て*")),S270="●"),"年間支払金額(契約相手方ごと)",IF(AND(OR(K270=契約状況コード表!D$5,K270=契約状況コード表!D$6),AG270=契約状況コード表!G$7),"契約総額(全官署)",IF(AND(K270=契約状況コード表!D$7,AG270=契約状況コード表!G$7),"契約総額(自官署のみ)",IF(K270=契約状況コード表!D$7,"年間支払金額(自官署のみ)",IF(AG270=契約状況コード表!G$7,"契約総額",IF(AND(COUNTIF(BJ270,"&lt;&gt;*単価*"),OR(K270=契約状況コード表!D$5,K270=契約状況コード表!D$6)),"全官署予定価格",IF(AND(COUNTIF(BJ270,"*単価*"),OR(K270=契約状況コード表!D$5,K270=契約状況コード表!D$6)),"全官署支払金額",IF(AND(COUNTIF(BJ270,"&lt;&gt;*単価*"),COUNTIF(BJ270,"*変更契約*")),"変更後予定価格",IF(COUNTIF(BJ270,"*単価*"),"年間支払金額","予定価格"))))))))))))</f>
        <v>予定価格</v>
      </c>
      <c r="BD270" s="98" t="str">
        <f>IF(AND(BI270=契約状況コード表!M$5,T270&gt;契約状況コード表!N$5),"○",IF(AND(BI270=契約状況コード表!M$6,T270&gt;=契約状況コード表!N$6),"○",IF(AND(BI270=契約状況コード表!M$7,T270&gt;=契約状況コード表!N$7),"○",IF(AND(BI270=契約状況コード表!M$8,T270&gt;=契約状況コード表!N$8),"○",IF(AND(BI270=契約状況コード表!M$9,T270&gt;=契約状況コード表!N$9),"○",IF(AND(BI270=契約状況コード表!M$10,T270&gt;=契約状況コード表!N$10),"○",IF(AND(BI270=契約状況コード表!M$11,T270&gt;=契約状況コード表!N$11),"○",IF(AND(BI270=契約状況コード表!M$12,T270&gt;=契約状況コード表!N$12),"○",IF(AND(BI270=契約状況コード表!M$13,T270&gt;=契約状況コード表!N$13),"○",IF(T270="他官署で調達手続き入札を実施のため","○","×"))))))))))</f>
        <v>×</v>
      </c>
      <c r="BE270" s="98" t="str">
        <f>IF(AND(BI270=契約状況コード表!M$5,Y270&gt;契約状況コード表!N$5),"○",IF(AND(BI270=契約状況コード表!M$6,Y270&gt;=契約状況コード表!N$6),"○",IF(AND(BI270=契約状況コード表!M$7,Y270&gt;=契約状況コード表!N$7),"○",IF(AND(BI270=契約状況コード表!M$8,Y270&gt;=契約状況コード表!N$8),"○",IF(AND(BI270=契約状況コード表!M$9,Y270&gt;=契約状況コード表!N$9),"○",IF(AND(BI270=契約状況コード表!M$10,Y270&gt;=契約状況コード表!N$10),"○",IF(AND(BI270=契約状況コード表!M$11,Y270&gt;=契約状況コード表!N$11),"○",IF(AND(BI270=契約状況コード表!M$12,Y270&gt;=契約状況コード表!N$12),"○",IF(AND(BI270=契約状況コード表!M$13,Y270&gt;=契約状況コード表!N$13),"○","×")))))))))</f>
        <v>×</v>
      </c>
      <c r="BF270" s="98" t="str">
        <f t="shared" si="37"/>
        <v>×</v>
      </c>
      <c r="BG270" s="98" t="str">
        <f t="shared" si="38"/>
        <v>×</v>
      </c>
      <c r="BH270" s="99" t="str">
        <f t="shared" si="39"/>
        <v/>
      </c>
      <c r="BI270" s="146">
        <f t="shared" si="40"/>
        <v>0</v>
      </c>
      <c r="BJ270" s="29" t="str">
        <f>IF(AG270=契約状況コード表!G$5,"",IF(AND(K270&lt;&gt;"",ISTEXT(U270)),"分担契約/単価契約",IF(ISTEXT(U270),"単価契約",IF(K270&lt;&gt;"","分担契約",""))))</f>
        <v/>
      </c>
      <c r="BK270" s="147"/>
      <c r="BL270" s="102" t="str">
        <f>IF(COUNTIF(T270,"**"),"",IF(AND(T270&gt;=契約状況コード表!P$5,OR(H270=契約状況コード表!M$5,H270=契約状況コード表!M$6)),1,IF(AND(T270&gt;=契約状況コード表!P$13,H270&lt;&gt;契約状況コード表!M$5,H270&lt;&gt;契約状況コード表!M$6),1,"")))</f>
        <v/>
      </c>
      <c r="BM270" s="132" t="str">
        <f t="shared" si="41"/>
        <v>○</v>
      </c>
      <c r="BN270" s="102" t="b">
        <f t="shared" si="42"/>
        <v>1</v>
      </c>
      <c r="BO270" s="102" t="b">
        <f t="shared" si="43"/>
        <v>1</v>
      </c>
    </row>
    <row r="271" spans="7:67" ht="60.6" customHeight="1">
      <c r="G271" s="64"/>
      <c r="H271" s="65"/>
      <c r="I271" s="65"/>
      <c r="J271" s="65"/>
      <c r="K271" s="64"/>
      <c r="L271" s="29"/>
      <c r="M271" s="66"/>
      <c r="N271" s="65"/>
      <c r="O271" s="67"/>
      <c r="P271" s="72"/>
      <c r="Q271" s="73"/>
      <c r="R271" s="65"/>
      <c r="S271" s="64"/>
      <c r="T271" s="68"/>
      <c r="U271" s="75"/>
      <c r="V271" s="76"/>
      <c r="W271" s="148" t="str">
        <f>IF(OR(T271="他官署で調達手続きを実施のため",AG271=契約状況コード表!G$5),"－",IF(V271&lt;&gt;"",ROUNDDOWN(V271/T271,3),(IFERROR(ROUNDDOWN(U271/T271,3),"－"))))</f>
        <v>－</v>
      </c>
      <c r="X271" s="68"/>
      <c r="Y271" s="68"/>
      <c r="Z271" s="71"/>
      <c r="AA271" s="69"/>
      <c r="AB271" s="70"/>
      <c r="AC271" s="71"/>
      <c r="AD271" s="71"/>
      <c r="AE271" s="71"/>
      <c r="AF271" s="71"/>
      <c r="AG271" s="69"/>
      <c r="AH271" s="65"/>
      <c r="AI271" s="65"/>
      <c r="AJ271" s="65"/>
      <c r="AK271" s="29"/>
      <c r="AL271" s="29"/>
      <c r="AM271" s="170"/>
      <c r="AN271" s="170"/>
      <c r="AO271" s="170"/>
      <c r="AP271" s="170"/>
      <c r="AQ271" s="29"/>
      <c r="AR271" s="64"/>
      <c r="AS271" s="29"/>
      <c r="AT271" s="29"/>
      <c r="AU271" s="29"/>
      <c r="AV271" s="29"/>
      <c r="AW271" s="29"/>
      <c r="AX271" s="29"/>
      <c r="AY271" s="29"/>
      <c r="AZ271" s="29"/>
      <c r="BA271" s="90"/>
      <c r="BB271" s="97"/>
      <c r="BC271" s="98" t="str">
        <f>IF(AND(OR(K271=契約状況コード表!D$5,K271=契約状況コード表!D$6),OR(AG271=契約状況コード表!G$5,AG271=契約状況コード表!G$6)),"年間支払金額(全官署)",IF(OR(AG271=契約状況コード表!G$5,AG271=契約状況コード表!G$6),"年間支払金額",IF(AND(OR(COUNTIF(AI271,"*すべて*"),COUNTIF(AI271,"*全て*")),S271="●",OR(K271=契約状況コード表!D$5,K271=契約状況コード表!D$6)),"年間支払金額(全官署、契約相手方ごと)",IF(AND(OR(COUNTIF(AI271,"*すべて*"),COUNTIF(AI271,"*全て*")),S271="●"),"年間支払金額(契約相手方ごと)",IF(AND(OR(K271=契約状況コード表!D$5,K271=契約状況コード表!D$6),AG271=契約状況コード表!G$7),"契約総額(全官署)",IF(AND(K271=契約状況コード表!D$7,AG271=契約状況コード表!G$7),"契約総額(自官署のみ)",IF(K271=契約状況コード表!D$7,"年間支払金額(自官署のみ)",IF(AG271=契約状況コード表!G$7,"契約総額",IF(AND(COUNTIF(BJ271,"&lt;&gt;*単価*"),OR(K271=契約状況コード表!D$5,K271=契約状況コード表!D$6)),"全官署予定価格",IF(AND(COUNTIF(BJ271,"*単価*"),OR(K271=契約状況コード表!D$5,K271=契約状況コード表!D$6)),"全官署支払金額",IF(AND(COUNTIF(BJ271,"&lt;&gt;*単価*"),COUNTIF(BJ271,"*変更契約*")),"変更後予定価格",IF(COUNTIF(BJ271,"*単価*"),"年間支払金額","予定価格"))))))))))))</f>
        <v>予定価格</v>
      </c>
      <c r="BD271" s="98" t="str">
        <f>IF(AND(BI271=契約状況コード表!M$5,T271&gt;契約状況コード表!N$5),"○",IF(AND(BI271=契約状況コード表!M$6,T271&gt;=契約状況コード表!N$6),"○",IF(AND(BI271=契約状況コード表!M$7,T271&gt;=契約状況コード表!N$7),"○",IF(AND(BI271=契約状況コード表!M$8,T271&gt;=契約状況コード表!N$8),"○",IF(AND(BI271=契約状況コード表!M$9,T271&gt;=契約状況コード表!N$9),"○",IF(AND(BI271=契約状況コード表!M$10,T271&gt;=契約状況コード表!N$10),"○",IF(AND(BI271=契約状況コード表!M$11,T271&gt;=契約状況コード表!N$11),"○",IF(AND(BI271=契約状況コード表!M$12,T271&gt;=契約状況コード表!N$12),"○",IF(AND(BI271=契約状況コード表!M$13,T271&gt;=契約状況コード表!N$13),"○",IF(T271="他官署で調達手続き入札を実施のため","○","×"))))))))))</f>
        <v>×</v>
      </c>
      <c r="BE271" s="98" t="str">
        <f>IF(AND(BI271=契約状況コード表!M$5,Y271&gt;契約状況コード表!N$5),"○",IF(AND(BI271=契約状況コード表!M$6,Y271&gt;=契約状況コード表!N$6),"○",IF(AND(BI271=契約状況コード表!M$7,Y271&gt;=契約状況コード表!N$7),"○",IF(AND(BI271=契約状況コード表!M$8,Y271&gt;=契約状況コード表!N$8),"○",IF(AND(BI271=契約状況コード表!M$9,Y271&gt;=契約状況コード表!N$9),"○",IF(AND(BI271=契約状況コード表!M$10,Y271&gt;=契約状況コード表!N$10),"○",IF(AND(BI271=契約状況コード表!M$11,Y271&gt;=契約状況コード表!N$11),"○",IF(AND(BI271=契約状況コード表!M$12,Y271&gt;=契約状況コード表!N$12),"○",IF(AND(BI271=契約状況コード表!M$13,Y271&gt;=契約状況コード表!N$13),"○","×")))))))))</f>
        <v>×</v>
      </c>
      <c r="BF271" s="98" t="str">
        <f t="shared" si="37"/>
        <v>×</v>
      </c>
      <c r="BG271" s="98" t="str">
        <f t="shared" si="38"/>
        <v>×</v>
      </c>
      <c r="BH271" s="99" t="str">
        <f t="shared" si="39"/>
        <v/>
      </c>
      <c r="BI271" s="146">
        <f t="shared" si="40"/>
        <v>0</v>
      </c>
      <c r="BJ271" s="29" t="str">
        <f>IF(AG271=契約状況コード表!G$5,"",IF(AND(K271&lt;&gt;"",ISTEXT(U271)),"分担契約/単価契約",IF(ISTEXT(U271),"単価契約",IF(K271&lt;&gt;"","分担契約",""))))</f>
        <v/>
      </c>
      <c r="BK271" s="147"/>
      <c r="BL271" s="102" t="str">
        <f>IF(COUNTIF(T271,"**"),"",IF(AND(T271&gt;=契約状況コード表!P$5,OR(H271=契約状況コード表!M$5,H271=契約状況コード表!M$6)),1,IF(AND(T271&gt;=契約状況コード表!P$13,H271&lt;&gt;契約状況コード表!M$5,H271&lt;&gt;契約状況コード表!M$6),1,"")))</f>
        <v/>
      </c>
      <c r="BM271" s="132" t="str">
        <f t="shared" si="41"/>
        <v>○</v>
      </c>
      <c r="BN271" s="102" t="b">
        <f t="shared" si="42"/>
        <v>1</v>
      </c>
      <c r="BO271" s="102" t="b">
        <f t="shared" si="43"/>
        <v>1</v>
      </c>
    </row>
    <row r="272" spans="7:67" ht="60.6" customHeight="1">
      <c r="G272" s="64"/>
      <c r="H272" s="65"/>
      <c r="I272" s="65"/>
      <c r="J272" s="65"/>
      <c r="K272" s="64"/>
      <c r="L272" s="29"/>
      <c r="M272" s="66"/>
      <c r="N272" s="65"/>
      <c r="O272" s="67"/>
      <c r="P272" s="72"/>
      <c r="Q272" s="73"/>
      <c r="R272" s="65"/>
      <c r="S272" s="64"/>
      <c r="T272" s="68"/>
      <c r="U272" s="75"/>
      <c r="V272" s="76"/>
      <c r="W272" s="148" t="str">
        <f>IF(OR(T272="他官署で調達手続きを実施のため",AG272=契約状況コード表!G$5),"－",IF(V272&lt;&gt;"",ROUNDDOWN(V272/T272,3),(IFERROR(ROUNDDOWN(U272/T272,3),"－"))))</f>
        <v>－</v>
      </c>
      <c r="X272" s="68"/>
      <c r="Y272" s="68"/>
      <c r="Z272" s="71"/>
      <c r="AA272" s="69"/>
      <c r="AB272" s="70"/>
      <c r="AC272" s="71"/>
      <c r="AD272" s="71"/>
      <c r="AE272" s="71"/>
      <c r="AF272" s="71"/>
      <c r="AG272" s="69"/>
      <c r="AH272" s="65"/>
      <c r="AI272" s="65"/>
      <c r="AJ272" s="65"/>
      <c r="AK272" s="29"/>
      <c r="AL272" s="29"/>
      <c r="AM272" s="170"/>
      <c r="AN272" s="170"/>
      <c r="AO272" s="170"/>
      <c r="AP272" s="170"/>
      <c r="AQ272" s="29"/>
      <c r="AR272" s="64"/>
      <c r="AS272" s="29"/>
      <c r="AT272" s="29"/>
      <c r="AU272" s="29"/>
      <c r="AV272" s="29"/>
      <c r="AW272" s="29"/>
      <c r="AX272" s="29"/>
      <c r="AY272" s="29"/>
      <c r="AZ272" s="29"/>
      <c r="BA272" s="90"/>
      <c r="BB272" s="97"/>
      <c r="BC272" s="98" t="str">
        <f>IF(AND(OR(K272=契約状況コード表!D$5,K272=契約状況コード表!D$6),OR(AG272=契約状況コード表!G$5,AG272=契約状況コード表!G$6)),"年間支払金額(全官署)",IF(OR(AG272=契約状況コード表!G$5,AG272=契約状況コード表!G$6),"年間支払金額",IF(AND(OR(COUNTIF(AI272,"*すべて*"),COUNTIF(AI272,"*全て*")),S272="●",OR(K272=契約状況コード表!D$5,K272=契約状況コード表!D$6)),"年間支払金額(全官署、契約相手方ごと)",IF(AND(OR(COUNTIF(AI272,"*すべて*"),COUNTIF(AI272,"*全て*")),S272="●"),"年間支払金額(契約相手方ごと)",IF(AND(OR(K272=契約状況コード表!D$5,K272=契約状況コード表!D$6),AG272=契約状況コード表!G$7),"契約総額(全官署)",IF(AND(K272=契約状況コード表!D$7,AG272=契約状況コード表!G$7),"契約総額(自官署のみ)",IF(K272=契約状況コード表!D$7,"年間支払金額(自官署のみ)",IF(AG272=契約状況コード表!G$7,"契約総額",IF(AND(COUNTIF(BJ272,"&lt;&gt;*単価*"),OR(K272=契約状況コード表!D$5,K272=契約状況コード表!D$6)),"全官署予定価格",IF(AND(COUNTIF(BJ272,"*単価*"),OR(K272=契約状況コード表!D$5,K272=契約状況コード表!D$6)),"全官署支払金額",IF(AND(COUNTIF(BJ272,"&lt;&gt;*単価*"),COUNTIF(BJ272,"*変更契約*")),"変更後予定価格",IF(COUNTIF(BJ272,"*単価*"),"年間支払金額","予定価格"))))))))))))</f>
        <v>予定価格</v>
      </c>
      <c r="BD272" s="98" t="str">
        <f>IF(AND(BI272=契約状況コード表!M$5,T272&gt;契約状況コード表!N$5),"○",IF(AND(BI272=契約状況コード表!M$6,T272&gt;=契約状況コード表!N$6),"○",IF(AND(BI272=契約状況コード表!M$7,T272&gt;=契約状況コード表!N$7),"○",IF(AND(BI272=契約状況コード表!M$8,T272&gt;=契約状況コード表!N$8),"○",IF(AND(BI272=契約状況コード表!M$9,T272&gt;=契約状況コード表!N$9),"○",IF(AND(BI272=契約状況コード表!M$10,T272&gt;=契約状況コード表!N$10),"○",IF(AND(BI272=契約状況コード表!M$11,T272&gt;=契約状況コード表!N$11),"○",IF(AND(BI272=契約状況コード表!M$12,T272&gt;=契約状況コード表!N$12),"○",IF(AND(BI272=契約状況コード表!M$13,T272&gt;=契約状況コード表!N$13),"○",IF(T272="他官署で調達手続き入札を実施のため","○","×"))))))))))</f>
        <v>×</v>
      </c>
      <c r="BE272" s="98" t="str">
        <f>IF(AND(BI272=契約状況コード表!M$5,Y272&gt;契約状況コード表!N$5),"○",IF(AND(BI272=契約状況コード表!M$6,Y272&gt;=契約状況コード表!N$6),"○",IF(AND(BI272=契約状況コード表!M$7,Y272&gt;=契約状況コード表!N$7),"○",IF(AND(BI272=契約状況コード表!M$8,Y272&gt;=契約状況コード表!N$8),"○",IF(AND(BI272=契約状況コード表!M$9,Y272&gt;=契約状況コード表!N$9),"○",IF(AND(BI272=契約状況コード表!M$10,Y272&gt;=契約状況コード表!N$10),"○",IF(AND(BI272=契約状況コード表!M$11,Y272&gt;=契約状況コード表!N$11),"○",IF(AND(BI272=契約状況コード表!M$12,Y272&gt;=契約状況コード表!N$12),"○",IF(AND(BI272=契約状況コード表!M$13,Y272&gt;=契約状況コード表!N$13),"○","×")))))))))</f>
        <v>×</v>
      </c>
      <c r="BF272" s="98" t="str">
        <f t="shared" si="37"/>
        <v>×</v>
      </c>
      <c r="BG272" s="98" t="str">
        <f t="shared" si="38"/>
        <v>×</v>
      </c>
      <c r="BH272" s="99" t="str">
        <f t="shared" si="39"/>
        <v/>
      </c>
      <c r="BI272" s="146">
        <f t="shared" si="40"/>
        <v>0</v>
      </c>
      <c r="BJ272" s="29" t="str">
        <f>IF(AG272=契約状況コード表!G$5,"",IF(AND(K272&lt;&gt;"",ISTEXT(U272)),"分担契約/単価契約",IF(ISTEXT(U272),"単価契約",IF(K272&lt;&gt;"","分担契約",""))))</f>
        <v/>
      </c>
      <c r="BK272" s="147"/>
      <c r="BL272" s="102" t="str">
        <f>IF(COUNTIF(T272,"**"),"",IF(AND(T272&gt;=契約状況コード表!P$5,OR(H272=契約状況コード表!M$5,H272=契約状況コード表!M$6)),1,IF(AND(T272&gt;=契約状況コード表!P$13,H272&lt;&gt;契約状況コード表!M$5,H272&lt;&gt;契約状況コード表!M$6),1,"")))</f>
        <v/>
      </c>
      <c r="BM272" s="132" t="str">
        <f t="shared" si="41"/>
        <v>○</v>
      </c>
      <c r="BN272" s="102" t="b">
        <f t="shared" si="42"/>
        <v>1</v>
      </c>
      <c r="BO272" s="102" t="b">
        <f t="shared" si="43"/>
        <v>1</v>
      </c>
    </row>
    <row r="273" spans="7:67" ht="60.6" customHeight="1">
      <c r="G273" s="64"/>
      <c r="H273" s="65"/>
      <c r="I273" s="65"/>
      <c r="J273" s="65"/>
      <c r="K273" s="64"/>
      <c r="L273" s="29"/>
      <c r="M273" s="66"/>
      <c r="N273" s="65"/>
      <c r="O273" s="67"/>
      <c r="P273" s="72"/>
      <c r="Q273" s="73"/>
      <c r="R273" s="65"/>
      <c r="S273" s="64"/>
      <c r="T273" s="74"/>
      <c r="U273" s="131"/>
      <c r="V273" s="76"/>
      <c r="W273" s="148" t="str">
        <f>IF(OR(T273="他官署で調達手続きを実施のため",AG273=契約状況コード表!G$5),"－",IF(V273&lt;&gt;"",ROUNDDOWN(V273/T273,3),(IFERROR(ROUNDDOWN(U273/T273,3),"－"))))</f>
        <v>－</v>
      </c>
      <c r="X273" s="74"/>
      <c r="Y273" s="74"/>
      <c r="Z273" s="71"/>
      <c r="AA273" s="69"/>
      <c r="AB273" s="70"/>
      <c r="AC273" s="71"/>
      <c r="AD273" s="71"/>
      <c r="AE273" s="71"/>
      <c r="AF273" s="71"/>
      <c r="AG273" s="69"/>
      <c r="AH273" s="65"/>
      <c r="AI273" s="65"/>
      <c r="AJ273" s="65"/>
      <c r="AK273" s="29"/>
      <c r="AL273" s="29"/>
      <c r="AM273" s="170"/>
      <c r="AN273" s="170"/>
      <c r="AO273" s="170"/>
      <c r="AP273" s="170"/>
      <c r="AQ273" s="29"/>
      <c r="AR273" s="64"/>
      <c r="AS273" s="29"/>
      <c r="AT273" s="29"/>
      <c r="AU273" s="29"/>
      <c r="AV273" s="29"/>
      <c r="AW273" s="29"/>
      <c r="AX273" s="29"/>
      <c r="AY273" s="29"/>
      <c r="AZ273" s="29"/>
      <c r="BA273" s="90"/>
      <c r="BB273" s="97"/>
      <c r="BC273" s="98" t="str">
        <f>IF(AND(OR(K273=契約状況コード表!D$5,K273=契約状況コード表!D$6),OR(AG273=契約状況コード表!G$5,AG273=契約状況コード表!G$6)),"年間支払金額(全官署)",IF(OR(AG273=契約状況コード表!G$5,AG273=契約状況コード表!G$6),"年間支払金額",IF(AND(OR(COUNTIF(AI273,"*すべて*"),COUNTIF(AI273,"*全て*")),S273="●",OR(K273=契約状況コード表!D$5,K273=契約状況コード表!D$6)),"年間支払金額(全官署、契約相手方ごと)",IF(AND(OR(COUNTIF(AI273,"*すべて*"),COUNTIF(AI273,"*全て*")),S273="●"),"年間支払金額(契約相手方ごと)",IF(AND(OR(K273=契約状況コード表!D$5,K273=契約状況コード表!D$6),AG273=契約状況コード表!G$7),"契約総額(全官署)",IF(AND(K273=契約状況コード表!D$7,AG273=契約状況コード表!G$7),"契約総額(自官署のみ)",IF(K273=契約状況コード表!D$7,"年間支払金額(自官署のみ)",IF(AG273=契約状況コード表!G$7,"契約総額",IF(AND(COUNTIF(BJ273,"&lt;&gt;*単価*"),OR(K273=契約状況コード表!D$5,K273=契約状況コード表!D$6)),"全官署予定価格",IF(AND(COUNTIF(BJ273,"*単価*"),OR(K273=契約状況コード表!D$5,K273=契約状況コード表!D$6)),"全官署支払金額",IF(AND(COUNTIF(BJ273,"&lt;&gt;*単価*"),COUNTIF(BJ273,"*変更契約*")),"変更後予定価格",IF(COUNTIF(BJ273,"*単価*"),"年間支払金額","予定価格"))))))))))))</f>
        <v>予定価格</v>
      </c>
      <c r="BD273" s="98" t="str">
        <f>IF(AND(BI273=契約状況コード表!M$5,T273&gt;契約状況コード表!N$5),"○",IF(AND(BI273=契約状況コード表!M$6,T273&gt;=契約状況コード表!N$6),"○",IF(AND(BI273=契約状況コード表!M$7,T273&gt;=契約状況コード表!N$7),"○",IF(AND(BI273=契約状況コード表!M$8,T273&gt;=契約状況コード表!N$8),"○",IF(AND(BI273=契約状況コード表!M$9,T273&gt;=契約状況コード表!N$9),"○",IF(AND(BI273=契約状況コード表!M$10,T273&gt;=契約状況コード表!N$10),"○",IF(AND(BI273=契約状況コード表!M$11,T273&gt;=契約状況コード表!N$11),"○",IF(AND(BI273=契約状況コード表!M$12,T273&gt;=契約状況コード表!N$12),"○",IF(AND(BI273=契約状況コード表!M$13,T273&gt;=契約状況コード表!N$13),"○",IF(T273="他官署で調達手続き入札を実施のため","○","×"))))))))))</f>
        <v>×</v>
      </c>
      <c r="BE273" s="98" t="str">
        <f>IF(AND(BI273=契約状況コード表!M$5,Y273&gt;契約状況コード表!N$5),"○",IF(AND(BI273=契約状況コード表!M$6,Y273&gt;=契約状況コード表!N$6),"○",IF(AND(BI273=契約状況コード表!M$7,Y273&gt;=契約状況コード表!N$7),"○",IF(AND(BI273=契約状況コード表!M$8,Y273&gt;=契約状況コード表!N$8),"○",IF(AND(BI273=契約状況コード表!M$9,Y273&gt;=契約状況コード表!N$9),"○",IF(AND(BI273=契約状況コード表!M$10,Y273&gt;=契約状況コード表!N$10),"○",IF(AND(BI273=契約状況コード表!M$11,Y273&gt;=契約状況コード表!N$11),"○",IF(AND(BI273=契約状況コード表!M$12,Y273&gt;=契約状況コード表!N$12),"○",IF(AND(BI273=契約状況コード表!M$13,Y273&gt;=契約状況コード表!N$13),"○","×")))))))))</f>
        <v>×</v>
      </c>
      <c r="BF273" s="98" t="str">
        <f t="shared" si="37"/>
        <v>×</v>
      </c>
      <c r="BG273" s="98" t="str">
        <f t="shared" si="38"/>
        <v>×</v>
      </c>
      <c r="BH273" s="99" t="str">
        <f t="shared" si="39"/>
        <v/>
      </c>
      <c r="BI273" s="146">
        <f t="shared" si="40"/>
        <v>0</v>
      </c>
      <c r="BJ273" s="29" t="str">
        <f>IF(AG273=契約状況コード表!G$5,"",IF(AND(K273&lt;&gt;"",ISTEXT(U273)),"分担契約/単価契約",IF(ISTEXT(U273),"単価契約",IF(K273&lt;&gt;"","分担契約",""))))</f>
        <v/>
      </c>
      <c r="BK273" s="147"/>
      <c r="BL273" s="102" t="str">
        <f>IF(COUNTIF(T273,"**"),"",IF(AND(T273&gt;=契約状況コード表!P$5,OR(H273=契約状況コード表!M$5,H273=契約状況コード表!M$6)),1,IF(AND(T273&gt;=契約状況コード表!P$13,H273&lt;&gt;契約状況コード表!M$5,H273&lt;&gt;契約状況コード表!M$6),1,"")))</f>
        <v/>
      </c>
      <c r="BM273" s="132" t="str">
        <f t="shared" si="41"/>
        <v>○</v>
      </c>
      <c r="BN273" s="102" t="b">
        <f t="shared" si="42"/>
        <v>1</v>
      </c>
      <c r="BO273" s="102" t="b">
        <f t="shared" si="43"/>
        <v>1</v>
      </c>
    </row>
    <row r="274" spans="7:67" ht="60.6" customHeight="1">
      <c r="G274" s="64"/>
      <c r="H274" s="65"/>
      <c r="I274" s="65"/>
      <c r="J274" s="65"/>
      <c r="K274" s="64"/>
      <c r="L274" s="29"/>
      <c r="M274" s="66"/>
      <c r="N274" s="65"/>
      <c r="O274" s="67"/>
      <c r="P274" s="72"/>
      <c r="Q274" s="73"/>
      <c r="R274" s="65"/>
      <c r="S274" s="64"/>
      <c r="T274" s="68"/>
      <c r="U274" s="75"/>
      <c r="V274" s="76"/>
      <c r="W274" s="148" t="str">
        <f>IF(OR(T274="他官署で調達手続きを実施のため",AG274=契約状況コード表!G$5),"－",IF(V274&lt;&gt;"",ROUNDDOWN(V274/T274,3),(IFERROR(ROUNDDOWN(U274/T274,3),"－"))))</f>
        <v>－</v>
      </c>
      <c r="X274" s="68"/>
      <c r="Y274" s="68"/>
      <c r="Z274" s="71"/>
      <c r="AA274" s="69"/>
      <c r="AB274" s="70"/>
      <c r="AC274" s="71"/>
      <c r="AD274" s="71"/>
      <c r="AE274" s="71"/>
      <c r="AF274" s="71"/>
      <c r="AG274" s="69"/>
      <c r="AH274" s="65"/>
      <c r="AI274" s="65"/>
      <c r="AJ274" s="65"/>
      <c r="AK274" s="29"/>
      <c r="AL274" s="29"/>
      <c r="AM274" s="170"/>
      <c r="AN274" s="170"/>
      <c r="AO274" s="170"/>
      <c r="AP274" s="170"/>
      <c r="AQ274" s="29"/>
      <c r="AR274" s="64"/>
      <c r="AS274" s="29"/>
      <c r="AT274" s="29"/>
      <c r="AU274" s="29"/>
      <c r="AV274" s="29"/>
      <c r="AW274" s="29"/>
      <c r="AX274" s="29"/>
      <c r="AY274" s="29"/>
      <c r="AZ274" s="29"/>
      <c r="BA274" s="90"/>
      <c r="BB274" s="97"/>
      <c r="BC274" s="98" t="str">
        <f>IF(AND(OR(K274=契約状況コード表!D$5,K274=契約状況コード表!D$6),OR(AG274=契約状況コード表!G$5,AG274=契約状況コード表!G$6)),"年間支払金額(全官署)",IF(OR(AG274=契約状況コード表!G$5,AG274=契約状況コード表!G$6),"年間支払金額",IF(AND(OR(COUNTIF(AI274,"*すべて*"),COUNTIF(AI274,"*全て*")),S274="●",OR(K274=契約状況コード表!D$5,K274=契約状況コード表!D$6)),"年間支払金額(全官署、契約相手方ごと)",IF(AND(OR(COUNTIF(AI274,"*すべて*"),COUNTIF(AI274,"*全て*")),S274="●"),"年間支払金額(契約相手方ごと)",IF(AND(OR(K274=契約状況コード表!D$5,K274=契約状況コード表!D$6),AG274=契約状況コード表!G$7),"契約総額(全官署)",IF(AND(K274=契約状況コード表!D$7,AG274=契約状況コード表!G$7),"契約総額(自官署のみ)",IF(K274=契約状況コード表!D$7,"年間支払金額(自官署のみ)",IF(AG274=契約状況コード表!G$7,"契約総額",IF(AND(COUNTIF(BJ274,"&lt;&gt;*単価*"),OR(K274=契約状況コード表!D$5,K274=契約状況コード表!D$6)),"全官署予定価格",IF(AND(COUNTIF(BJ274,"*単価*"),OR(K274=契約状況コード表!D$5,K274=契約状況コード表!D$6)),"全官署支払金額",IF(AND(COUNTIF(BJ274,"&lt;&gt;*単価*"),COUNTIF(BJ274,"*変更契約*")),"変更後予定価格",IF(COUNTIF(BJ274,"*単価*"),"年間支払金額","予定価格"))))))))))))</f>
        <v>予定価格</v>
      </c>
      <c r="BD274" s="98" t="str">
        <f>IF(AND(BI274=契約状況コード表!M$5,T274&gt;契約状況コード表!N$5),"○",IF(AND(BI274=契約状況コード表!M$6,T274&gt;=契約状況コード表!N$6),"○",IF(AND(BI274=契約状況コード表!M$7,T274&gt;=契約状況コード表!N$7),"○",IF(AND(BI274=契約状況コード表!M$8,T274&gt;=契約状況コード表!N$8),"○",IF(AND(BI274=契約状況コード表!M$9,T274&gt;=契約状況コード表!N$9),"○",IF(AND(BI274=契約状況コード表!M$10,T274&gt;=契約状況コード表!N$10),"○",IF(AND(BI274=契約状況コード表!M$11,T274&gt;=契約状況コード表!N$11),"○",IF(AND(BI274=契約状況コード表!M$12,T274&gt;=契約状況コード表!N$12),"○",IF(AND(BI274=契約状況コード表!M$13,T274&gt;=契約状況コード表!N$13),"○",IF(T274="他官署で調達手続き入札を実施のため","○","×"))))))))))</f>
        <v>×</v>
      </c>
      <c r="BE274" s="98" t="str">
        <f>IF(AND(BI274=契約状況コード表!M$5,Y274&gt;契約状況コード表!N$5),"○",IF(AND(BI274=契約状況コード表!M$6,Y274&gt;=契約状況コード表!N$6),"○",IF(AND(BI274=契約状況コード表!M$7,Y274&gt;=契約状況コード表!N$7),"○",IF(AND(BI274=契約状況コード表!M$8,Y274&gt;=契約状況コード表!N$8),"○",IF(AND(BI274=契約状況コード表!M$9,Y274&gt;=契約状況コード表!N$9),"○",IF(AND(BI274=契約状況コード表!M$10,Y274&gt;=契約状況コード表!N$10),"○",IF(AND(BI274=契約状況コード表!M$11,Y274&gt;=契約状況コード表!N$11),"○",IF(AND(BI274=契約状況コード表!M$12,Y274&gt;=契約状況コード表!N$12),"○",IF(AND(BI274=契約状況コード表!M$13,Y274&gt;=契約状況コード表!N$13),"○","×")))))))))</f>
        <v>×</v>
      </c>
      <c r="BF274" s="98" t="str">
        <f t="shared" si="37"/>
        <v>×</v>
      </c>
      <c r="BG274" s="98" t="str">
        <f t="shared" si="38"/>
        <v>×</v>
      </c>
      <c r="BH274" s="99" t="str">
        <f t="shared" si="39"/>
        <v/>
      </c>
      <c r="BI274" s="146">
        <f t="shared" si="40"/>
        <v>0</v>
      </c>
      <c r="BJ274" s="29" t="str">
        <f>IF(AG274=契約状況コード表!G$5,"",IF(AND(K274&lt;&gt;"",ISTEXT(U274)),"分担契約/単価契約",IF(ISTEXT(U274),"単価契約",IF(K274&lt;&gt;"","分担契約",""))))</f>
        <v/>
      </c>
      <c r="BK274" s="147"/>
      <c r="BL274" s="102" t="str">
        <f>IF(COUNTIF(T274,"**"),"",IF(AND(T274&gt;=契約状況コード表!P$5,OR(H274=契約状況コード表!M$5,H274=契約状況コード表!M$6)),1,IF(AND(T274&gt;=契約状況コード表!P$13,H274&lt;&gt;契約状況コード表!M$5,H274&lt;&gt;契約状況コード表!M$6),1,"")))</f>
        <v/>
      </c>
      <c r="BM274" s="132" t="str">
        <f t="shared" si="41"/>
        <v>○</v>
      </c>
      <c r="BN274" s="102" t="b">
        <f t="shared" si="42"/>
        <v>1</v>
      </c>
      <c r="BO274" s="102" t="b">
        <f t="shared" si="43"/>
        <v>1</v>
      </c>
    </row>
    <row r="275" spans="7:67" ht="60.6" customHeight="1">
      <c r="G275" s="64"/>
      <c r="H275" s="65"/>
      <c r="I275" s="65"/>
      <c r="J275" s="65"/>
      <c r="K275" s="64"/>
      <c r="L275" s="29"/>
      <c r="M275" s="66"/>
      <c r="N275" s="65"/>
      <c r="O275" s="67"/>
      <c r="P275" s="72"/>
      <c r="Q275" s="73"/>
      <c r="R275" s="65"/>
      <c r="S275" s="64"/>
      <c r="T275" s="68"/>
      <c r="U275" s="75"/>
      <c r="V275" s="76"/>
      <c r="W275" s="148" t="str">
        <f>IF(OR(T275="他官署で調達手続きを実施のため",AG275=契約状況コード表!G$5),"－",IF(V275&lt;&gt;"",ROUNDDOWN(V275/T275,3),(IFERROR(ROUNDDOWN(U275/T275,3),"－"))))</f>
        <v>－</v>
      </c>
      <c r="X275" s="68"/>
      <c r="Y275" s="68"/>
      <c r="Z275" s="71"/>
      <c r="AA275" s="69"/>
      <c r="AB275" s="70"/>
      <c r="AC275" s="71"/>
      <c r="AD275" s="71"/>
      <c r="AE275" s="71"/>
      <c r="AF275" s="71"/>
      <c r="AG275" s="69"/>
      <c r="AH275" s="65"/>
      <c r="AI275" s="65"/>
      <c r="AJ275" s="65"/>
      <c r="AK275" s="29"/>
      <c r="AL275" s="29"/>
      <c r="AM275" s="170"/>
      <c r="AN275" s="170"/>
      <c r="AO275" s="170"/>
      <c r="AP275" s="170"/>
      <c r="AQ275" s="29"/>
      <c r="AR275" s="64"/>
      <c r="AS275" s="29"/>
      <c r="AT275" s="29"/>
      <c r="AU275" s="29"/>
      <c r="AV275" s="29"/>
      <c r="AW275" s="29"/>
      <c r="AX275" s="29"/>
      <c r="AY275" s="29"/>
      <c r="AZ275" s="29"/>
      <c r="BA275" s="90"/>
      <c r="BB275" s="97"/>
      <c r="BC275" s="98" t="str">
        <f>IF(AND(OR(K275=契約状況コード表!D$5,K275=契約状況コード表!D$6),OR(AG275=契約状況コード表!G$5,AG275=契約状況コード表!G$6)),"年間支払金額(全官署)",IF(OR(AG275=契約状況コード表!G$5,AG275=契約状況コード表!G$6),"年間支払金額",IF(AND(OR(COUNTIF(AI275,"*すべて*"),COUNTIF(AI275,"*全て*")),S275="●",OR(K275=契約状況コード表!D$5,K275=契約状況コード表!D$6)),"年間支払金額(全官署、契約相手方ごと)",IF(AND(OR(COUNTIF(AI275,"*すべて*"),COUNTIF(AI275,"*全て*")),S275="●"),"年間支払金額(契約相手方ごと)",IF(AND(OR(K275=契約状況コード表!D$5,K275=契約状況コード表!D$6),AG275=契約状況コード表!G$7),"契約総額(全官署)",IF(AND(K275=契約状況コード表!D$7,AG275=契約状況コード表!G$7),"契約総額(自官署のみ)",IF(K275=契約状況コード表!D$7,"年間支払金額(自官署のみ)",IF(AG275=契約状況コード表!G$7,"契約総額",IF(AND(COUNTIF(BJ275,"&lt;&gt;*単価*"),OR(K275=契約状況コード表!D$5,K275=契約状況コード表!D$6)),"全官署予定価格",IF(AND(COUNTIF(BJ275,"*単価*"),OR(K275=契約状況コード表!D$5,K275=契約状況コード表!D$6)),"全官署支払金額",IF(AND(COUNTIF(BJ275,"&lt;&gt;*単価*"),COUNTIF(BJ275,"*変更契約*")),"変更後予定価格",IF(COUNTIF(BJ275,"*単価*"),"年間支払金額","予定価格"))))))))))))</f>
        <v>予定価格</v>
      </c>
      <c r="BD275" s="98" t="str">
        <f>IF(AND(BI275=契約状況コード表!M$5,T275&gt;契約状況コード表!N$5),"○",IF(AND(BI275=契約状況コード表!M$6,T275&gt;=契約状況コード表!N$6),"○",IF(AND(BI275=契約状況コード表!M$7,T275&gt;=契約状況コード表!N$7),"○",IF(AND(BI275=契約状況コード表!M$8,T275&gt;=契約状況コード表!N$8),"○",IF(AND(BI275=契約状況コード表!M$9,T275&gt;=契約状況コード表!N$9),"○",IF(AND(BI275=契約状況コード表!M$10,T275&gt;=契約状況コード表!N$10),"○",IF(AND(BI275=契約状況コード表!M$11,T275&gt;=契約状況コード表!N$11),"○",IF(AND(BI275=契約状況コード表!M$12,T275&gt;=契約状況コード表!N$12),"○",IF(AND(BI275=契約状況コード表!M$13,T275&gt;=契約状況コード表!N$13),"○",IF(T275="他官署で調達手続き入札を実施のため","○","×"))))))))))</f>
        <v>×</v>
      </c>
      <c r="BE275" s="98" t="str">
        <f>IF(AND(BI275=契約状況コード表!M$5,Y275&gt;契約状況コード表!N$5),"○",IF(AND(BI275=契約状況コード表!M$6,Y275&gt;=契約状況コード表!N$6),"○",IF(AND(BI275=契約状況コード表!M$7,Y275&gt;=契約状況コード表!N$7),"○",IF(AND(BI275=契約状況コード表!M$8,Y275&gt;=契約状況コード表!N$8),"○",IF(AND(BI275=契約状況コード表!M$9,Y275&gt;=契約状況コード表!N$9),"○",IF(AND(BI275=契約状況コード表!M$10,Y275&gt;=契約状況コード表!N$10),"○",IF(AND(BI275=契約状況コード表!M$11,Y275&gt;=契約状況コード表!N$11),"○",IF(AND(BI275=契約状況コード表!M$12,Y275&gt;=契約状況コード表!N$12),"○",IF(AND(BI275=契約状況コード表!M$13,Y275&gt;=契約状況コード表!N$13),"○","×")))))))))</f>
        <v>×</v>
      </c>
      <c r="BF275" s="98" t="str">
        <f t="shared" si="37"/>
        <v>×</v>
      </c>
      <c r="BG275" s="98" t="str">
        <f t="shared" si="38"/>
        <v>×</v>
      </c>
      <c r="BH275" s="99" t="str">
        <f t="shared" si="39"/>
        <v/>
      </c>
      <c r="BI275" s="146">
        <f t="shared" si="40"/>
        <v>0</v>
      </c>
      <c r="BJ275" s="29" t="str">
        <f>IF(AG275=契約状況コード表!G$5,"",IF(AND(K275&lt;&gt;"",ISTEXT(U275)),"分担契約/単価契約",IF(ISTEXT(U275),"単価契約",IF(K275&lt;&gt;"","分担契約",""))))</f>
        <v/>
      </c>
      <c r="BK275" s="147"/>
      <c r="BL275" s="102" t="str">
        <f>IF(COUNTIF(T275,"**"),"",IF(AND(T275&gt;=契約状況コード表!P$5,OR(H275=契約状況コード表!M$5,H275=契約状況コード表!M$6)),1,IF(AND(T275&gt;=契約状況コード表!P$13,H275&lt;&gt;契約状況コード表!M$5,H275&lt;&gt;契約状況コード表!M$6),1,"")))</f>
        <v/>
      </c>
      <c r="BM275" s="132" t="str">
        <f t="shared" si="41"/>
        <v>○</v>
      </c>
      <c r="BN275" s="102" t="b">
        <f t="shared" si="42"/>
        <v>1</v>
      </c>
      <c r="BO275" s="102" t="b">
        <f t="shared" si="43"/>
        <v>1</v>
      </c>
    </row>
    <row r="276" spans="7:67" ht="60.6" customHeight="1">
      <c r="G276" s="64"/>
      <c r="H276" s="65"/>
      <c r="I276" s="65"/>
      <c r="J276" s="65"/>
      <c r="K276" s="64"/>
      <c r="L276" s="29"/>
      <c r="M276" s="66"/>
      <c r="N276" s="65"/>
      <c r="O276" s="67"/>
      <c r="P276" s="72"/>
      <c r="Q276" s="73"/>
      <c r="R276" s="65"/>
      <c r="S276" s="64"/>
      <c r="T276" s="68"/>
      <c r="U276" s="75"/>
      <c r="V276" s="76"/>
      <c r="W276" s="148" t="str">
        <f>IF(OR(T276="他官署で調達手続きを実施のため",AG276=契約状況コード表!G$5),"－",IF(V276&lt;&gt;"",ROUNDDOWN(V276/T276,3),(IFERROR(ROUNDDOWN(U276/T276,3),"－"))))</f>
        <v>－</v>
      </c>
      <c r="X276" s="68"/>
      <c r="Y276" s="68"/>
      <c r="Z276" s="71"/>
      <c r="AA276" s="69"/>
      <c r="AB276" s="70"/>
      <c r="AC276" s="71"/>
      <c r="AD276" s="71"/>
      <c r="AE276" s="71"/>
      <c r="AF276" s="71"/>
      <c r="AG276" s="69"/>
      <c r="AH276" s="65"/>
      <c r="AI276" s="65"/>
      <c r="AJ276" s="65"/>
      <c r="AK276" s="29"/>
      <c r="AL276" s="29"/>
      <c r="AM276" s="170"/>
      <c r="AN276" s="170"/>
      <c r="AO276" s="170"/>
      <c r="AP276" s="170"/>
      <c r="AQ276" s="29"/>
      <c r="AR276" s="64"/>
      <c r="AS276" s="29"/>
      <c r="AT276" s="29"/>
      <c r="AU276" s="29"/>
      <c r="AV276" s="29"/>
      <c r="AW276" s="29"/>
      <c r="AX276" s="29"/>
      <c r="AY276" s="29"/>
      <c r="AZ276" s="29"/>
      <c r="BA276" s="90"/>
      <c r="BB276" s="97"/>
      <c r="BC276" s="98" t="str">
        <f>IF(AND(OR(K276=契約状況コード表!D$5,K276=契約状況コード表!D$6),OR(AG276=契約状況コード表!G$5,AG276=契約状況コード表!G$6)),"年間支払金額(全官署)",IF(OR(AG276=契約状況コード表!G$5,AG276=契約状況コード表!G$6),"年間支払金額",IF(AND(OR(COUNTIF(AI276,"*すべて*"),COUNTIF(AI276,"*全て*")),S276="●",OR(K276=契約状況コード表!D$5,K276=契約状況コード表!D$6)),"年間支払金額(全官署、契約相手方ごと)",IF(AND(OR(COUNTIF(AI276,"*すべて*"),COUNTIF(AI276,"*全て*")),S276="●"),"年間支払金額(契約相手方ごと)",IF(AND(OR(K276=契約状況コード表!D$5,K276=契約状況コード表!D$6),AG276=契約状況コード表!G$7),"契約総額(全官署)",IF(AND(K276=契約状況コード表!D$7,AG276=契約状況コード表!G$7),"契約総額(自官署のみ)",IF(K276=契約状況コード表!D$7,"年間支払金額(自官署のみ)",IF(AG276=契約状況コード表!G$7,"契約総額",IF(AND(COUNTIF(BJ276,"&lt;&gt;*単価*"),OR(K276=契約状況コード表!D$5,K276=契約状況コード表!D$6)),"全官署予定価格",IF(AND(COUNTIF(BJ276,"*単価*"),OR(K276=契約状況コード表!D$5,K276=契約状況コード表!D$6)),"全官署支払金額",IF(AND(COUNTIF(BJ276,"&lt;&gt;*単価*"),COUNTIF(BJ276,"*変更契約*")),"変更後予定価格",IF(COUNTIF(BJ276,"*単価*"),"年間支払金額","予定価格"))))))))))))</f>
        <v>予定価格</v>
      </c>
      <c r="BD276" s="98" t="str">
        <f>IF(AND(BI276=契約状況コード表!M$5,T276&gt;契約状況コード表!N$5),"○",IF(AND(BI276=契約状況コード表!M$6,T276&gt;=契約状況コード表!N$6),"○",IF(AND(BI276=契約状況コード表!M$7,T276&gt;=契約状況コード表!N$7),"○",IF(AND(BI276=契約状況コード表!M$8,T276&gt;=契約状況コード表!N$8),"○",IF(AND(BI276=契約状況コード表!M$9,T276&gt;=契約状況コード表!N$9),"○",IF(AND(BI276=契約状況コード表!M$10,T276&gt;=契約状況コード表!N$10),"○",IF(AND(BI276=契約状況コード表!M$11,T276&gt;=契約状況コード表!N$11),"○",IF(AND(BI276=契約状況コード表!M$12,T276&gt;=契約状況コード表!N$12),"○",IF(AND(BI276=契約状況コード表!M$13,T276&gt;=契約状況コード表!N$13),"○",IF(T276="他官署で調達手続き入札を実施のため","○","×"))))))))))</f>
        <v>×</v>
      </c>
      <c r="BE276" s="98" t="str">
        <f>IF(AND(BI276=契約状況コード表!M$5,Y276&gt;契約状況コード表!N$5),"○",IF(AND(BI276=契約状況コード表!M$6,Y276&gt;=契約状況コード表!N$6),"○",IF(AND(BI276=契約状況コード表!M$7,Y276&gt;=契約状況コード表!N$7),"○",IF(AND(BI276=契約状況コード表!M$8,Y276&gt;=契約状況コード表!N$8),"○",IF(AND(BI276=契約状況コード表!M$9,Y276&gt;=契約状況コード表!N$9),"○",IF(AND(BI276=契約状況コード表!M$10,Y276&gt;=契約状況コード表!N$10),"○",IF(AND(BI276=契約状況コード表!M$11,Y276&gt;=契約状況コード表!N$11),"○",IF(AND(BI276=契約状況コード表!M$12,Y276&gt;=契約状況コード表!N$12),"○",IF(AND(BI276=契約状況コード表!M$13,Y276&gt;=契約状況コード表!N$13),"○","×")))))))))</f>
        <v>×</v>
      </c>
      <c r="BF276" s="98" t="str">
        <f t="shared" si="37"/>
        <v>×</v>
      </c>
      <c r="BG276" s="98" t="str">
        <f t="shared" si="38"/>
        <v>×</v>
      </c>
      <c r="BH276" s="99" t="str">
        <f t="shared" si="39"/>
        <v/>
      </c>
      <c r="BI276" s="146">
        <f t="shared" si="40"/>
        <v>0</v>
      </c>
      <c r="BJ276" s="29" t="str">
        <f>IF(AG276=契約状況コード表!G$5,"",IF(AND(K276&lt;&gt;"",ISTEXT(U276)),"分担契約/単価契約",IF(ISTEXT(U276),"単価契約",IF(K276&lt;&gt;"","分担契約",""))))</f>
        <v/>
      </c>
      <c r="BK276" s="147"/>
      <c r="BL276" s="102" t="str">
        <f>IF(COUNTIF(T276,"**"),"",IF(AND(T276&gt;=契約状況コード表!P$5,OR(H276=契約状況コード表!M$5,H276=契約状況コード表!M$6)),1,IF(AND(T276&gt;=契約状況コード表!P$13,H276&lt;&gt;契約状況コード表!M$5,H276&lt;&gt;契約状況コード表!M$6),1,"")))</f>
        <v/>
      </c>
      <c r="BM276" s="132" t="str">
        <f t="shared" si="41"/>
        <v>○</v>
      </c>
      <c r="BN276" s="102" t="b">
        <f t="shared" si="42"/>
        <v>1</v>
      </c>
      <c r="BO276" s="102" t="b">
        <f t="shared" si="43"/>
        <v>1</v>
      </c>
    </row>
    <row r="277" spans="7:67" ht="60.6" customHeight="1">
      <c r="G277" s="64"/>
      <c r="H277" s="65"/>
      <c r="I277" s="65"/>
      <c r="J277" s="65"/>
      <c r="K277" s="64"/>
      <c r="L277" s="29"/>
      <c r="M277" s="66"/>
      <c r="N277" s="65"/>
      <c r="O277" s="67"/>
      <c r="P277" s="72"/>
      <c r="Q277" s="73"/>
      <c r="R277" s="65"/>
      <c r="S277" s="64"/>
      <c r="T277" s="68"/>
      <c r="U277" s="75"/>
      <c r="V277" s="76"/>
      <c r="W277" s="148" t="str">
        <f>IF(OR(T277="他官署で調達手続きを実施のため",AG277=契約状況コード表!G$5),"－",IF(V277&lt;&gt;"",ROUNDDOWN(V277/T277,3),(IFERROR(ROUNDDOWN(U277/T277,3),"－"))))</f>
        <v>－</v>
      </c>
      <c r="X277" s="68"/>
      <c r="Y277" s="68"/>
      <c r="Z277" s="71"/>
      <c r="AA277" s="69"/>
      <c r="AB277" s="70"/>
      <c r="AC277" s="71"/>
      <c r="AD277" s="71"/>
      <c r="AE277" s="71"/>
      <c r="AF277" s="71"/>
      <c r="AG277" s="69"/>
      <c r="AH277" s="65"/>
      <c r="AI277" s="65"/>
      <c r="AJ277" s="65"/>
      <c r="AK277" s="29"/>
      <c r="AL277" s="29"/>
      <c r="AM277" s="170"/>
      <c r="AN277" s="170"/>
      <c r="AO277" s="170"/>
      <c r="AP277" s="170"/>
      <c r="AQ277" s="29"/>
      <c r="AR277" s="64"/>
      <c r="AS277" s="29"/>
      <c r="AT277" s="29"/>
      <c r="AU277" s="29"/>
      <c r="AV277" s="29"/>
      <c r="AW277" s="29"/>
      <c r="AX277" s="29"/>
      <c r="AY277" s="29"/>
      <c r="AZ277" s="29"/>
      <c r="BA277" s="92"/>
      <c r="BB277" s="97"/>
      <c r="BC277" s="98" t="str">
        <f>IF(AND(OR(K277=契約状況コード表!D$5,K277=契約状況コード表!D$6),OR(AG277=契約状況コード表!G$5,AG277=契約状況コード表!G$6)),"年間支払金額(全官署)",IF(OR(AG277=契約状況コード表!G$5,AG277=契約状況コード表!G$6),"年間支払金額",IF(AND(OR(COUNTIF(AI277,"*すべて*"),COUNTIF(AI277,"*全て*")),S277="●",OR(K277=契約状況コード表!D$5,K277=契約状況コード表!D$6)),"年間支払金額(全官署、契約相手方ごと)",IF(AND(OR(COUNTIF(AI277,"*すべて*"),COUNTIF(AI277,"*全て*")),S277="●"),"年間支払金額(契約相手方ごと)",IF(AND(OR(K277=契約状況コード表!D$5,K277=契約状況コード表!D$6),AG277=契約状況コード表!G$7),"契約総額(全官署)",IF(AND(K277=契約状況コード表!D$7,AG277=契約状況コード表!G$7),"契約総額(自官署のみ)",IF(K277=契約状況コード表!D$7,"年間支払金額(自官署のみ)",IF(AG277=契約状況コード表!G$7,"契約総額",IF(AND(COUNTIF(BJ277,"&lt;&gt;*単価*"),OR(K277=契約状況コード表!D$5,K277=契約状況コード表!D$6)),"全官署予定価格",IF(AND(COUNTIF(BJ277,"*単価*"),OR(K277=契約状況コード表!D$5,K277=契約状況コード表!D$6)),"全官署支払金額",IF(AND(COUNTIF(BJ277,"&lt;&gt;*単価*"),COUNTIF(BJ277,"*変更契約*")),"変更後予定価格",IF(COUNTIF(BJ277,"*単価*"),"年間支払金額","予定価格"))))))))))))</f>
        <v>予定価格</v>
      </c>
      <c r="BD277" s="98" t="str">
        <f>IF(AND(BI277=契約状況コード表!M$5,T277&gt;契約状況コード表!N$5),"○",IF(AND(BI277=契約状況コード表!M$6,T277&gt;=契約状況コード表!N$6),"○",IF(AND(BI277=契約状況コード表!M$7,T277&gt;=契約状況コード表!N$7),"○",IF(AND(BI277=契約状況コード表!M$8,T277&gt;=契約状況コード表!N$8),"○",IF(AND(BI277=契約状況コード表!M$9,T277&gt;=契約状況コード表!N$9),"○",IF(AND(BI277=契約状況コード表!M$10,T277&gt;=契約状況コード表!N$10),"○",IF(AND(BI277=契約状況コード表!M$11,T277&gt;=契約状況コード表!N$11),"○",IF(AND(BI277=契約状況コード表!M$12,T277&gt;=契約状況コード表!N$12),"○",IF(AND(BI277=契約状況コード表!M$13,T277&gt;=契約状況コード表!N$13),"○",IF(T277="他官署で調達手続き入札を実施のため","○","×"))))))))))</f>
        <v>×</v>
      </c>
      <c r="BE277" s="98" t="str">
        <f>IF(AND(BI277=契約状況コード表!M$5,Y277&gt;契約状況コード表!N$5),"○",IF(AND(BI277=契約状況コード表!M$6,Y277&gt;=契約状況コード表!N$6),"○",IF(AND(BI277=契約状況コード表!M$7,Y277&gt;=契約状況コード表!N$7),"○",IF(AND(BI277=契約状況コード表!M$8,Y277&gt;=契約状況コード表!N$8),"○",IF(AND(BI277=契約状況コード表!M$9,Y277&gt;=契約状況コード表!N$9),"○",IF(AND(BI277=契約状況コード表!M$10,Y277&gt;=契約状況コード表!N$10),"○",IF(AND(BI277=契約状況コード表!M$11,Y277&gt;=契約状況コード表!N$11),"○",IF(AND(BI277=契約状況コード表!M$12,Y277&gt;=契約状況コード表!N$12),"○",IF(AND(BI277=契約状況コード表!M$13,Y277&gt;=契約状況コード表!N$13),"○","×")))))))))</f>
        <v>×</v>
      </c>
      <c r="BF277" s="98" t="str">
        <f t="shared" si="37"/>
        <v>×</v>
      </c>
      <c r="BG277" s="98" t="str">
        <f t="shared" si="38"/>
        <v>×</v>
      </c>
      <c r="BH277" s="99" t="str">
        <f t="shared" si="39"/>
        <v/>
      </c>
      <c r="BI277" s="146">
        <f t="shared" si="40"/>
        <v>0</v>
      </c>
      <c r="BJ277" s="29" t="str">
        <f>IF(AG277=契約状況コード表!G$5,"",IF(AND(K277&lt;&gt;"",ISTEXT(U277)),"分担契約/単価契約",IF(ISTEXT(U277),"単価契約",IF(K277&lt;&gt;"","分担契約",""))))</f>
        <v/>
      </c>
      <c r="BK277" s="147"/>
      <c r="BL277" s="102" t="str">
        <f>IF(COUNTIF(T277,"**"),"",IF(AND(T277&gt;=契約状況コード表!P$5,OR(H277=契約状況コード表!M$5,H277=契約状況コード表!M$6)),1,IF(AND(T277&gt;=契約状況コード表!P$13,H277&lt;&gt;契約状況コード表!M$5,H277&lt;&gt;契約状況コード表!M$6),1,"")))</f>
        <v/>
      </c>
      <c r="BM277" s="132" t="str">
        <f t="shared" si="41"/>
        <v>○</v>
      </c>
      <c r="BN277" s="102" t="b">
        <f t="shared" si="42"/>
        <v>1</v>
      </c>
      <c r="BO277" s="102" t="b">
        <f t="shared" si="43"/>
        <v>1</v>
      </c>
    </row>
    <row r="278" spans="7:67" ht="60.6" customHeight="1">
      <c r="G278" s="64"/>
      <c r="H278" s="65"/>
      <c r="I278" s="65"/>
      <c r="J278" s="65"/>
      <c r="K278" s="64"/>
      <c r="L278" s="29"/>
      <c r="M278" s="66"/>
      <c r="N278" s="65"/>
      <c r="O278" s="67"/>
      <c r="P278" s="72"/>
      <c r="Q278" s="73"/>
      <c r="R278" s="65"/>
      <c r="S278" s="64"/>
      <c r="T278" s="68"/>
      <c r="U278" s="75"/>
      <c r="V278" s="76"/>
      <c r="W278" s="148" t="str">
        <f>IF(OR(T278="他官署で調達手続きを実施のため",AG278=契約状況コード表!G$5),"－",IF(V278&lt;&gt;"",ROUNDDOWN(V278/T278,3),(IFERROR(ROUNDDOWN(U278/T278,3),"－"))))</f>
        <v>－</v>
      </c>
      <c r="X278" s="68"/>
      <c r="Y278" s="68"/>
      <c r="Z278" s="71"/>
      <c r="AA278" s="69"/>
      <c r="AB278" s="70"/>
      <c r="AC278" s="71"/>
      <c r="AD278" s="71"/>
      <c r="AE278" s="71"/>
      <c r="AF278" s="71"/>
      <c r="AG278" s="69"/>
      <c r="AH278" s="65"/>
      <c r="AI278" s="65"/>
      <c r="AJ278" s="65"/>
      <c r="AK278" s="29"/>
      <c r="AL278" s="29"/>
      <c r="AM278" s="170"/>
      <c r="AN278" s="170"/>
      <c r="AO278" s="170"/>
      <c r="AP278" s="170"/>
      <c r="AQ278" s="29"/>
      <c r="AR278" s="64"/>
      <c r="AS278" s="29"/>
      <c r="AT278" s="29"/>
      <c r="AU278" s="29"/>
      <c r="AV278" s="29"/>
      <c r="AW278" s="29"/>
      <c r="AX278" s="29"/>
      <c r="AY278" s="29"/>
      <c r="AZ278" s="29"/>
      <c r="BA278" s="90"/>
      <c r="BB278" s="97"/>
      <c r="BC278" s="98" t="str">
        <f>IF(AND(OR(K278=契約状況コード表!D$5,K278=契約状況コード表!D$6),OR(AG278=契約状況コード表!G$5,AG278=契約状況コード表!G$6)),"年間支払金額(全官署)",IF(OR(AG278=契約状況コード表!G$5,AG278=契約状況コード表!G$6),"年間支払金額",IF(AND(OR(COUNTIF(AI278,"*すべて*"),COUNTIF(AI278,"*全て*")),S278="●",OR(K278=契約状況コード表!D$5,K278=契約状況コード表!D$6)),"年間支払金額(全官署、契約相手方ごと)",IF(AND(OR(COUNTIF(AI278,"*すべて*"),COUNTIF(AI278,"*全て*")),S278="●"),"年間支払金額(契約相手方ごと)",IF(AND(OR(K278=契約状況コード表!D$5,K278=契約状況コード表!D$6),AG278=契約状況コード表!G$7),"契約総額(全官署)",IF(AND(K278=契約状況コード表!D$7,AG278=契約状況コード表!G$7),"契約総額(自官署のみ)",IF(K278=契約状況コード表!D$7,"年間支払金額(自官署のみ)",IF(AG278=契約状況コード表!G$7,"契約総額",IF(AND(COUNTIF(BJ278,"&lt;&gt;*単価*"),OR(K278=契約状況コード表!D$5,K278=契約状況コード表!D$6)),"全官署予定価格",IF(AND(COUNTIF(BJ278,"*単価*"),OR(K278=契約状況コード表!D$5,K278=契約状況コード表!D$6)),"全官署支払金額",IF(AND(COUNTIF(BJ278,"&lt;&gt;*単価*"),COUNTIF(BJ278,"*変更契約*")),"変更後予定価格",IF(COUNTIF(BJ278,"*単価*"),"年間支払金額","予定価格"))))))))))))</f>
        <v>予定価格</v>
      </c>
      <c r="BD278" s="98" t="str">
        <f>IF(AND(BI278=契約状況コード表!M$5,T278&gt;契約状況コード表!N$5),"○",IF(AND(BI278=契約状況コード表!M$6,T278&gt;=契約状況コード表!N$6),"○",IF(AND(BI278=契約状況コード表!M$7,T278&gt;=契約状況コード表!N$7),"○",IF(AND(BI278=契約状況コード表!M$8,T278&gt;=契約状況コード表!N$8),"○",IF(AND(BI278=契約状況コード表!M$9,T278&gt;=契約状況コード表!N$9),"○",IF(AND(BI278=契約状況コード表!M$10,T278&gt;=契約状況コード表!N$10),"○",IF(AND(BI278=契約状況コード表!M$11,T278&gt;=契約状況コード表!N$11),"○",IF(AND(BI278=契約状況コード表!M$12,T278&gt;=契約状況コード表!N$12),"○",IF(AND(BI278=契約状況コード表!M$13,T278&gt;=契約状況コード表!N$13),"○",IF(T278="他官署で調達手続き入札を実施のため","○","×"))))))))))</f>
        <v>×</v>
      </c>
      <c r="BE278" s="98" t="str">
        <f>IF(AND(BI278=契約状況コード表!M$5,Y278&gt;契約状況コード表!N$5),"○",IF(AND(BI278=契約状況コード表!M$6,Y278&gt;=契約状況コード表!N$6),"○",IF(AND(BI278=契約状況コード表!M$7,Y278&gt;=契約状況コード表!N$7),"○",IF(AND(BI278=契約状況コード表!M$8,Y278&gt;=契約状況コード表!N$8),"○",IF(AND(BI278=契約状況コード表!M$9,Y278&gt;=契約状況コード表!N$9),"○",IF(AND(BI278=契約状況コード表!M$10,Y278&gt;=契約状況コード表!N$10),"○",IF(AND(BI278=契約状況コード表!M$11,Y278&gt;=契約状況コード表!N$11),"○",IF(AND(BI278=契約状況コード表!M$12,Y278&gt;=契約状況コード表!N$12),"○",IF(AND(BI278=契約状況コード表!M$13,Y278&gt;=契約状況コード表!N$13),"○","×")))))))))</f>
        <v>×</v>
      </c>
      <c r="BF278" s="98" t="str">
        <f t="shared" si="37"/>
        <v>×</v>
      </c>
      <c r="BG278" s="98" t="str">
        <f t="shared" si="38"/>
        <v>×</v>
      </c>
      <c r="BH278" s="99" t="str">
        <f t="shared" si="39"/>
        <v/>
      </c>
      <c r="BI278" s="146">
        <f t="shared" si="40"/>
        <v>0</v>
      </c>
      <c r="BJ278" s="29" t="str">
        <f>IF(AG278=契約状況コード表!G$5,"",IF(AND(K278&lt;&gt;"",ISTEXT(U278)),"分担契約/単価契約",IF(ISTEXT(U278),"単価契約",IF(K278&lt;&gt;"","分担契約",""))))</f>
        <v/>
      </c>
      <c r="BK278" s="147"/>
      <c r="BL278" s="102" t="str">
        <f>IF(COUNTIF(T278,"**"),"",IF(AND(T278&gt;=契約状況コード表!P$5,OR(H278=契約状況コード表!M$5,H278=契約状況コード表!M$6)),1,IF(AND(T278&gt;=契約状況コード表!P$13,H278&lt;&gt;契約状況コード表!M$5,H278&lt;&gt;契約状況コード表!M$6),1,"")))</f>
        <v/>
      </c>
      <c r="BM278" s="132" t="str">
        <f t="shared" si="41"/>
        <v>○</v>
      </c>
      <c r="BN278" s="102" t="b">
        <f t="shared" si="42"/>
        <v>1</v>
      </c>
      <c r="BO278" s="102" t="b">
        <f t="shared" si="43"/>
        <v>1</v>
      </c>
    </row>
    <row r="279" spans="7:67" ht="60.6" customHeight="1">
      <c r="G279" s="64"/>
      <c r="H279" s="65"/>
      <c r="I279" s="65"/>
      <c r="J279" s="65"/>
      <c r="K279" s="64"/>
      <c r="L279" s="29"/>
      <c r="M279" s="66"/>
      <c r="N279" s="65"/>
      <c r="O279" s="67"/>
      <c r="P279" s="72"/>
      <c r="Q279" s="73"/>
      <c r="R279" s="65"/>
      <c r="S279" s="64"/>
      <c r="T279" s="68"/>
      <c r="U279" s="75"/>
      <c r="V279" s="76"/>
      <c r="W279" s="148" t="str">
        <f>IF(OR(T279="他官署で調達手続きを実施のため",AG279=契約状況コード表!G$5),"－",IF(V279&lt;&gt;"",ROUNDDOWN(V279/T279,3),(IFERROR(ROUNDDOWN(U279/T279,3),"－"))))</f>
        <v>－</v>
      </c>
      <c r="X279" s="68"/>
      <c r="Y279" s="68"/>
      <c r="Z279" s="71"/>
      <c r="AA279" s="69"/>
      <c r="AB279" s="70"/>
      <c r="AC279" s="71"/>
      <c r="AD279" s="71"/>
      <c r="AE279" s="71"/>
      <c r="AF279" s="71"/>
      <c r="AG279" s="69"/>
      <c r="AH279" s="65"/>
      <c r="AI279" s="65"/>
      <c r="AJ279" s="65"/>
      <c r="AK279" s="29"/>
      <c r="AL279" s="29"/>
      <c r="AM279" s="170"/>
      <c r="AN279" s="170"/>
      <c r="AO279" s="170"/>
      <c r="AP279" s="170"/>
      <c r="AQ279" s="29"/>
      <c r="AR279" s="64"/>
      <c r="AS279" s="29"/>
      <c r="AT279" s="29"/>
      <c r="AU279" s="29"/>
      <c r="AV279" s="29"/>
      <c r="AW279" s="29"/>
      <c r="AX279" s="29"/>
      <c r="AY279" s="29"/>
      <c r="AZ279" s="29"/>
      <c r="BA279" s="90"/>
      <c r="BB279" s="97"/>
      <c r="BC279" s="98" t="str">
        <f>IF(AND(OR(K279=契約状況コード表!D$5,K279=契約状況コード表!D$6),OR(AG279=契約状況コード表!G$5,AG279=契約状況コード表!G$6)),"年間支払金額(全官署)",IF(OR(AG279=契約状況コード表!G$5,AG279=契約状況コード表!G$6),"年間支払金額",IF(AND(OR(COUNTIF(AI279,"*すべて*"),COUNTIF(AI279,"*全て*")),S279="●",OR(K279=契約状況コード表!D$5,K279=契約状況コード表!D$6)),"年間支払金額(全官署、契約相手方ごと)",IF(AND(OR(COUNTIF(AI279,"*すべて*"),COUNTIF(AI279,"*全て*")),S279="●"),"年間支払金額(契約相手方ごと)",IF(AND(OR(K279=契約状況コード表!D$5,K279=契約状況コード表!D$6),AG279=契約状況コード表!G$7),"契約総額(全官署)",IF(AND(K279=契約状況コード表!D$7,AG279=契約状況コード表!G$7),"契約総額(自官署のみ)",IF(K279=契約状況コード表!D$7,"年間支払金額(自官署のみ)",IF(AG279=契約状況コード表!G$7,"契約総額",IF(AND(COUNTIF(BJ279,"&lt;&gt;*単価*"),OR(K279=契約状況コード表!D$5,K279=契約状況コード表!D$6)),"全官署予定価格",IF(AND(COUNTIF(BJ279,"*単価*"),OR(K279=契約状況コード表!D$5,K279=契約状況コード表!D$6)),"全官署支払金額",IF(AND(COUNTIF(BJ279,"&lt;&gt;*単価*"),COUNTIF(BJ279,"*変更契約*")),"変更後予定価格",IF(COUNTIF(BJ279,"*単価*"),"年間支払金額","予定価格"))))))))))))</f>
        <v>予定価格</v>
      </c>
      <c r="BD279" s="98" t="str">
        <f>IF(AND(BI279=契約状況コード表!M$5,T279&gt;契約状況コード表!N$5),"○",IF(AND(BI279=契約状況コード表!M$6,T279&gt;=契約状況コード表!N$6),"○",IF(AND(BI279=契約状況コード表!M$7,T279&gt;=契約状況コード表!N$7),"○",IF(AND(BI279=契約状況コード表!M$8,T279&gt;=契約状況コード表!N$8),"○",IF(AND(BI279=契約状況コード表!M$9,T279&gt;=契約状況コード表!N$9),"○",IF(AND(BI279=契約状況コード表!M$10,T279&gt;=契約状況コード表!N$10),"○",IF(AND(BI279=契約状況コード表!M$11,T279&gt;=契約状況コード表!N$11),"○",IF(AND(BI279=契約状況コード表!M$12,T279&gt;=契約状況コード表!N$12),"○",IF(AND(BI279=契約状況コード表!M$13,T279&gt;=契約状況コード表!N$13),"○",IF(T279="他官署で調達手続き入札を実施のため","○","×"))))))))))</f>
        <v>×</v>
      </c>
      <c r="BE279" s="98" t="str">
        <f>IF(AND(BI279=契約状況コード表!M$5,Y279&gt;契約状況コード表!N$5),"○",IF(AND(BI279=契約状況コード表!M$6,Y279&gt;=契約状況コード表!N$6),"○",IF(AND(BI279=契約状況コード表!M$7,Y279&gt;=契約状況コード表!N$7),"○",IF(AND(BI279=契約状況コード表!M$8,Y279&gt;=契約状況コード表!N$8),"○",IF(AND(BI279=契約状況コード表!M$9,Y279&gt;=契約状況コード表!N$9),"○",IF(AND(BI279=契約状況コード表!M$10,Y279&gt;=契約状況コード表!N$10),"○",IF(AND(BI279=契約状況コード表!M$11,Y279&gt;=契約状況コード表!N$11),"○",IF(AND(BI279=契約状況コード表!M$12,Y279&gt;=契約状況コード表!N$12),"○",IF(AND(BI279=契約状況コード表!M$13,Y279&gt;=契約状況コード表!N$13),"○","×")))))))))</f>
        <v>×</v>
      </c>
      <c r="BF279" s="98" t="str">
        <f t="shared" si="37"/>
        <v>×</v>
      </c>
      <c r="BG279" s="98" t="str">
        <f t="shared" si="38"/>
        <v>×</v>
      </c>
      <c r="BH279" s="99" t="str">
        <f t="shared" si="39"/>
        <v/>
      </c>
      <c r="BI279" s="146">
        <f t="shared" si="40"/>
        <v>0</v>
      </c>
      <c r="BJ279" s="29" t="str">
        <f>IF(AG279=契約状況コード表!G$5,"",IF(AND(K279&lt;&gt;"",ISTEXT(U279)),"分担契約/単価契約",IF(ISTEXT(U279),"単価契約",IF(K279&lt;&gt;"","分担契約",""))))</f>
        <v/>
      </c>
      <c r="BK279" s="147"/>
      <c r="BL279" s="102" t="str">
        <f>IF(COUNTIF(T279,"**"),"",IF(AND(T279&gt;=契約状況コード表!P$5,OR(H279=契約状況コード表!M$5,H279=契約状況コード表!M$6)),1,IF(AND(T279&gt;=契約状況コード表!P$13,H279&lt;&gt;契約状況コード表!M$5,H279&lt;&gt;契約状況コード表!M$6),1,"")))</f>
        <v/>
      </c>
      <c r="BM279" s="132" t="str">
        <f t="shared" si="41"/>
        <v>○</v>
      </c>
      <c r="BN279" s="102" t="b">
        <f t="shared" si="42"/>
        <v>1</v>
      </c>
      <c r="BO279" s="102" t="b">
        <f t="shared" si="43"/>
        <v>1</v>
      </c>
    </row>
    <row r="280" spans="7:67" ht="60.6" customHeight="1">
      <c r="G280" s="64"/>
      <c r="H280" s="65"/>
      <c r="I280" s="65"/>
      <c r="J280" s="65"/>
      <c r="K280" s="64"/>
      <c r="L280" s="29"/>
      <c r="M280" s="66"/>
      <c r="N280" s="65"/>
      <c r="O280" s="67"/>
      <c r="P280" s="72"/>
      <c r="Q280" s="73"/>
      <c r="R280" s="65"/>
      <c r="S280" s="64"/>
      <c r="T280" s="74"/>
      <c r="U280" s="131"/>
      <c r="V280" s="76"/>
      <c r="W280" s="148" t="str">
        <f>IF(OR(T280="他官署で調達手続きを実施のため",AG280=契約状況コード表!G$5),"－",IF(V280&lt;&gt;"",ROUNDDOWN(V280/T280,3),(IFERROR(ROUNDDOWN(U280/T280,3),"－"))))</f>
        <v>－</v>
      </c>
      <c r="X280" s="74"/>
      <c r="Y280" s="74"/>
      <c r="Z280" s="71"/>
      <c r="AA280" s="69"/>
      <c r="AB280" s="70"/>
      <c r="AC280" s="71"/>
      <c r="AD280" s="71"/>
      <c r="AE280" s="71"/>
      <c r="AF280" s="71"/>
      <c r="AG280" s="69"/>
      <c r="AH280" s="65"/>
      <c r="AI280" s="65"/>
      <c r="AJ280" s="65"/>
      <c r="AK280" s="29"/>
      <c r="AL280" s="29"/>
      <c r="AM280" s="170"/>
      <c r="AN280" s="170"/>
      <c r="AO280" s="170"/>
      <c r="AP280" s="170"/>
      <c r="AQ280" s="29"/>
      <c r="AR280" s="64"/>
      <c r="AS280" s="29"/>
      <c r="AT280" s="29"/>
      <c r="AU280" s="29"/>
      <c r="AV280" s="29"/>
      <c r="AW280" s="29"/>
      <c r="AX280" s="29"/>
      <c r="AY280" s="29"/>
      <c r="AZ280" s="29"/>
      <c r="BA280" s="90"/>
      <c r="BB280" s="97"/>
      <c r="BC280" s="98" t="str">
        <f>IF(AND(OR(K280=契約状況コード表!D$5,K280=契約状況コード表!D$6),OR(AG280=契約状況コード表!G$5,AG280=契約状況コード表!G$6)),"年間支払金額(全官署)",IF(OR(AG280=契約状況コード表!G$5,AG280=契約状況コード表!G$6),"年間支払金額",IF(AND(OR(COUNTIF(AI280,"*すべて*"),COUNTIF(AI280,"*全て*")),S280="●",OR(K280=契約状況コード表!D$5,K280=契約状況コード表!D$6)),"年間支払金額(全官署、契約相手方ごと)",IF(AND(OR(COUNTIF(AI280,"*すべて*"),COUNTIF(AI280,"*全て*")),S280="●"),"年間支払金額(契約相手方ごと)",IF(AND(OR(K280=契約状況コード表!D$5,K280=契約状況コード表!D$6),AG280=契約状況コード表!G$7),"契約総額(全官署)",IF(AND(K280=契約状況コード表!D$7,AG280=契約状況コード表!G$7),"契約総額(自官署のみ)",IF(K280=契約状況コード表!D$7,"年間支払金額(自官署のみ)",IF(AG280=契約状況コード表!G$7,"契約総額",IF(AND(COUNTIF(BJ280,"&lt;&gt;*単価*"),OR(K280=契約状況コード表!D$5,K280=契約状況コード表!D$6)),"全官署予定価格",IF(AND(COUNTIF(BJ280,"*単価*"),OR(K280=契約状況コード表!D$5,K280=契約状況コード表!D$6)),"全官署支払金額",IF(AND(COUNTIF(BJ280,"&lt;&gt;*単価*"),COUNTIF(BJ280,"*変更契約*")),"変更後予定価格",IF(COUNTIF(BJ280,"*単価*"),"年間支払金額","予定価格"))))))))))))</f>
        <v>予定価格</v>
      </c>
      <c r="BD280" s="98" t="str">
        <f>IF(AND(BI280=契約状況コード表!M$5,T280&gt;契約状況コード表!N$5),"○",IF(AND(BI280=契約状況コード表!M$6,T280&gt;=契約状況コード表!N$6),"○",IF(AND(BI280=契約状況コード表!M$7,T280&gt;=契約状況コード表!N$7),"○",IF(AND(BI280=契約状況コード表!M$8,T280&gt;=契約状況コード表!N$8),"○",IF(AND(BI280=契約状況コード表!M$9,T280&gt;=契約状況コード表!N$9),"○",IF(AND(BI280=契約状況コード表!M$10,T280&gt;=契約状況コード表!N$10),"○",IF(AND(BI280=契約状況コード表!M$11,T280&gt;=契約状況コード表!N$11),"○",IF(AND(BI280=契約状況コード表!M$12,T280&gt;=契約状況コード表!N$12),"○",IF(AND(BI280=契約状況コード表!M$13,T280&gt;=契約状況コード表!N$13),"○",IF(T280="他官署で調達手続き入札を実施のため","○","×"))))))))))</f>
        <v>×</v>
      </c>
      <c r="BE280" s="98" t="str">
        <f>IF(AND(BI280=契約状況コード表!M$5,Y280&gt;契約状況コード表!N$5),"○",IF(AND(BI280=契約状況コード表!M$6,Y280&gt;=契約状況コード表!N$6),"○",IF(AND(BI280=契約状況コード表!M$7,Y280&gt;=契約状況コード表!N$7),"○",IF(AND(BI280=契約状況コード表!M$8,Y280&gt;=契約状況コード表!N$8),"○",IF(AND(BI280=契約状況コード表!M$9,Y280&gt;=契約状況コード表!N$9),"○",IF(AND(BI280=契約状況コード表!M$10,Y280&gt;=契約状況コード表!N$10),"○",IF(AND(BI280=契約状況コード表!M$11,Y280&gt;=契約状況コード表!N$11),"○",IF(AND(BI280=契約状況コード表!M$12,Y280&gt;=契約状況コード表!N$12),"○",IF(AND(BI280=契約状況コード表!M$13,Y280&gt;=契約状況コード表!N$13),"○","×")))))))))</f>
        <v>×</v>
      </c>
      <c r="BF280" s="98" t="str">
        <f t="shared" si="37"/>
        <v>×</v>
      </c>
      <c r="BG280" s="98" t="str">
        <f t="shared" si="38"/>
        <v>×</v>
      </c>
      <c r="BH280" s="99" t="str">
        <f t="shared" si="39"/>
        <v/>
      </c>
      <c r="BI280" s="146">
        <f t="shared" si="40"/>
        <v>0</v>
      </c>
      <c r="BJ280" s="29" t="str">
        <f>IF(AG280=契約状況コード表!G$5,"",IF(AND(K280&lt;&gt;"",ISTEXT(U280)),"分担契約/単価契約",IF(ISTEXT(U280),"単価契約",IF(K280&lt;&gt;"","分担契約",""))))</f>
        <v/>
      </c>
      <c r="BK280" s="147"/>
      <c r="BL280" s="102" t="str">
        <f>IF(COUNTIF(T280,"**"),"",IF(AND(T280&gt;=契約状況コード表!P$5,OR(H280=契約状況コード表!M$5,H280=契約状況コード表!M$6)),1,IF(AND(T280&gt;=契約状況コード表!P$13,H280&lt;&gt;契約状況コード表!M$5,H280&lt;&gt;契約状況コード表!M$6),1,"")))</f>
        <v/>
      </c>
      <c r="BM280" s="132" t="str">
        <f t="shared" si="41"/>
        <v>○</v>
      </c>
      <c r="BN280" s="102" t="b">
        <f t="shared" si="42"/>
        <v>1</v>
      </c>
      <c r="BO280" s="102" t="b">
        <f t="shared" si="43"/>
        <v>1</v>
      </c>
    </row>
    <row r="281" spans="7:67" ht="60.6" customHeight="1">
      <c r="G281" s="64"/>
      <c r="H281" s="65"/>
      <c r="I281" s="65"/>
      <c r="J281" s="65"/>
      <c r="K281" s="64"/>
      <c r="L281" s="29"/>
      <c r="M281" s="66"/>
      <c r="N281" s="65"/>
      <c r="O281" s="67"/>
      <c r="P281" s="72"/>
      <c r="Q281" s="73"/>
      <c r="R281" s="65"/>
      <c r="S281" s="64"/>
      <c r="T281" s="68"/>
      <c r="U281" s="75"/>
      <c r="V281" s="76"/>
      <c r="W281" s="148" t="str">
        <f>IF(OR(T281="他官署で調達手続きを実施のため",AG281=契約状況コード表!G$5),"－",IF(V281&lt;&gt;"",ROUNDDOWN(V281/T281,3),(IFERROR(ROUNDDOWN(U281/T281,3),"－"))))</f>
        <v>－</v>
      </c>
      <c r="X281" s="68"/>
      <c r="Y281" s="68"/>
      <c r="Z281" s="71"/>
      <c r="AA281" s="69"/>
      <c r="AB281" s="70"/>
      <c r="AC281" s="71"/>
      <c r="AD281" s="71"/>
      <c r="AE281" s="71"/>
      <c r="AF281" s="71"/>
      <c r="AG281" s="69"/>
      <c r="AH281" s="65"/>
      <c r="AI281" s="65"/>
      <c r="AJ281" s="65"/>
      <c r="AK281" s="29"/>
      <c r="AL281" s="29"/>
      <c r="AM281" s="170"/>
      <c r="AN281" s="170"/>
      <c r="AO281" s="170"/>
      <c r="AP281" s="170"/>
      <c r="AQ281" s="29"/>
      <c r="AR281" s="64"/>
      <c r="AS281" s="29"/>
      <c r="AT281" s="29"/>
      <c r="AU281" s="29"/>
      <c r="AV281" s="29"/>
      <c r="AW281" s="29"/>
      <c r="AX281" s="29"/>
      <c r="AY281" s="29"/>
      <c r="AZ281" s="29"/>
      <c r="BA281" s="90"/>
      <c r="BB281" s="97"/>
      <c r="BC281" s="98" t="str">
        <f>IF(AND(OR(K281=契約状況コード表!D$5,K281=契約状況コード表!D$6),OR(AG281=契約状況コード表!G$5,AG281=契約状況コード表!G$6)),"年間支払金額(全官署)",IF(OR(AG281=契約状況コード表!G$5,AG281=契約状況コード表!G$6),"年間支払金額",IF(AND(OR(COUNTIF(AI281,"*すべて*"),COUNTIF(AI281,"*全て*")),S281="●",OR(K281=契約状況コード表!D$5,K281=契約状況コード表!D$6)),"年間支払金額(全官署、契約相手方ごと)",IF(AND(OR(COUNTIF(AI281,"*すべて*"),COUNTIF(AI281,"*全て*")),S281="●"),"年間支払金額(契約相手方ごと)",IF(AND(OR(K281=契約状況コード表!D$5,K281=契約状況コード表!D$6),AG281=契約状況コード表!G$7),"契約総額(全官署)",IF(AND(K281=契約状況コード表!D$7,AG281=契約状況コード表!G$7),"契約総額(自官署のみ)",IF(K281=契約状況コード表!D$7,"年間支払金額(自官署のみ)",IF(AG281=契約状況コード表!G$7,"契約総額",IF(AND(COUNTIF(BJ281,"&lt;&gt;*単価*"),OR(K281=契約状況コード表!D$5,K281=契約状況コード表!D$6)),"全官署予定価格",IF(AND(COUNTIF(BJ281,"*単価*"),OR(K281=契約状況コード表!D$5,K281=契約状況コード表!D$6)),"全官署支払金額",IF(AND(COUNTIF(BJ281,"&lt;&gt;*単価*"),COUNTIF(BJ281,"*変更契約*")),"変更後予定価格",IF(COUNTIF(BJ281,"*単価*"),"年間支払金額","予定価格"))))))))))))</f>
        <v>予定価格</v>
      </c>
      <c r="BD281" s="98" t="str">
        <f>IF(AND(BI281=契約状況コード表!M$5,T281&gt;契約状況コード表!N$5),"○",IF(AND(BI281=契約状況コード表!M$6,T281&gt;=契約状況コード表!N$6),"○",IF(AND(BI281=契約状況コード表!M$7,T281&gt;=契約状況コード表!N$7),"○",IF(AND(BI281=契約状況コード表!M$8,T281&gt;=契約状況コード表!N$8),"○",IF(AND(BI281=契約状況コード表!M$9,T281&gt;=契約状況コード表!N$9),"○",IF(AND(BI281=契約状況コード表!M$10,T281&gt;=契約状況コード表!N$10),"○",IF(AND(BI281=契約状況コード表!M$11,T281&gt;=契約状況コード表!N$11),"○",IF(AND(BI281=契約状況コード表!M$12,T281&gt;=契約状況コード表!N$12),"○",IF(AND(BI281=契約状況コード表!M$13,T281&gt;=契約状況コード表!N$13),"○",IF(T281="他官署で調達手続き入札を実施のため","○","×"))))))))))</f>
        <v>×</v>
      </c>
      <c r="BE281" s="98" t="str">
        <f>IF(AND(BI281=契約状況コード表!M$5,Y281&gt;契約状況コード表!N$5),"○",IF(AND(BI281=契約状況コード表!M$6,Y281&gt;=契約状況コード表!N$6),"○",IF(AND(BI281=契約状況コード表!M$7,Y281&gt;=契約状況コード表!N$7),"○",IF(AND(BI281=契約状況コード表!M$8,Y281&gt;=契約状況コード表!N$8),"○",IF(AND(BI281=契約状況コード表!M$9,Y281&gt;=契約状況コード表!N$9),"○",IF(AND(BI281=契約状況コード表!M$10,Y281&gt;=契約状況コード表!N$10),"○",IF(AND(BI281=契約状況コード表!M$11,Y281&gt;=契約状況コード表!N$11),"○",IF(AND(BI281=契約状況コード表!M$12,Y281&gt;=契約状況コード表!N$12),"○",IF(AND(BI281=契約状況コード表!M$13,Y281&gt;=契約状況コード表!N$13),"○","×")))))))))</f>
        <v>×</v>
      </c>
      <c r="BF281" s="98" t="str">
        <f t="shared" ref="BF281:BF344" si="44">IF(AND(L281="×",BG281="○"),"×",BG281)</f>
        <v>×</v>
      </c>
      <c r="BG281" s="98" t="str">
        <f t="shared" ref="BG281:BG344" si="45">IF(BB281&lt;&gt;"",BB281,IF(COUNTIF(BC281,"*予定価格*"),BD281,BE281))</f>
        <v>×</v>
      </c>
      <c r="BH281" s="99" t="str">
        <f t="shared" ref="BH281:BH344" si="46">IF(BG281="○",X281,"")</f>
        <v/>
      </c>
      <c r="BI281" s="146">
        <f t="shared" ref="BI281:BI344" si="47">IF(H281="③情報システム",IF(COUNTIF(I281,"*借入*")+COUNTIF(I281,"*賃貸*")+COUNTIF(I281,"*リース*"),"⑨物品等賃借",IF(COUNTIF(I281,"*購入*")+COUNTIF(DM281,"*調達*"),"⑦物品等購入",IF(COUNTIF(I281,"*製造*"),"⑧物品等製造","⑩役務"))),H281)</f>
        <v>0</v>
      </c>
      <c r="BJ281" s="29" t="str">
        <f>IF(AG281=契約状況コード表!G$5,"",IF(AND(K281&lt;&gt;"",ISTEXT(U281)),"分担契約/単価契約",IF(ISTEXT(U281),"単価契約",IF(K281&lt;&gt;"","分担契約",""))))</f>
        <v/>
      </c>
      <c r="BK281" s="147"/>
      <c r="BL281" s="102" t="str">
        <f>IF(COUNTIF(T281,"**"),"",IF(AND(T281&gt;=契約状況コード表!P$5,OR(H281=契約状況コード表!M$5,H281=契約状況コード表!M$6)),1,IF(AND(T281&gt;=契約状況コード表!P$13,H281&lt;&gt;契約状況コード表!M$5,H281&lt;&gt;契約状況コード表!M$6),1,"")))</f>
        <v/>
      </c>
      <c r="BM281" s="132" t="str">
        <f t="shared" ref="BM281:BM344" si="48">IF(LEN(O281)=0,"○",IF(LEN(O281)=1,"○",IF(LEN(O281)=13,"○",IF(LEN(O281)=27,"○",IF(LEN(O281)=41,"○","×")))))</f>
        <v>○</v>
      </c>
      <c r="BN281" s="102" t="b">
        <f t="shared" ref="BN281:BN344" si="49">_xlfn.ISFORMULA(BI281)</f>
        <v>1</v>
      </c>
      <c r="BO281" s="102" t="b">
        <f t="shared" ref="BO281:BO344" si="50">_xlfn.ISFORMULA(BJ281)</f>
        <v>1</v>
      </c>
    </row>
    <row r="282" spans="7:67" ht="60.6" customHeight="1">
      <c r="G282" s="64"/>
      <c r="H282" s="65"/>
      <c r="I282" s="65"/>
      <c r="J282" s="65"/>
      <c r="K282" s="64"/>
      <c r="L282" s="29"/>
      <c r="M282" s="66"/>
      <c r="N282" s="65"/>
      <c r="O282" s="67"/>
      <c r="P282" s="72"/>
      <c r="Q282" s="73"/>
      <c r="R282" s="65"/>
      <c r="S282" s="64"/>
      <c r="T282" s="68"/>
      <c r="U282" s="75"/>
      <c r="V282" s="76"/>
      <c r="W282" s="148" t="str">
        <f>IF(OR(T282="他官署で調達手続きを実施のため",AG282=契約状況コード表!G$5),"－",IF(V282&lt;&gt;"",ROUNDDOWN(V282/T282,3),(IFERROR(ROUNDDOWN(U282/T282,3),"－"))))</f>
        <v>－</v>
      </c>
      <c r="X282" s="68"/>
      <c r="Y282" s="68"/>
      <c r="Z282" s="71"/>
      <c r="AA282" s="69"/>
      <c r="AB282" s="70"/>
      <c r="AC282" s="71"/>
      <c r="AD282" s="71"/>
      <c r="AE282" s="71"/>
      <c r="AF282" s="71"/>
      <c r="AG282" s="69"/>
      <c r="AH282" s="65"/>
      <c r="AI282" s="65"/>
      <c r="AJ282" s="65"/>
      <c r="AK282" s="29"/>
      <c r="AL282" s="29"/>
      <c r="AM282" s="170"/>
      <c r="AN282" s="170"/>
      <c r="AO282" s="170"/>
      <c r="AP282" s="170"/>
      <c r="AQ282" s="29"/>
      <c r="AR282" s="64"/>
      <c r="AS282" s="29"/>
      <c r="AT282" s="29"/>
      <c r="AU282" s="29"/>
      <c r="AV282" s="29"/>
      <c r="AW282" s="29"/>
      <c r="AX282" s="29"/>
      <c r="AY282" s="29"/>
      <c r="AZ282" s="29"/>
      <c r="BA282" s="90"/>
      <c r="BB282" s="97"/>
      <c r="BC282" s="98" t="str">
        <f>IF(AND(OR(K282=契約状況コード表!D$5,K282=契約状況コード表!D$6),OR(AG282=契約状況コード表!G$5,AG282=契約状況コード表!G$6)),"年間支払金額(全官署)",IF(OR(AG282=契約状況コード表!G$5,AG282=契約状況コード表!G$6),"年間支払金額",IF(AND(OR(COUNTIF(AI282,"*すべて*"),COUNTIF(AI282,"*全て*")),S282="●",OR(K282=契約状況コード表!D$5,K282=契約状況コード表!D$6)),"年間支払金額(全官署、契約相手方ごと)",IF(AND(OR(COUNTIF(AI282,"*すべて*"),COUNTIF(AI282,"*全て*")),S282="●"),"年間支払金額(契約相手方ごと)",IF(AND(OR(K282=契約状況コード表!D$5,K282=契約状況コード表!D$6),AG282=契約状況コード表!G$7),"契約総額(全官署)",IF(AND(K282=契約状況コード表!D$7,AG282=契約状況コード表!G$7),"契約総額(自官署のみ)",IF(K282=契約状況コード表!D$7,"年間支払金額(自官署のみ)",IF(AG282=契約状況コード表!G$7,"契約総額",IF(AND(COUNTIF(BJ282,"&lt;&gt;*単価*"),OR(K282=契約状況コード表!D$5,K282=契約状況コード表!D$6)),"全官署予定価格",IF(AND(COUNTIF(BJ282,"*単価*"),OR(K282=契約状況コード表!D$5,K282=契約状況コード表!D$6)),"全官署支払金額",IF(AND(COUNTIF(BJ282,"&lt;&gt;*単価*"),COUNTIF(BJ282,"*変更契約*")),"変更後予定価格",IF(COUNTIF(BJ282,"*単価*"),"年間支払金額","予定価格"))))))))))))</f>
        <v>予定価格</v>
      </c>
      <c r="BD282" s="98" t="str">
        <f>IF(AND(BI282=契約状況コード表!M$5,T282&gt;契約状況コード表!N$5),"○",IF(AND(BI282=契約状況コード表!M$6,T282&gt;=契約状況コード表!N$6),"○",IF(AND(BI282=契約状況コード表!M$7,T282&gt;=契約状況コード表!N$7),"○",IF(AND(BI282=契約状況コード表!M$8,T282&gt;=契約状況コード表!N$8),"○",IF(AND(BI282=契約状況コード表!M$9,T282&gt;=契約状況コード表!N$9),"○",IF(AND(BI282=契約状況コード表!M$10,T282&gt;=契約状況コード表!N$10),"○",IF(AND(BI282=契約状況コード表!M$11,T282&gt;=契約状況コード表!N$11),"○",IF(AND(BI282=契約状況コード表!M$12,T282&gt;=契約状況コード表!N$12),"○",IF(AND(BI282=契約状況コード表!M$13,T282&gt;=契約状況コード表!N$13),"○",IF(T282="他官署で調達手続き入札を実施のため","○","×"))))))))))</f>
        <v>×</v>
      </c>
      <c r="BE282" s="98" t="str">
        <f>IF(AND(BI282=契約状況コード表!M$5,Y282&gt;契約状況コード表!N$5),"○",IF(AND(BI282=契約状況コード表!M$6,Y282&gt;=契約状況コード表!N$6),"○",IF(AND(BI282=契約状況コード表!M$7,Y282&gt;=契約状況コード表!N$7),"○",IF(AND(BI282=契約状況コード表!M$8,Y282&gt;=契約状況コード表!N$8),"○",IF(AND(BI282=契約状況コード表!M$9,Y282&gt;=契約状況コード表!N$9),"○",IF(AND(BI282=契約状況コード表!M$10,Y282&gt;=契約状況コード表!N$10),"○",IF(AND(BI282=契約状況コード表!M$11,Y282&gt;=契約状況コード表!N$11),"○",IF(AND(BI282=契約状況コード表!M$12,Y282&gt;=契約状況コード表!N$12),"○",IF(AND(BI282=契約状況コード表!M$13,Y282&gt;=契約状況コード表!N$13),"○","×")))))))))</f>
        <v>×</v>
      </c>
      <c r="BF282" s="98" t="str">
        <f t="shared" si="44"/>
        <v>×</v>
      </c>
      <c r="BG282" s="98" t="str">
        <f t="shared" si="45"/>
        <v>×</v>
      </c>
      <c r="BH282" s="99" t="str">
        <f t="shared" si="46"/>
        <v/>
      </c>
      <c r="BI282" s="146">
        <f t="shared" si="47"/>
        <v>0</v>
      </c>
      <c r="BJ282" s="29" t="str">
        <f>IF(AG282=契約状況コード表!G$5,"",IF(AND(K282&lt;&gt;"",ISTEXT(U282)),"分担契約/単価契約",IF(ISTEXT(U282),"単価契約",IF(K282&lt;&gt;"","分担契約",""))))</f>
        <v/>
      </c>
      <c r="BK282" s="147"/>
      <c r="BL282" s="102" t="str">
        <f>IF(COUNTIF(T282,"**"),"",IF(AND(T282&gt;=契約状況コード表!P$5,OR(H282=契約状況コード表!M$5,H282=契約状況コード表!M$6)),1,IF(AND(T282&gt;=契約状況コード表!P$13,H282&lt;&gt;契約状況コード表!M$5,H282&lt;&gt;契約状況コード表!M$6),1,"")))</f>
        <v/>
      </c>
      <c r="BM282" s="132" t="str">
        <f t="shared" si="48"/>
        <v>○</v>
      </c>
      <c r="BN282" s="102" t="b">
        <f t="shared" si="49"/>
        <v>1</v>
      </c>
      <c r="BO282" s="102" t="b">
        <f t="shared" si="50"/>
        <v>1</v>
      </c>
    </row>
    <row r="283" spans="7:67" ht="60.6" customHeight="1">
      <c r="G283" s="64"/>
      <c r="H283" s="65"/>
      <c r="I283" s="65"/>
      <c r="J283" s="65"/>
      <c r="K283" s="64"/>
      <c r="L283" s="29"/>
      <c r="M283" s="66"/>
      <c r="N283" s="65"/>
      <c r="O283" s="67"/>
      <c r="P283" s="72"/>
      <c r="Q283" s="73"/>
      <c r="R283" s="65"/>
      <c r="S283" s="64"/>
      <c r="T283" s="68"/>
      <c r="U283" s="75"/>
      <c r="V283" s="76"/>
      <c r="W283" s="148" t="str">
        <f>IF(OR(T283="他官署で調達手続きを実施のため",AG283=契約状況コード表!G$5),"－",IF(V283&lt;&gt;"",ROUNDDOWN(V283/T283,3),(IFERROR(ROUNDDOWN(U283/T283,3),"－"))))</f>
        <v>－</v>
      </c>
      <c r="X283" s="68"/>
      <c r="Y283" s="68"/>
      <c r="Z283" s="71"/>
      <c r="AA283" s="69"/>
      <c r="AB283" s="70"/>
      <c r="AC283" s="71"/>
      <c r="AD283" s="71"/>
      <c r="AE283" s="71"/>
      <c r="AF283" s="71"/>
      <c r="AG283" s="69"/>
      <c r="AH283" s="65"/>
      <c r="AI283" s="65"/>
      <c r="AJ283" s="65"/>
      <c r="AK283" s="29"/>
      <c r="AL283" s="29"/>
      <c r="AM283" s="170"/>
      <c r="AN283" s="170"/>
      <c r="AO283" s="170"/>
      <c r="AP283" s="170"/>
      <c r="AQ283" s="29"/>
      <c r="AR283" s="64"/>
      <c r="AS283" s="29"/>
      <c r="AT283" s="29"/>
      <c r="AU283" s="29"/>
      <c r="AV283" s="29"/>
      <c r="AW283" s="29"/>
      <c r="AX283" s="29"/>
      <c r="AY283" s="29"/>
      <c r="AZ283" s="29"/>
      <c r="BA283" s="90"/>
      <c r="BB283" s="97"/>
      <c r="BC283" s="98" t="str">
        <f>IF(AND(OR(K283=契約状況コード表!D$5,K283=契約状況コード表!D$6),OR(AG283=契約状況コード表!G$5,AG283=契約状況コード表!G$6)),"年間支払金額(全官署)",IF(OR(AG283=契約状況コード表!G$5,AG283=契約状況コード表!G$6),"年間支払金額",IF(AND(OR(COUNTIF(AI283,"*すべて*"),COUNTIF(AI283,"*全て*")),S283="●",OR(K283=契約状況コード表!D$5,K283=契約状況コード表!D$6)),"年間支払金額(全官署、契約相手方ごと)",IF(AND(OR(COUNTIF(AI283,"*すべて*"),COUNTIF(AI283,"*全て*")),S283="●"),"年間支払金額(契約相手方ごと)",IF(AND(OR(K283=契約状況コード表!D$5,K283=契約状況コード表!D$6),AG283=契約状況コード表!G$7),"契約総額(全官署)",IF(AND(K283=契約状況コード表!D$7,AG283=契約状況コード表!G$7),"契約総額(自官署のみ)",IF(K283=契約状況コード表!D$7,"年間支払金額(自官署のみ)",IF(AG283=契約状況コード表!G$7,"契約総額",IF(AND(COUNTIF(BJ283,"&lt;&gt;*単価*"),OR(K283=契約状況コード表!D$5,K283=契約状況コード表!D$6)),"全官署予定価格",IF(AND(COUNTIF(BJ283,"*単価*"),OR(K283=契約状況コード表!D$5,K283=契約状況コード表!D$6)),"全官署支払金額",IF(AND(COUNTIF(BJ283,"&lt;&gt;*単価*"),COUNTIF(BJ283,"*変更契約*")),"変更後予定価格",IF(COUNTIF(BJ283,"*単価*"),"年間支払金額","予定価格"))))))))))))</f>
        <v>予定価格</v>
      </c>
      <c r="BD283" s="98" t="str">
        <f>IF(AND(BI283=契約状況コード表!M$5,T283&gt;契約状況コード表!N$5),"○",IF(AND(BI283=契約状況コード表!M$6,T283&gt;=契約状況コード表!N$6),"○",IF(AND(BI283=契約状況コード表!M$7,T283&gt;=契約状況コード表!N$7),"○",IF(AND(BI283=契約状況コード表!M$8,T283&gt;=契約状況コード表!N$8),"○",IF(AND(BI283=契約状況コード表!M$9,T283&gt;=契約状況コード表!N$9),"○",IF(AND(BI283=契約状況コード表!M$10,T283&gt;=契約状況コード表!N$10),"○",IF(AND(BI283=契約状況コード表!M$11,T283&gt;=契約状況コード表!N$11),"○",IF(AND(BI283=契約状況コード表!M$12,T283&gt;=契約状況コード表!N$12),"○",IF(AND(BI283=契約状況コード表!M$13,T283&gt;=契約状況コード表!N$13),"○",IF(T283="他官署で調達手続き入札を実施のため","○","×"))))))))))</f>
        <v>×</v>
      </c>
      <c r="BE283" s="98" t="str">
        <f>IF(AND(BI283=契約状況コード表!M$5,Y283&gt;契約状況コード表!N$5),"○",IF(AND(BI283=契約状況コード表!M$6,Y283&gt;=契約状況コード表!N$6),"○",IF(AND(BI283=契約状況コード表!M$7,Y283&gt;=契約状況コード表!N$7),"○",IF(AND(BI283=契約状況コード表!M$8,Y283&gt;=契約状況コード表!N$8),"○",IF(AND(BI283=契約状況コード表!M$9,Y283&gt;=契約状況コード表!N$9),"○",IF(AND(BI283=契約状況コード表!M$10,Y283&gt;=契約状況コード表!N$10),"○",IF(AND(BI283=契約状況コード表!M$11,Y283&gt;=契約状況コード表!N$11),"○",IF(AND(BI283=契約状況コード表!M$12,Y283&gt;=契約状況コード表!N$12),"○",IF(AND(BI283=契約状況コード表!M$13,Y283&gt;=契約状況コード表!N$13),"○","×")))))))))</f>
        <v>×</v>
      </c>
      <c r="BF283" s="98" t="str">
        <f t="shared" si="44"/>
        <v>×</v>
      </c>
      <c r="BG283" s="98" t="str">
        <f t="shared" si="45"/>
        <v>×</v>
      </c>
      <c r="BH283" s="99" t="str">
        <f t="shared" si="46"/>
        <v/>
      </c>
      <c r="BI283" s="146">
        <f t="shared" si="47"/>
        <v>0</v>
      </c>
      <c r="BJ283" s="29" t="str">
        <f>IF(AG283=契約状況コード表!G$5,"",IF(AND(K283&lt;&gt;"",ISTEXT(U283)),"分担契約/単価契約",IF(ISTEXT(U283),"単価契約",IF(K283&lt;&gt;"","分担契約",""))))</f>
        <v/>
      </c>
      <c r="BK283" s="147"/>
      <c r="BL283" s="102" t="str">
        <f>IF(COUNTIF(T283,"**"),"",IF(AND(T283&gt;=契約状況コード表!P$5,OR(H283=契約状況コード表!M$5,H283=契約状況コード表!M$6)),1,IF(AND(T283&gt;=契約状況コード表!P$13,H283&lt;&gt;契約状況コード表!M$5,H283&lt;&gt;契約状況コード表!M$6),1,"")))</f>
        <v/>
      </c>
      <c r="BM283" s="132" t="str">
        <f t="shared" si="48"/>
        <v>○</v>
      </c>
      <c r="BN283" s="102" t="b">
        <f t="shared" si="49"/>
        <v>1</v>
      </c>
      <c r="BO283" s="102" t="b">
        <f t="shared" si="50"/>
        <v>1</v>
      </c>
    </row>
    <row r="284" spans="7:67" ht="60.6" customHeight="1">
      <c r="G284" s="64"/>
      <c r="H284" s="65"/>
      <c r="I284" s="65"/>
      <c r="J284" s="65"/>
      <c r="K284" s="64"/>
      <c r="L284" s="29"/>
      <c r="M284" s="66"/>
      <c r="N284" s="65"/>
      <c r="O284" s="67"/>
      <c r="P284" s="72"/>
      <c r="Q284" s="73"/>
      <c r="R284" s="65"/>
      <c r="S284" s="64"/>
      <c r="T284" s="68"/>
      <c r="U284" s="75"/>
      <c r="V284" s="76"/>
      <c r="W284" s="148" t="str">
        <f>IF(OR(T284="他官署で調達手続きを実施のため",AG284=契約状況コード表!G$5),"－",IF(V284&lt;&gt;"",ROUNDDOWN(V284/T284,3),(IFERROR(ROUNDDOWN(U284/T284,3),"－"))))</f>
        <v>－</v>
      </c>
      <c r="X284" s="68"/>
      <c r="Y284" s="68"/>
      <c r="Z284" s="71"/>
      <c r="AA284" s="69"/>
      <c r="AB284" s="70"/>
      <c r="AC284" s="71"/>
      <c r="AD284" s="71"/>
      <c r="AE284" s="71"/>
      <c r="AF284" s="71"/>
      <c r="AG284" s="69"/>
      <c r="AH284" s="65"/>
      <c r="AI284" s="65"/>
      <c r="AJ284" s="65"/>
      <c r="AK284" s="29"/>
      <c r="AL284" s="29"/>
      <c r="AM284" s="170"/>
      <c r="AN284" s="170"/>
      <c r="AO284" s="170"/>
      <c r="AP284" s="170"/>
      <c r="AQ284" s="29"/>
      <c r="AR284" s="64"/>
      <c r="AS284" s="29"/>
      <c r="AT284" s="29"/>
      <c r="AU284" s="29"/>
      <c r="AV284" s="29"/>
      <c r="AW284" s="29"/>
      <c r="AX284" s="29"/>
      <c r="AY284" s="29"/>
      <c r="AZ284" s="29"/>
      <c r="BA284" s="92"/>
      <c r="BB284" s="97"/>
      <c r="BC284" s="98" t="str">
        <f>IF(AND(OR(K284=契約状況コード表!D$5,K284=契約状況コード表!D$6),OR(AG284=契約状況コード表!G$5,AG284=契約状況コード表!G$6)),"年間支払金額(全官署)",IF(OR(AG284=契約状況コード表!G$5,AG284=契約状況コード表!G$6),"年間支払金額",IF(AND(OR(COUNTIF(AI284,"*すべて*"),COUNTIF(AI284,"*全て*")),S284="●",OR(K284=契約状況コード表!D$5,K284=契約状況コード表!D$6)),"年間支払金額(全官署、契約相手方ごと)",IF(AND(OR(COUNTIF(AI284,"*すべて*"),COUNTIF(AI284,"*全て*")),S284="●"),"年間支払金額(契約相手方ごと)",IF(AND(OR(K284=契約状況コード表!D$5,K284=契約状況コード表!D$6),AG284=契約状況コード表!G$7),"契約総額(全官署)",IF(AND(K284=契約状況コード表!D$7,AG284=契約状況コード表!G$7),"契約総額(自官署のみ)",IF(K284=契約状況コード表!D$7,"年間支払金額(自官署のみ)",IF(AG284=契約状況コード表!G$7,"契約総額",IF(AND(COUNTIF(BJ284,"&lt;&gt;*単価*"),OR(K284=契約状況コード表!D$5,K284=契約状況コード表!D$6)),"全官署予定価格",IF(AND(COUNTIF(BJ284,"*単価*"),OR(K284=契約状況コード表!D$5,K284=契約状況コード表!D$6)),"全官署支払金額",IF(AND(COUNTIF(BJ284,"&lt;&gt;*単価*"),COUNTIF(BJ284,"*変更契約*")),"変更後予定価格",IF(COUNTIF(BJ284,"*単価*"),"年間支払金額","予定価格"))))))))))))</f>
        <v>予定価格</v>
      </c>
      <c r="BD284" s="98" t="str">
        <f>IF(AND(BI284=契約状況コード表!M$5,T284&gt;契約状況コード表!N$5),"○",IF(AND(BI284=契約状況コード表!M$6,T284&gt;=契約状況コード表!N$6),"○",IF(AND(BI284=契約状況コード表!M$7,T284&gt;=契約状況コード表!N$7),"○",IF(AND(BI284=契約状況コード表!M$8,T284&gt;=契約状況コード表!N$8),"○",IF(AND(BI284=契約状況コード表!M$9,T284&gt;=契約状況コード表!N$9),"○",IF(AND(BI284=契約状況コード表!M$10,T284&gt;=契約状況コード表!N$10),"○",IF(AND(BI284=契約状況コード表!M$11,T284&gt;=契約状況コード表!N$11),"○",IF(AND(BI284=契約状況コード表!M$12,T284&gt;=契約状況コード表!N$12),"○",IF(AND(BI284=契約状況コード表!M$13,T284&gt;=契約状況コード表!N$13),"○",IF(T284="他官署で調達手続き入札を実施のため","○","×"))))))))))</f>
        <v>×</v>
      </c>
      <c r="BE284" s="98" t="str">
        <f>IF(AND(BI284=契約状況コード表!M$5,Y284&gt;契約状況コード表!N$5),"○",IF(AND(BI284=契約状況コード表!M$6,Y284&gt;=契約状況コード表!N$6),"○",IF(AND(BI284=契約状況コード表!M$7,Y284&gt;=契約状況コード表!N$7),"○",IF(AND(BI284=契約状況コード表!M$8,Y284&gt;=契約状況コード表!N$8),"○",IF(AND(BI284=契約状況コード表!M$9,Y284&gt;=契約状況コード表!N$9),"○",IF(AND(BI284=契約状況コード表!M$10,Y284&gt;=契約状況コード表!N$10),"○",IF(AND(BI284=契約状況コード表!M$11,Y284&gt;=契約状況コード表!N$11),"○",IF(AND(BI284=契約状況コード表!M$12,Y284&gt;=契約状況コード表!N$12),"○",IF(AND(BI284=契約状況コード表!M$13,Y284&gt;=契約状況コード表!N$13),"○","×")))))))))</f>
        <v>×</v>
      </c>
      <c r="BF284" s="98" t="str">
        <f t="shared" si="44"/>
        <v>×</v>
      </c>
      <c r="BG284" s="98" t="str">
        <f t="shared" si="45"/>
        <v>×</v>
      </c>
      <c r="BH284" s="99" t="str">
        <f t="shared" si="46"/>
        <v/>
      </c>
      <c r="BI284" s="146">
        <f t="shared" si="47"/>
        <v>0</v>
      </c>
      <c r="BJ284" s="29" t="str">
        <f>IF(AG284=契約状況コード表!G$5,"",IF(AND(K284&lt;&gt;"",ISTEXT(U284)),"分担契約/単価契約",IF(ISTEXT(U284),"単価契約",IF(K284&lt;&gt;"","分担契約",""))))</f>
        <v/>
      </c>
      <c r="BK284" s="147"/>
      <c r="BL284" s="102" t="str">
        <f>IF(COUNTIF(T284,"**"),"",IF(AND(T284&gt;=契約状況コード表!P$5,OR(H284=契約状況コード表!M$5,H284=契約状況コード表!M$6)),1,IF(AND(T284&gt;=契約状況コード表!P$13,H284&lt;&gt;契約状況コード表!M$5,H284&lt;&gt;契約状況コード表!M$6),1,"")))</f>
        <v/>
      </c>
      <c r="BM284" s="132" t="str">
        <f t="shared" si="48"/>
        <v>○</v>
      </c>
      <c r="BN284" s="102" t="b">
        <f t="shared" si="49"/>
        <v>1</v>
      </c>
      <c r="BO284" s="102" t="b">
        <f t="shared" si="50"/>
        <v>1</v>
      </c>
    </row>
    <row r="285" spans="7:67" ht="60.6" customHeight="1">
      <c r="G285" s="64"/>
      <c r="H285" s="65"/>
      <c r="I285" s="65"/>
      <c r="J285" s="65"/>
      <c r="K285" s="64"/>
      <c r="L285" s="29"/>
      <c r="M285" s="66"/>
      <c r="N285" s="65"/>
      <c r="O285" s="67"/>
      <c r="P285" s="72"/>
      <c r="Q285" s="73"/>
      <c r="R285" s="65"/>
      <c r="S285" s="64"/>
      <c r="T285" s="68"/>
      <c r="U285" s="75"/>
      <c r="V285" s="76"/>
      <c r="W285" s="148" t="str">
        <f>IF(OR(T285="他官署で調達手続きを実施のため",AG285=契約状況コード表!G$5),"－",IF(V285&lt;&gt;"",ROUNDDOWN(V285/T285,3),(IFERROR(ROUNDDOWN(U285/T285,3),"－"))))</f>
        <v>－</v>
      </c>
      <c r="X285" s="68"/>
      <c r="Y285" s="68"/>
      <c r="Z285" s="71"/>
      <c r="AA285" s="69"/>
      <c r="AB285" s="70"/>
      <c r="AC285" s="71"/>
      <c r="AD285" s="71"/>
      <c r="AE285" s="71"/>
      <c r="AF285" s="71"/>
      <c r="AG285" s="69"/>
      <c r="AH285" s="65"/>
      <c r="AI285" s="65"/>
      <c r="AJ285" s="65"/>
      <c r="AK285" s="29"/>
      <c r="AL285" s="29"/>
      <c r="AM285" s="170"/>
      <c r="AN285" s="170"/>
      <c r="AO285" s="170"/>
      <c r="AP285" s="170"/>
      <c r="AQ285" s="29"/>
      <c r="AR285" s="64"/>
      <c r="AS285" s="29"/>
      <c r="AT285" s="29"/>
      <c r="AU285" s="29"/>
      <c r="AV285" s="29"/>
      <c r="AW285" s="29"/>
      <c r="AX285" s="29"/>
      <c r="AY285" s="29"/>
      <c r="AZ285" s="29"/>
      <c r="BA285" s="90"/>
      <c r="BB285" s="97"/>
      <c r="BC285" s="98" t="str">
        <f>IF(AND(OR(K285=契約状況コード表!D$5,K285=契約状況コード表!D$6),OR(AG285=契約状況コード表!G$5,AG285=契約状況コード表!G$6)),"年間支払金額(全官署)",IF(OR(AG285=契約状況コード表!G$5,AG285=契約状況コード表!G$6),"年間支払金額",IF(AND(OR(COUNTIF(AI285,"*すべて*"),COUNTIF(AI285,"*全て*")),S285="●",OR(K285=契約状況コード表!D$5,K285=契約状況コード表!D$6)),"年間支払金額(全官署、契約相手方ごと)",IF(AND(OR(COUNTIF(AI285,"*すべて*"),COUNTIF(AI285,"*全て*")),S285="●"),"年間支払金額(契約相手方ごと)",IF(AND(OR(K285=契約状況コード表!D$5,K285=契約状況コード表!D$6),AG285=契約状況コード表!G$7),"契約総額(全官署)",IF(AND(K285=契約状況コード表!D$7,AG285=契約状況コード表!G$7),"契約総額(自官署のみ)",IF(K285=契約状況コード表!D$7,"年間支払金額(自官署のみ)",IF(AG285=契約状況コード表!G$7,"契約総額",IF(AND(COUNTIF(BJ285,"&lt;&gt;*単価*"),OR(K285=契約状況コード表!D$5,K285=契約状況コード表!D$6)),"全官署予定価格",IF(AND(COUNTIF(BJ285,"*単価*"),OR(K285=契約状況コード表!D$5,K285=契約状況コード表!D$6)),"全官署支払金額",IF(AND(COUNTIF(BJ285,"&lt;&gt;*単価*"),COUNTIF(BJ285,"*変更契約*")),"変更後予定価格",IF(COUNTIF(BJ285,"*単価*"),"年間支払金額","予定価格"))))))))))))</f>
        <v>予定価格</v>
      </c>
      <c r="BD285" s="98" t="str">
        <f>IF(AND(BI285=契約状況コード表!M$5,T285&gt;契約状況コード表!N$5),"○",IF(AND(BI285=契約状況コード表!M$6,T285&gt;=契約状況コード表!N$6),"○",IF(AND(BI285=契約状況コード表!M$7,T285&gt;=契約状況コード表!N$7),"○",IF(AND(BI285=契約状況コード表!M$8,T285&gt;=契約状況コード表!N$8),"○",IF(AND(BI285=契約状況コード表!M$9,T285&gt;=契約状況コード表!N$9),"○",IF(AND(BI285=契約状況コード表!M$10,T285&gt;=契約状況コード表!N$10),"○",IF(AND(BI285=契約状況コード表!M$11,T285&gt;=契約状況コード表!N$11),"○",IF(AND(BI285=契約状況コード表!M$12,T285&gt;=契約状況コード表!N$12),"○",IF(AND(BI285=契約状況コード表!M$13,T285&gt;=契約状況コード表!N$13),"○",IF(T285="他官署で調達手続き入札を実施のため","○","×"))))))))))</f>
        <v>×</v>
      </c>
      <c r="BE285" s="98" t="str">
        <f>IF(AND(BI285=契約状況コード表!M$5,Y285&gt;契約状況コード表!N$5),"○",IF(AND(BI285=契約状況コード表!M$6,Y285&gt;=契約状況コード表!N$6),"○",IF(AND(BI285=契約状況コード表!M$7,Y285&gt;=契約状況コード表!N$7),"○",IF(AND(BI285=契約状況コード表!M$8,Y285&gt;=契約状況コード表!N$8),"○",IF(AND(BI285=契約状況コード表!M$9,Y285&gt;=契約状況コード表!N$9),"○",IF(AND(BI285=契約状況コード表!M$10,Y285&gt;=契約状況コード表!N$10),"○",IF(AND(BI285=契約状況コード表!M$11,Y285&gt;=契約状況コード表!N$11),"○",IF(AND(BI285=契約状況コード表!M$12,Y285&gt;=契約状況コード表!N$12),"○",IF(AND(BI285=契約状況コード表!M$13,Y285&gt;=契約状況コード表!N$13),"○","×")))))))))</f>
        <v>×</v>
      </c>
      <c r="BF285" s="98" t="str">
        <f t="shared" si="44"/>
        <v>×</v>
      </c>
      <c r="BG285" s="98" t="str">
        <f t="shared" si="45"/>
        <v>×</v>
      </c>
      <c r="BH285" s="99" t="str">
        <f t="shared" si="46"/>
        <v/>
      </c>
      <c r="BI285" s="146">
        <f t="shared" si="47"/>
        <v>0</v>
      </c>
      <c r="BJ285" s="29" t="str">
        <f>IF(AG285=契約状況コード表!G$5,"",IF(AND(K285&lt;&gt;"",ISTEXT(U285)),"分担契約/単価契約",IF(ISTEXT(U285),"単価契約",IF(K285&lt;&gt;"","分担契約",""))))</f>
        <v/>
      </c>
      <c r="BK285" s="147"/>
      <c r="BL285" s="102" t="str">
        <f>IF(COUNTIF(T285,"**"),"",IF(AND(T285&gt;=契約状況コード表!P$5,OR(H285=契約状況コード表!M$5,H285=契約状況コード表!M$6)),1,IF(AND(T285&gt;=契約状況コード表!P$13,H285&lt;&gt;契約状況コード表!M$5,H285&lt;&gt;契約状況コード表!M$6),1,"")))</f>
        <v/>
      </c>
      <c r="BM285" s="132" t="str">
        <f t="shared" si="48"/>
        <v>○</v>
      </c>
      <c r="BN285" s="102" t="b">
        <f t="shared" si="49"/>
        <v>1</v>
      </c>
      <c r="BO285" s="102" t="b">
        <f t="shared" si="50"/>
        <v>1</v>
      </c>
    </row>
    <row r="286" spans="7:67" ht="60.6" customHeight="1">
      <c r="G286" s="64"/>
      <c r="H286" s="65"/>
      <c r="I286" s="65"/>
      <c r="J286" s="65"/>
      <c r="K286" s="64"/>
      <c r="L286" s="29"/>
      <c r="M286" s="66"/>
      <c r="N286" s="65"/>
      <c r="O286" s="67"/>
      <c r="P286" s="72"/>
      <c r="Q286" s="73"/>
      <c r="R286" s="65"/>
      <c r="S286" s="64"/>
      <c r="T286" s="68"/>
      <c r="U286" s="75"/>
      <c r="V286" s="76"/>
      <c r="W286" s="148" t="str">
        <f>IF(OR(T286="他官署で調達手続きを実施のため",AG286=契約状況コード表!G$5),"－",IF(V286&lt;&gt;"",ROUNDDOWN(V286/T286,3),(IFERROR(ROUNDDOWN(U286/T286,3),"－"))))</f>
        <v>－</v>
      </c>
      <c r="X286" s="68"/>
      <c r="Y286" s="68"/>
      <c r="Z286" s="71"/>
      <c r="AA286" s="69"/>
      <c r="AB286" s="70"/>
      <c r="AC286" s="71"/>
      <c r="AD286" s="71"/>
      <c r="AE286" s="71"/>
      <c r="AF286" s="71"/>
      <c r="AG286" s="69"/>
      <c r="AH286" s="65"/>
      <c r="AI286" s="65"/>
      <c r="AJ286" s="65"/>
      <c r="AK286" s="29"/>
      <c r="AL286" s="29"/>
      <c r="AM286" s="170"/>
      <c r="AN286" s="170"/>
      <c r="AO286" s="170"/>
      <c r="AP286" s="170"/>
      <c r="AQ286" s="29"/>
      <c r="AR286" s="64"/>
      <c r="AS286" s="29"/>
      <c r="AT286" s="29"/>
      <c r="AU286" s="29"/>
      <c r="AV286" s="29"/>
      <c r="AW286" s="29"/>
      <c r="AX286" s="29"/>
      <c r="AY286" s="29"/>
      <c r="AZ286" s="29"/>
      <c r="BA286" s="90"/>
      <c r="BB286" s="97"/>
      <c r="BC286" s="98" t="str">
        <f>IF(AND(OR(K286=契約状況コード表!D$5,K286=契約状況コード表!D$6),OR(AG286=契約状況コード表!G$5,AG286=契約状況コード表!G$6)),"年間支払金額(全官署)",IF(OR(AG286=契約状況コード表!G$5,AG286=契約状況コード表!G$6),"年間支払金額",IF(AND(OR(COUNTIF(AI286,"*すべて*"),COUNTIF(AI286,"*全て*")),S286="●",OR(K286=契約状況コード表!D$5,K286=契約状況コード表!D$6)),"年間支払金額(全官署、契約相手方ごと)",IF(AND(OR(COUNTIF(AI286,"*すべて*"),COUNTIF(AI286,"*全て*")),S286="●"),"年間支払金額(契約相手方ごと)",IF(AND(OR(K286=契約状況コード表!D$5,K286=契約状況コード表!D$6),AG286=契約状況コード表!G$7),"契約総額(全官署)",IF(AND(K286=契約状況コード表!D$7,AG286=契約状況コード表!G$7),"契約総額(自官署のみ)",IF(K286=契約状況コード表!D$7,"年間支払金額(自官署のみ)",IF(AG286=契約状況コード表!G$7,"契約総額",IF(AND(COUNTIF(BJ286,"&lt;&gt;*単価*"),OR(K286=契約状況コード表!D$5,K286=契約状況コード表!D$6)),"全官署予定価格",IF(AND(COUNTIF(BJ286,"*単価*"),OR(K286=契約状況コード表!D$5,K286=契約状況コード表!D$6)),"全官署支払金額",IF(AND(COUNTIF(BJ286,"&lt;&gt;*単価*"),COUNTIF(BJ286,"*変更契約*")),"変更後予定価格",IF(COUNTIF(BJ286,"*単価*"),"年間支払金額","予定価格"))))))))))))</f>
        <v>予定価格</v>
      </c>
      <c r="BD286" s="98" t="str">
        <f>IF(AND(BI286=契約状況コード表!M$5,T286&gt;契約状況コード表!N$5),"○",IF(AND(BI286=契約状況コード表!M$6,T286&gt;=契約状況コード表!N$6),"○",IF(AND(BI286=契約状況コード表!M$7,T286&gt;=契約状況コード表!N$7),"○",IF(AND(BI286=契約状況コード表!M$8,T286&gt;=契約状況コード表!N$8),"○",IF(AND(BI286=契約状況コード表!M$9,T286&gt;=契約状況コード表!N$9),"○",IF(AND(BI286=契約状況コード表!M$10,T286&gt;=契約状況コード表!N$10),"○",IF(AND(BI286=契約状況コード表!M$11,T286&gt;=契約状況コード表!N$11),"○",IF(AND(BI286=契約状況コード表!M$12,T286&gt;=契約状況コード表!N$12),"○",IF(AND(BI286=契約状況コード表!M$13,T286&gt;=契約状況コード表!N$13),"○",IF(T286="他官署で調達手続き入札を実施のため","○","×"))))))))))</f>
        <v>×</v>
      </c>
      <c r="BE286" s="98" t="str">
        <f>IF(AND(BI286=契約状況コード表!M$5,Y286&gt;契約状況コード表!N$5),"○",IF(AND(BI286=契約状況コード表!M$6,Y286&gt;=契約状況コード表!N$6),"○",IF(AND(BI286=契約状況コード表!M$7,Y286&gt;=契約状況コード表!N$7),"○",IF(AND(BI286=契約状況コード表!M$8,Y286&gt;=契約状況コード表!N$8),"○",IF(AND(BI286=契約状況コード表!M$9,Y286&gt;=契約状況コード表!N$9),"○",IF(AND(BI286=契約状況コード表!M$10,Y286&gt;=契約状況コード表!N$10),"○",IF(AND(BI286=契約状況コード表!M$11,Y286&gt;=契約状況コード表!N$11),"○",IF(AND(BI286=契約状況コード表!M$12,Y286&gt;=契約状況コード表!N$12),"○",IF(AND(BI286=契約状況コード表!M$13,Y286&gt;=契約状況コード表!N$13),"○","×")))))))))</f>
        <v>×</v>
      </c>
      <c r="BF286" s="98" t="str">
        <f t="shared" si="44"/>
        <v>×</v>
      </c>
      <c r="BG286" s="98" t="str">
        <f t="shared" si="45"/>
        <v>×</v>
      </c>
      <c r="BH286" s="99" t="str">
        <f t="shared" si="46"/>
        <v/>
      </c>
      <c r="BI286" s="146">
        <f t="shared" si="47"/>
        <v>0</v>
      </c>
      <c r="BJ286" s="29" t="str">
        <f>IF(AG286=契約状況コード表!G$5,"",IF(AND(K286&lt;&gt;"",ISTEXT(U286)),"分担契約/単価契約",IF(ISTEXT(U286),"単価契約",IF(K286&lt;&gt;"","分担契約",""))))</f>
        <v/>
      </c>
      <c r="BK286" s="147"/>
      <c r="BL286" s="102" t="str">
        <f>IF(COUNTIF(T286,"**"),"",IF(AND(T286&gt;=契約状況コード表!P$5,OR(H286=契約状況コード表!M$5,H286=契約状況コード表!M$6)),1,IF(AND(T286&gt;=契約状況コード表!P$13,H286&lt;&gt;契約状況コード表!M$5,H286&lt;&gt;契約状況コード表!M$6),1,"")))</f>
        <v/>
      </c>
      <c r="BM286" s="132" t="str">
        <f t="shared" si="48"/>
        <v>○</v>
      </c>
      <c r="BN286" s="102" t="b">
        <f t="shared" si="49"/>
        <v>1</v>
      </c>
      <c r="BO286" s="102" t="b">
        <f t="shared" si="50"/>
        <v>1</v>
      </c>
    </row>
    <row r="287" spans="7:67" ht="60.6" customHeight="1">
      <c r="G287" s="64"/>
      <c r="H287" s="65"/>
      <c r="I287" s="65"/>
      <c r="J287" s="65"/>
      <c r="K287" s="64"/>
      <c r="L287" s="29"/>
      <c r="M287" s="66"/>
      <c r="N287" s="65"/>
      <c r="O287" s="67"/>
      <c r="P287" s="72"/>
      <c r="Q287" s="73"/>
      <c r="R287" s="65"/>
      <c r="S287" s="64"/>
      <c r="T287" s="74"/>
      <c r="U287" s="131"/>
      <c r="V287" s="76"/>
      <c r="W287" s="148" t="str">
        <f>IF(OR(T287="他官署で調達手続きを実施のため",AG287=契約状況コード表!G$5),"－",IF(V287&lt;&gt;"",ROUNDDOWN(V287/T287,3),(IFERROR(ROUNDDOWN(U287/T287,3),"－"))))</f>
        <v>－</v>
      </c>
      <c r="X287" s="74"/>
      <c r="Y287" s="74"/>
      <c r="Z287" s="71"/>
      <c r="AA287" s="69"/>
      <c r="AB287" s="70"/>
      <c r="AC287" s="71"/>
      <c r="AD287" s="71"/>
      <c r="AE287" s="71"/>
      <c r="AF287" s="71"/>
      <c r="AG287" s="69"/>
      <c r="AH287" s="65"/>
      <c r="AI287" s="65"/>
      <c r="AJ287" s="65"/>
      <c r="AK287" s="29"/>
      <c r="AL287" s="29"/>
      <c r="AM287" s="170"/>
      <c r="AN287" s="170"/>
      <c r="AO287" s="170"/>
      <c r="AP287" s="170"/>
      <c r="AQ287" s="29"/>
      <c r="AR287" s="64"/>
      <c r="AS287" s="29"/>
      <c r="AT287" s="29"/>
      <c r="AU287" s="29"/>
      <c r="AV287" s="29"/>
      <c r="AW287" s="29"/>
      <c r="AX287" s="29"/>
      <c r="AY287" s="29"/>
      <c r="AZ287" s="29"/>
      <c r="BA287" s="90"/>
      <c r="BB287" s="97"/>
      <c r="BC287" s="98" t="str">
        <f>IF(AND(OR(K287=契約状況コード表!D$5,K287=契約状況コード表!D$6),OR(AG287=契約状況コード表!G$5,AG287=契約状況コード表!G$6)),"年間支払金額(全官署)",IF(OR(AG287=契約状況コード表!G$5,AG287=契約状況コード表!G$6),"年間支払金額",IF(AND(OR(COUNTIF(AI287,"*すべて*"),COUNTIF(AI287,"*全て*")),S287="●",OR(K287=契約状況コード表!D$5,K287=契約状況コード表!D$6)),"年間支払金額(全官署、契約相手方ごと)",IF(AND(OR(COUNTIF(AI287,"*すべて*"),COUNTIF(AI287,"*全て*")),S287="●"),"年間支払金額(契約相手方ごと)",IF(AND(OR(K287=契約状況コード表!D$5,K287=契約状況コード表!D$6),AG287=契約状況コード表!G$7),"契約総額(全官署)",IF(AND(K287=契約状況コード表!D$7,AG287=契約状況コード表!G$7),"契約総額(自官署のみ)",IF(K287=契約状況コード表!D$7,"年間支払金額(自官署のみ)",IF(AG287=契約状況コード表!G$7,"契約総額",IF(AND(COUNTIF(BJ287,"&lt;&gt;*単価*"),OR(K287=契約状況コード表!D$5,K287=契約状況コード表!D$6)),"全官署予定価格",IF(AND(COUNTIF(BJ287,"*単価*"),OR(K287=契約状況コード表!D$5,K287=契約状況コード表!D$6)),"全官署支払金額",IF(AND(COUNTIF(BJ287,"&lt;&gt;*単価*"),COUNTIF(BJ287,"*変更契約*")),"変更後予定価格",IF(COUNTIF(BJ287,"*単価*"),"年間支払金額","予定価格"))))))))))))</f>
        <v>予定価格</v>
      </c>
      <c r="BD287" s="98" t="str">
        <f>IF(AND(BI287=契約状況コード表!M$5,T287&gt;契約状況コード表!N$5),"○",IF(AND(BI287=契約状況コード表!M$6,T287&gt;=契約状況コード表!N$6),"○",IF(AND(BI287=契約状況コード表!M$7,T287&gt;=契約状況コード表!N$7),"○",IF(AND(BI287=契約状況コード表!M$8,T287&gt;=契約状況コード表!N$8),"○",IF(AND(BI287=契約状況コード表!M$9,T287&gt;=契約状況コード表!N$9),"○",IF(AND(BI287=契約状況コード表!M$10,T287&gt;=契約状況コード表!N$10),"○",IF(AND(BI287=契約状況コード表!M$11,T287&gt;=契約状況コード表!N$11),"○",IF(AND(BI287=契約状況コード表!M$12,T287&gt;=契約状況コード表!N$12),"○",IF(AND(BI287=契約状況コード表!M$13,T287&gt;=契約状況コード表!N$13),"○",IF(T287="他官署で調達手続き入札を実施のため","○","×"))))))))))</f>
        <v>×</v>
      </c>
      <c r="BE287" s="98" t="str">
        <f>IF(AND(BI287=契約状況コード表!M$5,Y287&gt;契約状況コード表!N$5),"○",IF(AND(BI287=契約状況コード表!M$6,Y287&gt;=契約状況コード表!N$6),"○",IF(AND(BI287=契約状況コード表!M$7,Y287&gt;=契約状況コード表!N$7),"○",IF(AND(BI287=契約状況コード表!M$8,Y287&gt;=契約状況コード表!N$8),"○",IF(AND(BI287=契約状況コード表!M$9,Y287&gt;=契約状況コード表!N$9),"○",IF(AND(BI287=契約状況コード表!M$10,Y287&gt;=契約状況コード表!N$10),"○",IF(AND(BI287=契約状況コード表!M$11,Y287&gt;=契約状況コード表!N$11),"○",IF(AND(BI287=契約状況コード表!M$12,Y287&gt;=契約状況コード表!N$12),"○",IF(AND(BI287=契約状況コード表!M$13,Y287&gt;=契約状況コード表!N$13),"○","×")))))))))</f>
        <v>×</v>
      </c>
      <c r="BF287" s="98" t="str">
        <f t="shared" si="44"/>
        <v>×</v>
      </c>
      <c r="BG287" s="98" t="str">
        <f t="shared" si="45"/>
        <v>×</v>
      </c>
      <c r="BH287" s="99" t="str">
        <f t="shared" si="46"/>
        <v/>
      </c>
      <c r="BI287" s="146">
        <f t="shared" si="47"/>
        <v>0</v>
      </c>
      <c r="BJ287" s="29" t="str">
        <f>IF(AG287=契約状況コード表!G$5,"",IF(AND(K287&lt;&gt;"",ISTEXT(U287)),"分担契約/単価契約",IF(ISTEXT(U287),"単価契約",IF(K287&lt;&gt;"","分担契約",""))))</f>
        <v/>
      </c>
      <c r="BK287" s="147"/>
      <c r="BL287" s="102" t="str">
        <f>IF(COUNTIF(T287,"**"),"",IF(AND(T287&gt;=契約状況コード表!P$5,OR(H287=契約状況コード表!M$5,H287=契約状況コード表!M$6)),1,IF(AND(T287&gt;=契約状況コード表!P$13,H287&lt;&gt;契約状況コード表!M$5,H287&lt;&gt;契約状況コード表!M$6),1,"")))</f>
        <v/>
      </c>
      <c r="BM287" s="132" t="str">
        <f t="shared" si="48"/>
        <v>○</v>
      </c>
      <c r="BN287" s="102" t="b">
        <f t="shared" si="49"/>
        <v>1</v>
      </c>
      <c r="BO287" s="102" t="b">
        <f t="shared" si="50"/>
        <v>1</v>
      </c>
    </row>
    <row r="288" spans="7:67" ht="60.6" customHeight="1">
      <c r="G288" s="64"/>
      <c r="H288" s="65"/>
      <c r="I288" s="65"/>
      <c r="J288" s="65"/>
      <c r="K288" s="64"/>
      <c r="L288" s="29"/>
      <c r="M288" s="66"/>
      <c r="N288" s="65"/>
      <c r="O288" s="67"/>
      <c r="P288" s="72"/>
      <c r="Q288" s="73"/>
      <c r="R288" s="65"/>
      <c r="S288" s="64"/>
      <c r="T288" s="68"/>
      <c r="U288" s="75"/>
      <c r="V288" s="76"/>
      <c r="W288" s="148" t="str">
        <f>IF(OR(T288="他官署で調達手続きを実施のため",AG288=契約状況コード表!G$5),"－",IF(V288&lt;&gt;"",ROUNDDOWN(V288/T288,3),(IFERROR(ROUNDDOWN(U288/T288,3),"－"))))</f>
        <v>－</v>
      </c>
      <c r="X288" s="68"/>
      <c r="Y288" s="68"/>
      <c r="Z288" s="71"/>
      <c r="AA288" s="69"/>
      <c r="AB288" s="70"/>
      <c r="AC288" s="71"/>
      <c r="AD288" s="71"/>
      <c r="AE288" s="71"/>
      <c r="AF288" s="71"/>
      <c r="AG288" s="69"/>
      <c r="AH288" s="65"/>
      <c r="AI288" s="65"/>
      <c r="AJ288" s="65"/>
      <c r="AK288" s="29"/>
      <c r="AL288" s="29"/>
      <c r="AM288" s="170"/>
      <c r="AN288" s="170"/>
      <c r="AO288" s="170"/>
      <c r="AP288" s="170"/>
      <c r="AQ288" s="29"/>
      <c r="AR288" s="64"/>
      <c r="AS288" s="29"/>
      <c r="AT288" s="29"/>
      <c r="AU288" s="29"/>
      <c r="AV288" s="29"/>
      <c r="AW288" s="29"/>
      <c r="AX288" s="29"/>
      <c r="AY288" s="29"/>
      <c r="AZ288" s="29"/>
      <c r="BA288" s="90"/>
      <c r="BB288" s="97"/>
      <c r="BC288" s="98" t="str">
        <f>IF(AND(OR(K288=契約状況コード表!D$5,K288=契約状況コード表!D$6),OR(AG288=契約状況コード表!G$5,AG288=契約状況コード表!G$6)),"年間支払金額(全官署)",IF(OR(AG288=契約状況コード表!G$5,AG288=契約状況コード表!G$6),"年間支払金額",IF(AND(OR(COUNTIF(AI288,"*すべて*"),COUNTIF(AI288,"*全て*")),S288="●",OR(K288=契約状況コード表!D$5,K288=契約状況コード表!D$6)),"年間支払金額(全官署、契約相手方ごと)",IF(AND(OR(COUNTIF(AI288,"*すべて*"),COUNTIF(AI288,"*全て*")),S288="●"),"年間支払金額(契約相手方ごと)",IF(AND(OR(K288=契約状況コード表!D$5,K288=契約状況コード表!D$6),AG288=契約状況コード表!G$7),"契約総額(全官署)",IF(AND(K288=契約状況コード表!D$7,AG288=契約状況コード表!G$7),"契約総額(自官署のみ)",IF(K288=契約状況コード表!D$7,"年間支払金額(自官署のみ)",IF(AG288=契約状況コード表!G$7,"契約総額",IF(AND(COUNTIF(BJ288,"&lt;&gt;*単価*"),OR(K288=契約状況コード表!D$5,K288=契約状況コード表!D$6)),"全官署予定価格",IF(AND(COUNTIF(BJ288,"*単価*"),OR(K288=契約状況コード表!D$5,K288=契約状況コード表!D$6)),"全官署支払金額",IF(AND(COUNTIF(BJ288,"&lt;&gt;*単価*"),COUNTIF(BJ288,"*変更契約*")),"変更後予定価格",IF(COUNTIF(BJ288,"*単価*"),"年間支払金額","予定価格"))))))))))))</f>
        <v>予定価格</v>
      </c>
      <c r="BD288" s="98" t="str">
        <f>IF(AND(BI288=契約状況コード表!M$5,T288&gt;契約状況コード表!N$5),"○",IF(AND(BI288=契約状況コード表!M$6,T288&gt;=契約状況コード表!N$6),"○",IF(AND(BI288=契約状況コード表!M$7,T288&gt;=契約状況コード表!N$7),"○",IF(AND(BI288=契約状況コード表!M$8,T288&gt;=契約状況コード表!N$8),"○",IF(AND(BI288=契約状況コード表!M$9,T288&gt;=契約状況コード表!N$9),"○",IF(AND(BI288=契約状況コード表!M$10,T288&gt;=契約状況コード表!N$10),"○",IF(AND(BI288=契約状況コード表!M$11,T288&gt;=契約状況コード表!N$11),"○",IF(AND(BI288=契約状況コード表!M$12,T288&gt;=契約状況コード表!N$12),"○",IF(AND(BI288=契約状況コード表!M$13,T288&gt;=契約状況コード表!N$13),"○",IF(T288="他官署で調達手続き入札を実施のため","○","×"))))))))))</f>
        <v>×</v>
      </c>
      <c r="BE288" s="98" t="str">
        <f>IF(AND(BI288=契約状況コード表!M$5,Y288&gt;契約状況コード表!N$5),"○",IF(AND(BI288=契約状況コード表!M$6,Y288&gt;=契約状況コード表!N$6),"○",IF(AND(BI288=契約状況コード表!M$7,Y288&gt;=契約状況コード表!N$7),"○",IF(AND(BI288=契約状況コード表!M$8,Y288&gt;=契約状況コード表!N$8),"○",IF(AND(BI288=契約状況コード表!M$9,Y288&gt;=契約状況コード表!N$9),"○",IF(AND(BI288=契約状況コード表!M$10,Y288&gt;=契約状況コード表!N$10),"○",IF(AND(BI288=契約状況コード表!M$11,Y288&gt;=契約状況コード表!N$11),"○",IF(AND(BI288=契約状況コード表!M$12,Y288&gt;=契約状況コード表!N$12),"○",IF(AND(BI288=契約状況コード表!M$13,Y288&gt;=契約状況コード表!N$13),"○","×")))))))))</f>
        <v>×</v>
      </c>
      <c r="BF288" s="98" t="str">
        <f t="shared" si="44"/>
        <v>×</v>
      </c>
      <c r="BG288" s="98" t="str">
        <f t="shared" si="45"/>
        <v>×</v>
      </c>
      <c r="BH288" s="99" t="str">
        <f t="shared" si="46"/>
        <v/>
      </c>
      <c r="BI288" s="146">
        <f t="shared" si="47"/>
        <v>0</v>
      </c>
      <c r="BJ288" s="29" t="str">
        <f>IF(AG288=契約状況コード表!G$5,"",IF(AND(K288&lt;&gt;"",ISTEXT(U288)),"分担契約/単価契約",IF(ISTEXT(U288),"単価契約",IF(K288&lt;&gt;"","分担契約",""))))</f>
        <v/>
      </c>
      <c r="BK288" s="147"/>
      <c r="BL288" s="102" t="str">
        <f>IF(COUNTIF(T288,"**"),"",IF(AND(T288&gt;=契約状況コード表!P$5,OR(H288=契約状況コード表!M$5,H288=契約状況コード表!M$6)),1,IF(AND(T288&gt;=契約状況コード表!P$13,H288&lt;&gt;契約状況コード表!M$5,H288&lt;&gt;契約状況コード表!M$6),1,"")))</f>
        <v/>
      </c>
      <c r="BM288" s="132" t="str">
        <f t="shared" si="48"/>
        <v>○</v>
      </c>
      <c r="BN288" s="102" t="b">
        <f t="shared" si="49"/>
        <v>1</v>
      </c>
      <c r="BO288" s="102" t="b">
        <f t="shared" si="50"/>
        <v>1</v>
      </c>
    </row>
    <row r="289" spans="7:67" ht="60.6" customHeight="1">
      <c r="G289" s="64"/>
      <c r="H289" s="65"/>
      <c r="I289" s="65"/>
      <c r="J289" s="65"/>
      <c r="K289" s="64"/>
      <c r="L289" s="29"/>
      <c r="M289" s="66"/>
      <c r="N289" s="65"/>
      <c r="O289" s="67"/>
      <c r="P289" s="72"/>
      <c r="Q289" s="73"/>
      <c r="R289" s="65"/>
      <c r="S289" s="64"/>
      <c r="T289" s="68"/>
      <c r="U289" s="75"/>
      <c r="V289" s="76"/>
      <c r="W289" s="148" t="str">
        <f>IF(OR(T289="他官署で調達手続きを実施のため",AG289=契約状況コード表!G$5),"－",IF(V289&lt;&gt;"",ROUNDDOWN(V289/T289,3),(IFERROR(ROUNDDOWN(U289/T289,3),"－"))))</f>
        <v>－</v>
      </c>
      <c r="X289" s="68"/>
      <c r="Y289" s="68"/>
      <c r="Z289" s="71"/>
      <c r="AA289" s="69"/>
      <c r="AB289" s="70"/>
      <c r="AC289" s="71"/>
      <c r="AD289" s="71"/>
      <c r="AE289" s="71"/>
      <c r="AF289" s="71"/>
      <c r="AG289" s="69"/>
      <c r="AH289" s="65"/>
      <c r="AI289" s="65"/>
      <c r="AJ289" s="65"/>
      <c r="AK289" s="29"/>
      <c r="AL289" s="29"/>
      <c r="AM289" s="170"/>
      <c r="AN289" s="170"/>
      <c r="AO289" s="170"/>
      <c r="AP289" s="170"/>
      <c r="AQ289" s="29"/>
      <c r="AR289" s="64"/>
      <c r="AS289" s="29"/>
      <c r="AT289" s="29"/>
      <c r="AU289" s="29"/>
      <c r="AV289" s="29"/>
      <c r="AW289" s="29"/>
      <c r="AX289" s="29"/>
      <c r="AY289" s="29"/>
      <c r="AZ289" s="29"/>
      <c r="BA289" s="90"/>
      <c r="BB289" s="97"/>
      <c r="BC289" s="98" t="str">
        <f>IF(AND(OR(K289=契約状況コード表!D$5,K289=契約状況コード表!D$6),OR(AG289=契約状況コード表!G$5,AG289=契約状況コード表!G$6)),"年間支払金額(全官署)",IF(OR(AG289=契約状況コード表!G$5,AG289=契約状況コード表!G$6),"年間支払金額",IF(AND(OR(COUNTIF(AI289,"*すべて*"),COUNTIF(AI289,"*全て*")),S289="●",OR(K289=契約状況コード表!D$5,K289=契約状況コード表!D$6)),"年間支払金額(全官署、契約相手方ごと)",IF(AND(OR(COUNTIF(AI289,"*すべて*"),COUNTIF(AI289,"*全て*")),S289="●"),"年間支払金額(契約相手方ごと)",IF(AND(OR(K289=契約状況コード表!D$5,K289=契約状況コード表!D$6),AG289=契約状況コード表!G$7),"契約総額(全官署)",IF(AND(K289=契約状況コード表!D$7,AG289=契約状況コード表!G$7),"契約総額(自官署のみ)",IF(K289=契約状況コード表!D$7,"年間支払金額(自官署のみ)",IF(AG289=契約状況コード表!G$7,"契約総額",IF(AND(COUNTIF(BJ289,"&lt;&gt;*単価*"),OR(K289=契約状況コード表!D$5,K289=契約状況コード表!D$6)),"全官署予定価格",IF(AND(COUNTIF(BJ289,"*単価*"),OR(K289=契約状況コード表!D$5,K289=契約状況コード表!D$6)),"全官署支払金額",IF(AND(COUNTIF(BJ289,"&lt;&gt;*単価*"),COUNTIF(BJ289,"*変更契約*")),"変更後予定価格",IF(COUNTIF(BJ289,"*単価*"),"年間支払金額","予定価格"))))))))))))</f>
        <v>予定価格</v>
      </c>
      <c r="BD289" s="98" t="str">
        <f>IF(AND(BI289=契約状況コード表!M$5,T289&gt;契約状況コード表!N$5),"○",IF(AND(BI289=契約状況コード表!M$6,T289&gt;=契約状況コード表!N$6),"○",IF(AND(BI289=契約状況コード表!M$7,T289&gt;=契約状況コード表!N$7),"○",IF(AND(BI289=契約状況コード表!M$8,T289&gt;=契約状況コード表!N$8),"○",IF(AND(BI289=契約状況コード表!M$9,T289&gt;=契約状況コード表!N$9),"○",IF(AND(BI289=契約状況コード表!M$10,T289&gt;=契約状況コード表!N$10),"○",IF(AND(BI289=契約状況コード表!M$11,T289&gt;=契約状況コード表!N$11),"○",IF(AND(BI289=契約状況コード表!M$12,T289&gt;=契約状況コード表!N$12),"○",IF(AND(BI289=契約状況コード表!M$13,T289&gt;=契約状況コード表!N$13),"○",IF(T289="他官署で調達手続き入札を実施のため","○","×"))))))))))</f>
        <v>×</v>
      </c>
      <c r="BE289" s="98" t="str">
        <f>IF(AND(BI289=契約状況コード表!M$5,Y289&gt;契約状況コード表!N$5),"○",IF(AND(BI289=契約状況コード表!M$6,Y289&gt;=契約状況コード表!N$6),"○",IF(AND(BI289=契約状況コード表!M$7,Y289&gt;=契約状況コード表!N$7),"○",IF(AND(BI289=契約状況コード表!M$8,Y289&gt;=契約状況コード表!N$8),"○",IF(AND(BI289=契約状況コード表!M$9,Y289&gt;=契約状況コード表!N$9),"○",IF(AND(BI289=契約状況コード表!M$10,Y289&gt;=契約状況コード表!N$10),"○",IF(AND(BI289=契約状況コード表!M$11,Y289&gt;=契約状況コード表!N$11),"○",IF(AND(BI289=契約状況コード表!M$12,Y289&gt;=契約状況コード表!N$12),"○",IF(AND(BI289=契約状況コード表!M$13,Y289&gt;=契約状況コード表!N$13),"○","×")))))))))</f>
        <v>×</v>
      </c>
      <c r="BF289" s="98" t="str">
        <f t="shared" si="44"/>
        <v>×</v>
      </c>
      <c r="BG289" s="98" t="str">
        <f t="shared" si="45"/>
        <v>×</v>
      </c>
      <c r="BH289" s="99" t="str">
        <f t="shared" si="46"/>
        <v/>
      </c>
      <c r="BI289" s="146">
        <f t="shared" si="47"/>
        <v>0</v>
      </c>
      <c r="BJ289" s="29" t="str">
        <f>IF(AG289=契約状況コード表!G$5,"",IF(AND(K289&lt;&gt;"",ISTEXT(U289)),"分担契約/単価契約",IF(ISTEXT(U289),"単価契約",IF(K289&lt;&gt;"","分担契約",""))))</f>
        <v/>
      </c>
      <c r="BK289" s="147"/>
      <c r="BL289" s="102" t="str">
        <f>IF(COUNTIF(T289,"**"),"",IF(AND(T289&gt;=契約状況コード表!P$5,OR(H289=契約状況コード表!M$5,H289=契約状況コード表!M$6)),1,IF(AND(T289&gt;=契約状況コード表!P$13,H289&lt;&gt;契約状況コード表!M$5,H289&lt;&gt;契約状況コード表!M$6),1,"")))</f>
        <v/>
      </c>
      <c r="BM289" s="132" t="str">
        <f t="shared" si="48"/>
        <v>○</v>
      </c>
      <c r="BN289" s="102" t="b">
        <f t="shared" si="49"/>
        <v>1</v>
      </c>
      <c r="BO289" s="102" t="b">
        <f t="shared" si="50"/>
        <v>1</v>
      </c>
    </row>
    <row r="290" spans="7:67" ht="60.6" customHeight="1">
      <c r="G290" s="64"/>
      <c r="H290" s="65"/>
      <c r="I290" s="65"/>
      <c r="J290" s="65"/>
      <c r="K290" s="64"/>
      <c r="L290" s="29"/>
      <c r="M290" s="66"/>
      <c r="N290" s="65"/>
      <c r="O290" s="67"/>
      <c r="P290" s="72"/>
      <c r="Q290" s="73"/>
      <c r="R290" s="65"/>
      <c r="S290" s="64"/>
      <c r="T290" s="68"/>
      <c r="U290" s="75"/>
      <c r="V290" s="76"/>
      <c r="W290" s="148" t="str">
        <f>IF(OR(T290="他官署で調達手続きを実施のため",AG290=契約状況コード表!G$5),"－",IF(V290&lt;&gt;"",ROUNDDOWN(V290/T290,3),(IFERROR(ROUNDDOWN(U290/T290,3),"－"))))</f>
        <v>－</v>
      </c>
      <c r="X290" s="68"/>
      <c r="Y290" s="68"/>
      <c r="Z290" s="71"/>
      <c r="AA290" s="69"/>
      <c r="AB290" s="70"/>
      <c r="AC290" s="71"/>
      <c r="AD290" s="71"/>
      <c r="AE290" s="71"/>
      <c r="AF290" s="71"/>
      <c r="AG290" s="69"/>
      <c r="AH290" s="65"/>
      <c r="AI290" s="65"/>
      <c r="AJ290" s="65"/>
      <c r="AK290" s="29"/>
      <c r="AL290" s="29"/>
      <c r="AM290" s="170"/>
      <c r="AN290" s="170"/>
      <c r="AO290" s="170"/>
      <c r="AP290" s="170"/>
      <c r="AQ290" s="29"/>
      <c r="AR290" s="64"/>
      <c r="AS290" s="29"/>
      <c r="AT290" s="29"/>
      <c r="AU290" s="29"/>
      <c r="AV290" s="29"/>
      <c r="AW290" s="29"/>
      <c r="AX290" s="29"/>
      <c r="AY290" s="29"/>
      <c r="AZ290" s="29"/>
      <c r="BA290" s="90"/>
      <c r="BB290" s="97"/>
      <c r="BC290" s="98" t="str">
        <f>IF(AND(OR(K290=契約状況コード表!D$5,K290=契約状況コード表!D$6),OR(AG290=契約状況コード表!G$5,AG290=契約状況コード表!G$6)),"年間支払金額(全官署)",IF(OR(AG290=契約状況コード表!G$5,AG290=契約状況コード表!G$6),"年間支払金額",IF(AND(OR(COUNTIF(AI290,"*すべて*"),COUNTIF(AI290,"*全て*")),S290="●",OR(K290=契約状況コード表!D$5,K290=契約状況コード表!D$6)),"年間支払金額(全官署、契約相手方ごと)",IF(AND(OR(COUNTIF(AI290,"*すべて*"),COUNTIF(AI290,"*全て*")),S290="●"),"年間支払金額(契約相手方ごと)",IF(AND(OR(K290=契約状況コード表!D$5,K290=契約状況コード表!D$6),AG290=契約状況コード表!G$7),"契約総額(全官署)",IF(AND(K290=契約状況コード表!D$7,AG290=契約状況コード表!G$7),"契約総額(自官署のみ)",IF(K290=契約状況コード表!D$7,"年間支払金額(自官署のみ)",IF(AG290=契約状況コード表!G$7,"契約総額",IF(AND(COUNTIF(BJ290,"&lt;&gt;*単価*"),OR(K290=契約状況コード表!D$5,K290=契約状況コード表!D$6)),"全官署予定価格",IF(AND(COUNTIF(BJ290,"*単価*"),OR(K290=契約状況コード表!D$5,K290=契約状況コード表!D$6)),"全官署支払金額",IF(AND(COUNTIF(BJ290,"&lt;&gt;*単価*"),COUNTIF(BJ290,"*変更契約*")),"変更後予定価格",IF(COUNTIF(BJ290,"*単価*"),"年間支払金額","予定価格"))))))))))))</f>
        <v>予定価格</v>
      </c>
      <c r="BD290" s="98" t="str">
        <f>IF(AND(BI290=契約状況コード表!M$5,T290&gt;契約状況コード表!N$5),"○",IF(AND(BI290=契約状況コード表!M$6,T290&gt;=契約状況コード表!N$6),"○",IF(AND(BI290=契約状況コード表!M$7,T290&gt;=契約状況コード表!N$7),"○",IF(AND(BI290=契約状況コード表!M$8,T290&gt;=契約状況コード表!N$8),"○",IF(AND(BI290=契約状況コード表!M$9,T290&gt;=契約状況コード表!N$9),"○",IF(AND(BI290=契約状況コード表!M$10,T290&gt;=契約状況コード表!N$10),"○",IF(AND(BI290=契約状況コード表!M$11,T290&gt;=契約状況コード表!N$11),"○",IF(AND(BI290=契約状況コード表!M$12,T290&gt;=契約状況コード表!N$12),"○",IF(AND(BI290=契約状況コード表!M$13,T290&gt;=契約状況コード表!N$13),"○",IF(T290="他官署で調達手続き入札を実施のため","○","×"))))))))))</f>
        <v>×</v>
      </c>
      <c r="BE290" s="98" t="str">
        <f>IF(AND(BI290=契約状況コード表!M$5,Y290&gt;契約状況コード表!N$5),"○",IF(AND(BI290=契約状況コード表!M$6,Y290&gt;=契約状況コード表!N$6),"○",IF(AND(BI290=契約状況コード表!M$7,Y290&gt;=契約状況コード表!N$7),"○",IF(AND(BI290=契約状況コード表!M$8,Y290&gt;=契約状況コード表!N$8),"○",IF(AND(BI290=契約状況コード表!M$9,Y290&gt;=契約状況コード表!N$9),"○",IF(AND(BI290=契約状況コード表!M$10,Y290&gt;=契約状況コード表!N$10),"○",IF(AND(BI290=契約状況コード表!M$11,Y290&gt;=契約状況コード表!N$11),"○",IF(AND(BI290=契約状況コード表!M$12,Y290&gt;=契約状況コード表!N$12),"○",IF(AND(BI290=契約状況コード表!M$13,Y290&gt;=契約状況コード表!N$13),"○","×")))))))))</f>
        <v>×</v>
      </c>
      <c r="BF290" s="98" t="str">
        <f t="shared" si="44"/>
        <v>×</v>
      </c>
      <c r="BG290" s="98" t="str">
        <f t="shared" si="45"/>
        <v>×</v>
      </c>
      <c r="BH290" s="99" t="str">
        <f t="shared" si="46"/>
        <v/>
      </c>
      <c r="BI290" s="146">
        <f t="shared" si="47"/>
        <v>0</v>
      </c>
      <c r="BJ290" s="29" t="str">
        <f>IF(AG290=契約状況コード表!G$5,"",IF(AND(K290&lt;&gt;"",ISTEXT(U290)),"分担契約/単価契約",IF(ISTEXT(U290),"単価契約",IF(K290&lt;&gt;"","分担契約",""))))</f>
        <v/>
      </c>
      <c r="BK290" s="147"/>
      <c r="BL290" s="102" t="str">
        <f>IF(COUNTIF(T290,"**"),"",IF(AND(T290&gt;=契約状況コード表!P$5,OR(H290=契約状況コード表!M$5,H290=契約状況コード表!M$6)),1,IF(AND(T290&gt;=契約状況コード表!P$13,H290&lt;&gt;契約状況コード表!M$5,H290&lt;&gt;契約状況コード表!M$6),1,"")))</f>
        <v/>
      </c>
      <c r="BM290" s="132" t="str">
        <f t="shared" si="48"/>
        <v>○</v>
      </c>
      <c r="BN290" s="102" t="b">
        <f t="shared" si="49"/>
        <v>1</v>
      </c>
      <c r="BO290" s="102" t="b">
        <f t="shared" si="50"/>
        <v>1</v>
      </c>
    </row>
    <row r="291" spans="7:67" ht="60.6" customHeight="1">
      <c r="G291" s="64"/>
      <c r="H291" s="65"/>
      <c r="I291" s="65"/>
      <c r="J291" s="65"/>
      <c r="K291" s="64"/>
      <c r="L291" s="29"/>
      <c r="M291" s="66"/>
      <c r="N291" s="65"/>
      <c r="O291" s="67"/>
      <c r="P291" s="72"/>
      <c r="Q291" s="73"/>
      <c r="R291" s="65"/>
      <c r="S291" s="64"/>
      <c r="T291" s="68"/>
      <c r="U291" s="75"/>
      <c r="V291" s="76"/>
      <c r="W291" s="148" t="str">
        <f>IF(OR(T291="他官署で調達手続きを実施のため",AG291=契約状況コード表!G$5),"－",IF(V291&lt;&gt;"",ROUNDDOWN(V291/T291,3),(IFERROR(ROUNDDOWN(U291/T291,3),"－"))))</f>
        <v>－</v>
      </c>
      <c r="X291" s="68"/>
      <c r="Y291" s="68"/>
      <c r="Z291" s="71"/>
      <c r="AA291" s="69"/>
      <c r="AB291" s="70"/>
      <c r="AC291" s="71"/>
      <c r="AD291" s="71"/>
      <c r="AE291" s="71"/>
      <c r="AF291" s="71"/>
      <c r="AG291" s="69"/>
      <c r="AH291" s="65"/>
      <c r="AI291" s="65"/>
      <c r="AJ291" s="65"/>
      <c r="AK291" s="29"/>
      <c r="AL291" s="29"/>
      <c r="AM291" s="170"/>
      <c r="AN291" s="170"/>
      <c r="AO291" s="170"/>
      <c r="AP291" s="170"/>
      <c r="AQ291" s="29"/>
      <c r="AR291" s="64"/>
      <c r="AS291" s="29"/>
      <c r="AT291" s="29"/>
      <c r="AU291" s="29"/>
      <c r="AV291" s="29"/>
      <c r="AW291" s="29"/>
      <c r="AX291" s="29"/>
      <c r="AY291" s="29"/>
      <c r="AZ291" s="29"/>
      <c r="BA291" s="92"/>
      <c r="BB291" s="97"/>
      <c r="BC291" s="98" t="str">
        <f>IF(AND(OR(K291=契約状況コード表!D$5,K291=契約状況コード表!D$6),OR(AG291=契約状況コード表!G$5,AG291=契約状況コード表!G$6)),"年間支払金額(全官署)",IF(OR(AG291=契約状況コード表!G$5,AG291=契約状況コード表!G$6),"年間支払金額",IF(AND(OR(COUNTIF(AI291,"*すべて*"),COUNTIF(AI291,"*全て*")),S291="●",OR(K291=契約状況コード表!D$5,K291=契約状況コード表!D$6)),"年間支払金額(全官署、契約相手方ごと)",IF(AND(OR(COUNTIF(AI291,"*すべて*"),COUNTIF(AI291,"*全て*")),S291="●"),"年間支払金額(契約相手方ごと)",IF(AND(OR(K291=契約状況コード表!D$5,K291=契約状況コード表!D$6),AG291=契約状況コード表!G$7),"契約総額(全官署)",IF(AND(K291=契約状況コード表!D$7,AG291=契約状況コード表!G$7),"契約総額(自官署のみ)",IF(K291=契約状況コード表!D$7,"年間支払金額(自官署のみ)",IF(AG291=契約状況コード表!G$7,"契約総額",IF(AND(COUNTIF(BJ291,"&lt;&gt;*単価*"),OR(K291=契約状況コード表!D$5,K291=契約状況コード表!D$6)),"全官署予定価格",IF(AND(COUNTIF(BJ291,"*単価*"),OR(K291=契約状況コード表!D$5,K291=契約状況コード表!D$6)),"全官署支払金額",IF(AND(COUNTIF(BJ291,"&lt;&gt;*単価*"),COUNTIF(BJ291,"*変更契約*")),"変更後予定価格",IF(COUNTIF(BJ291,"*単価*"),"年間支払金額","予定価格"))))))))))))</f>
        <v>予定価格</v>
      </c>
      <c r="BD291" s="98" t="str">
        <f>IF(AND(BI291=契約状況コード表!M$5,T291&gt;契約状況コード表!N$5),"○",IF(AND(BI291=契約状況コード表!M$6,T291&gt;=契約状況コード表!N$6),"○",IF(AND(BI291=契約状況コード表!M$7,T291&gt;=契約状況コード表!N$7),"○",IF(AND(BI291=契約状況コード表!M$8,T291&gt;=契約状況コード表!N$8),"○",IF(AND(BI291=契約状況コード表!M$9,T291&gt;=契約状況コード表!N$9),"○",IF(AND(BI291=契約状況コード表!M$10,T291&gt;=契約状況コード表!N$10),"○",IF(AND(BI291=契約状況コード表!M$11,T291&gt;=契約状況コード表!N$11),"○",IF(AND(BI291=契約状況コード表!M$12,T291&gt;=契約状況コード表!N$12),"○",IF(AND(BI291=契約状況コード表!M$13,T291&gt;=契約状況コード表!N$13),"○",IF(T291="他官署で調達手続き入札を実施のため","○","×"))))))))))</f>
        <v>×</v>
      </c>
      <c r="BE291" s="98" t="str">
        <f>IF(AND(BI291=契約状況コード表!M$5,Y291&gt;契約状況コード表!N$5),"○",IF(AND(BI291=契約状況コード表!M$6,Y291&gt;=契約状況コード表!N$6),"○",IF(AND(BI291=契約状況コード表!M$7,Y291&gt;=契約状況コード表!N$7),"○",IF(AND(BI291=契約状況コード表!M$8,Y291&gt;=契約状況コード表!N$8),"○",IF(AND(BI291=契約状況コード表!M$9,Y291&gt;=契約状況コード表!N$9),"○",IF(AND(BI291=契約状況コード表!M$10,Y291&gt;=契約状況コード表!N$10),"○",IF(AND(BI291=契約状況コード表!M$11,Y291&gt;=契約状況コード表!N$11),"○",IF(AND(BI291=契約状況コード表!M$12,Y291&gt;=契約状況コード表!N$12),"○",IF(AND(BI291=契約状況コード表!M$13,Y291&gt;=契約状況コード表!N$13),"○","×")))))))))</f>
        <v>×</v>
      </c>
      <c r="BF291" s="98" t="str">
        <f t="shared" si="44"/>
        <v>×</v>
      </c>
      <c r="BG291" s="98" t="str">
        <f t="shared" si="45"/>
        <v>×</v>
      </c>
      <c r="BH291" s="99" t="str">
        <f t="shared" si="46"/>
        <v/>
      </c>
      <c r="BI291" s="146">
        <f t="shared" si="47"/>
        <v>0</v>
      </c>
      <c r="BJ291" s="29" t="str">
        <f>IF(AG291=契約状況コード表!G$5,"",IF(AND(K291&lt;&gt;"",ISTEXT(U291)),"分担契約/単価契約",IF(ISTEXT(U291),"単価契約",IF(K291&lt;&gt;"","分担契約",""))))</f>
        <v/>
      </c>
      <c r="BK291" s="147"/>
      <c r="BL291" s="102" t="str">
        <f>IF(COUNTIF(T291,"**"),"",IF(AND(T291&gt;=契約状況コード表!P$5,OR(H291=契約状況コード表!M$5,H291=契約状況コード表!M$6)),1,IF(AND(T291&gt;=契約状況コード表!P$13,H291&lt;&gt;契約状況コード表!M$5,H291&lt;&gt;契約状況コード表!M$6),1,"")))</f>
        <v/>
      </c>
      <c r="BM291" s="132" t="str">
        <f t="shared" si="48"/>
        <v>○</v>
      </c>
      <c r="BN291" s="102" t="b">
        <f t="shared" si="49"/>
        <v>1</v>
      </c>
      <c r="BO291" s="102" t="b">
        <f t="shared" si="50"/>
        <v>1</v>
      </c>
    </row>
    <row r="292" spans="7:67" ht="60.6" customHeight="1">
      <c r="G292" s="64"/>
      <c r="H292" s="65"/>
      <c r="I292" s="65"/>
      <c r="J292" s="65"/>
      <c r="K292" s="64"/>
      <c r="L292" s="29"/>
      <c r="M292" s="66"/>
      <c r="N292" s="65"/>
      <c r="O292" s="67"/>
      <c r="P292" s="72"/>
      <c r="Q292" s="73"/>
      <c r="R292" s="65"/>
      <c r="S292" s="64"/>
      <c r="T292" s="68"/>
      <c r="U292" s="75"/>
      <c r="V292" s="76"/>
      <c r="W292" s="148" t="str">
        <f>IF(OR(T292="他官署で調達手続きを実施のため",AG292=契約状況コード表!G$5),"－",IF(V292&lt;&gt;"",ROUNDDOWN(V292/T292,3),(IFERROR(ROUNDDOWN(U292/T292,3),"－"))))</f>
        <v>－</v>
      </c>
      <c r="X292" s="68"/>
      <c r="Y292" s="68"/>
      <c r="Z292" s="71"/>
      <c r="AA292" s="69"/>
      <c r="AB292" s="70"/>
      <c r="AC292" s="71"/>
      <c r="AD292" s="71"/>
      <c r="AE292" s="71"/>
      <c r="AF292" s="71"/>
      <c r="AG292" s="69"/>
      <c r="AH292" s="65"/>
      <c r="AI292" s="65"/>
      <c r="AJ292" s="65"/>
      <c r="AK292" s="29"/>
      <c r="AL292" s="29"/>
      <c r="AM292" s="170"/>
      <c r="AN292" s="170"/>
      <c r="AO292" s="170"/>
      <c r="AP292" s="170"/>
      <c r="AQ292" s="29"/>
      <c r="AR292" s="64"/>
      <c r="AS292" s="29"/>
      <c r="AT292" s="29"/>
      <c r="AU292" s="29"/>
      <c r="AV292" s="29"/>
      <c r="AW292" s="29"/>
      <c r="AX292" s="29"/>
      <c r="AY292" s="29"/>
      <c r="AZ292" s="29"/>
      <c r="BA292" s="90"/>
      <c r="BB292" s="97"/>
      <c r="BC292" s="98" t="str">
        <f>IF(AND(OR(K292=契約状況コード表!D$5,K292=契約状況コード表!D$6),OR(AG292=契約状況コード表!G$5,AG292=契約状況コード表!G$6)),"年間支払金額(全官署)",IF(OR(AG292=契約状況コード表!G$5,AG292=契約状況コード表!G$6),"年間支払金額",IF(AND(OR(COUNTIF(AI292,"*すべて*"),COUNTIF(AI292,"*全て*")),S292="●",OR(K292=契約状況コード表!D$5,K292=契約状況コード表!D$6)),"年間支払金額(全官署、契約相手方ごと)",IF(AND(OR(COUNTIF(AI292,"*すべて*"),COUNTIF(AI292,"*全て*")),S292="●"),"年間支払金額(契約相手方ごと)",IF(AND(OR(K292=契約状況コード表!D$5,K292=契約状況コード表!D$6),AG292=契約状況コード表!G$7),"契約総額(全官署)",IF(AND(K292=契約状況コード表!D$7,AG292=契約状況コード表!G$7),"契約総額(自官署のみ)",IF(K292=契約状況コード表!D$7,"年間支払金額(自官署のみ)",IF(AG292=契約状況コード表!G$7,"契約総額",IF(AND(COUNTIF(BJ292,"&lt;&gt;*単価*"),OR(K292=契約状況コード表!D$5,K292=契約状況コード表!D$6)),"全官署予定価格",IF(AND(COUNTIF(BJ292,"*単価*"),OR(K292=契約状況コード表!D$5,K292=契約状況コード表!D$6)),"全官署支払金額",IF(AND(COUNTIF(BJ292,"&lt;&gt;*単価*"),COUNTIF(BJ292,"*変更契約*")),"変更後予定価格",IF(COUNTIF(BJ292,"*単価*"),"年間支払金額","予定価格"))))))))))))</f>
        <v>予定価格</v>
      </c>
      <c r="BD292" s="98" t="str">
        <f>IF(AND(BI292=契約状況コード表!M$5,T292&gt;契約状況コード表!N$5),"○",IF(AND(BI292=契約状況コード表!M$6,T292&gt;=契約状況コード表!N$6),"○",IF(AND(BI292=契約状況コード表!M$7,T292&gt;=契約状況コード表!N$7),"○",IF(AND(BI292=契約状況コード表!M$8,T292&gt;=契約状況コード表!N$8),"○",IF(AND(BI292=契約状況コード表!M$9,T292&gt;=契約状況コード表!N$9),"○",IF(AND(BI292=契約状況コード表!M$10,T292&gt;=契約状況コード表!N$10),"○",IF(AND(BI292=契約状況コード表!M$11,T292&gt;=契約状況コード表!N$11),"○",IF(AND(BI292=契約状況コード表!M$12,T292&gt;=契約状況コード表!N$12),"○",IF(AND(BI292=契約状況コード表!M$13,T292&gt;=契約状況コード表!N$13),"○",IF(T292="他官署で調達手続き入札を実施のため","○","×"))))))))))</f>
        <v>×</v>
      </c>
      <c r="BE292" s="98" t="str">
        <f>IF(AND(BI292=契約状況コード表!M$5,Y292&gt;契約状況コード表!N$5),"○",IF(AND(BI292=契約状況コード表!M$6,Y292&gt;=契約状況コード表!N$6),"○",IF(AND(BI292=契約状況コード表!M$7,Y292&gt;=契約状況コード表!N$7),"○",IF(AND(BI292=契約状況コード表!M$8,Y292&gt;=契約状況コード表!N$8),"○",IF(AND(BI292=契約状況コード表!M$9,Y292&gt;=契約状況コード表!N$9),"○",IF(AND(BI292=契約状況コード表!M$10,Y292&gt;=契約状況コード表!N$10),"○",IF(AND(BI292=契約状況コード表!M$11,Y292&gt;=契約状況コード表!N$11),"○",IF(AND(BI292=契約状況コード表!M$12,Y292&gt;=契約状況コード表!N$12),"○",IF(AND(BI292=契約状況コード表!M$13,Y292&gt;=契約状況コード表!N$13),"○","×")))))))))</f>
        <v>×</v>
      </c>
      <c r="BF292" s="98" t="str">
        <f t="shared" si="44"/>
        <v>×</v>
      </c>
      <c r="BG292" s="98" t="str">
        <f t="shared" si="45"/>
        <v>×</v>
      </c>
      <c r="BH292" s="99" t="str">
        <f t="shared" si="46"/>
        <v/>
      </c>
      <c r="BI292" s="146">
        <f t="shared" si="47"/>
        <v>0</v>
      </c>
      <c r="BJ292" s="29" t="str">
        <f>IF(AG292=契約状況コード表!G$5,"",IF(AND(K292&lt;&gt;"",ISTEXT(U292)),"分担契約/単価契約",IF(ISTEXT(U292),"単価契約",IF(K292&lt;&gt;"","分担契約",""))))</f>
        <v/>
      </c>
      <c r="BK292" s="147"/>
      <c r="BL292" s="102" t="str">
        <f>IF(COUNTIF(T292,"**"),"",IF(AND(T292&gt;=契約状況コード表!P$5,OR(H292=契約状況コード表!M$5,H292=契約状況コード表!M$6)),1,IF(AND(T292&gt;=契約状況コード表!P$13,H292&lt;&gt;契約状況コード表!M$5,H292&lt;&gt;契約状況コード表!M$6),1,"")))</f>
        <v/>
      </c>
      <c r="BM292" s="132" t="str">
        <f t="shared" si="48"/>
        <v>○</v>
      </c>
      <c r="BN292" s="102" t="b">
        <f t="shared" si="49"/>
        <v>1</v>
      </c>
      <c r="BO292" s="102" t="b">
        <f t="shared" si="50"/>
        <v>1</v>
      </c>
    </row>
    <row r="293" spans="7:67" ht="60.6" customHeight="1">
      <c r="G293" s="64"/>
      <c r="H293" s="65"/>
      <c r="I293" s="65"/>
      <c r="J293" s="65"/>
      <c r="K293" s="64"/>
      <c r="L293" s="29"/>
      <c r="M293" s="66"/>
      <c r="N293" s="65"/>
      <c r="O293" s="67"/>
      <c r="P293" s="72"/>
      <c r="Q293" s="73"/>
      <c r="R293" s="65"/>
      <c r="S293" s="64"/>
      <c r="T293" s="68"/>
      <c r="U293" s="75"/>
      <c r="V293" s="76"/>
      <c r="W293" s="148" t="str">
        <f>IF(OR(T293="他官署で調達手続きを実施のため",AG293=契約状況コード表!G$5),"－",IF(V293&lt;&gt;"",ROUNDDOWN(V293/T293,3),(IFERROR(ROUNDDOWN(U293/T293,3),"－"))))</f>
        <v>－</v>
      </c>
      <c r="X293" s="68"/>
      <c r="Y293" s="68"/>
      <c r="Z293" s="71"/>
      <c r="AA293" s="69"/>
      <c r="AB293" s="70"/>
      <c r="AC293" s="71"/>
      <c r="AD293" s="71"/>
      <c r="AE293" s="71"/>
      <c r="AF293" s="71"/>
      <c r="AG293" s="69"/>
      <c r="AH293" s="65"/>
      <c r="AI293" s="65"/>
      <c r="AJ293" s="65"/>
      <c r="AK293" s="29"/>
      <c r="AL293" s="29"/>
      <c r="AM293" s="170"/>
      <c r="AN293" s="170"/>
      <c r="AO293" s="170"/>
      <c r="AP293" s="170"/>
      <c r="AQ293" s="29"/>
      <c r="AR293" s="64"/>
      <c r="AS293" s="29"/>
      <c r="AT293" s="29"/>
      <c r="AU293" s="29"/>
      <c r="AV293" s="29"/>
      <c r="AW293" s="29"/>
      <c r="AX293" s="29"/>
      <c r="AY293" s="29"/>
      <c r="AZ293" s="29"/>
      <c r="BA293" s="90"/>
      <c r="BB293" s="97"/>
      <c r="BC293" s="98" t="str">
        <f>IF(AND(OR(K293=契約状況コード表!D$5,K293=契約状況コード表!D$6),OR(AG293=契約状況コード表!G$5,AG293=契約状況コード表!G$6)),"年間支払金額(全官署)",IF(OR(AG293=契約状況コード表!G$5,AG293=契約状況コード表!G$6),"年間支払金額",IF(AND(OR(COUNTIF(AI293,"*すべて*"),COUNTIF(AI293,"*全て*")),S293="●",OR(K293=契約状況コード表!D$5,K293=契約状況コード表!D$6)),"年間支払金額(全官署、契約相手方ごと)",IF(AND(OR(COUNTIF(AI293,"*すべて*"),COUNTIF(AI293,"*全て*")),S293="●"),"年間支払金額(契約相手方ごと)",IF(AND(OR(K293=契約状況コード表!D$5,K293=契約状況コード表!D$6),AG293=契約状況コード表!G$7),"契約総額(全官署)",IF(AND(K293=契約状況コード表!D$7,AG293=契約状況コード表!G$7),"契約総額(自官署のみ)",IF(K293=契約状況コード表!D$7,"年間支払金額(自官署のみ)",IF(AG293=契約状況コード表!G$7,"契約総額",IF(AND(COUNTIF(BJ293,"&lt;&gt;*単価*"),OR(K293=契約状況コード表!D$5,K293=契約状況コード表!D$6)),"全官署予定価格",IF(AND(COUNTIF(BJ293,"*単価*"),OR(K293=契約状況コード表!D$5,K293=契約状況コード表!D$6)),"全官署支払金額",IF(AND(COUNTIF(BJ293,"&lt;&gt;*単価*"),COUNTIF(BJ293,"*変更契約*")),"変更後予定価格",IF(COUNTIF(BJ293,"*単価*"),"年間支払金額","予定価格"))))))))))))</f>
        <v>予定価格</v>
      </c>
      <c r="BD293" s="98" t="str">
        <f>IF(AND(BI293=契約状況コード表!M$5,T293&gt;契約状況コード表!N$5),"○",IF(AND(BI293=契約状況コード表!M$6,T293&gt;=契約状況コード表!N$6),"○",IF(AND(BI293=契約状況コード表!M$7,T293&gt;=契約状況コード表!N$7),"○",IF(AND(BI293=契約状況コード表!M$8,T293&gt;=契約状況コード表!N$8),"○",IF(AND(BI293=契約状況コード表!M$9,T293&gt;=契約状況コード表!N$9),"○",IF(AND(BI293=契約状況コード表!M$10,T293&gt;=契約状況コード表!N$10),"○",IF(AND(BI293=契約状況コード表!M$11,T293&gt;=契約状況コード表!N$11),"○",IF(AND(BI293=契約状況コード表!M$12,T293&gt;=契約状況コード表!N$12),"○",IF(AND(BI293=契約状況コード表!M$13,T293&gt;=契約状況コード表!N$13),"○",IF(T293="他官署で調達手続き入札を実施のため","○","×"))))))))))</f>
        <v>×</v>
      </c>
      <c r="BE293" s="98" t="str">
        <f>IF(AND(BI293=契約状況コード表!M$5,Y293&gt;契約状況コード表!N$5),"○",IF(AND(BI293=契約状況コード表!M$6,Y293&gt;=契約状況コード表!N$6),"○",IF(AND(BI293=契約状況コード表!M$7,Y293&gt;=契約状況コード表!N$7),"○",IF(AND(BI293=契約状況コード表!M$8,Y293&gt;=契約状況コード表!N$8),"○",IF(AND(BI293=契約状況コード表!M$9,Y293&gt;=契約状況コード表!N$9),"○",IF(AND(BI293=契約状況コード表!M$10,Y293&gt;=契約状況コード表!N$10),"○",IF(AND(BI293=契約状況コード表!M$11,Y293&gt;=契約状況コード表!N$11),"○",IF(AND(BI293=契約状況コード表!M$12,Y293&gt;=契約状況コード表!N$12),"○",IF(AND(BI293=契約状況コード表!M$13,Y293&gt;=契約状況コード表!N$13),"○","×")))))))))</f>
        <v>×</v>
      </c>
      <c r="BF293" s="98" t="str">
        <f t="shared" si="44"/>
        <v>×</v>
      </c>
      <c r="BG293" s="98" t="str">
        <f t="shared" si="45"/>
        <v>×</v>
      </c>
      <c r="BH293" s="99" t="str">
        <f t="shared" si="46"/>
        <v/>
      </c>
      <c r="BI293" s="146">
        <f t="shared" si="47"/>
        <v>0</v>
      </c>
      <c r="BJ293" s="29" t="str">
        <f>IF(AG293=契約状況コード表!G$5,"",IF(AND(K293&lt;&gt;"",ISTEXT(U293)),"分担契約/単価契約",IF(ISTEXT(U293),"単価契約",IF(K293&lt;&gt;"","分担契約",""))))</f>
        <v/>
      </c>
      <c r="BK293" s="147"/>
      <c r="BL293" s="102" t="str">
        <f>IF(COUNTIF(T293,"**"),"",IF(AND(T293&gt;=契約状況コード表!P$5,OR(H293=契約状況コード表!M$5,H293=契約状況コード表!M$6)),1,IF(AND(T293&gt;=契約状況コード表!P$13,H293&lt;&gt;契約状況コード表!M$5,H293&lt;&gt;契約状況コード表!M$6),1,"")))</f>
        <v/>
      </c>
      <c r="BM293" s="132" t="str">
        <f t="shared" si="48"/>
        <v>○</v>
      </c>
      <c r="BN293" s="102" t="b">
        <f t="shared" si="49"/>
        <v>1</v>
      </c>
      <c r="BO293" s="102" t="b">
        <f t="shared" si="50"/>
        <v>1</v>
      </c>
    </row>
    <row r="294" spans="7:67" ht="60.6" customHeight="1">
      <c r="G294" s="64"/>
      <c r="H294" s="65"/>
      <c r="I294" s="65"/>
      <c r="J294" s="65"/>
      <c r="K294" s="64"/>
      <c r="L294" s="29"/>
      <c r="M294" s="66"/>
      <c r="N294" s="65"/>
      <c r="O294" s="67"/>
      <c r="P294" s="72"/>
      <c r="Q294" s="73"/>
      <c r="R294" s="65"/>
      <c r="S294" s="64"/>
      <c r="T294" s="74"/>
      <c r="U294" s="131"/>
      <c r="V294" s="76"/>
      <c r="W294" s="148" t="str">
        <f>IF(OR(T294="他官署で調達手続きを実施のため",AG294=契約状況コード表!G$5),"－",IF(V294&lt;&gt;"",ROUNDDOWN(V294/T294,3),(IFERROR(ROUNDDOWN(U294/T294,3),"－"))))</f>
        <v>－</v>
      </c>
      <c r="X294" s="74"/>
      <c r="Y294" s="74"/>
      <c r="Z294" s="71"/>
      <c r="AA294" s="69"/>
      <c r="AB294" s="70"/>
      <c r="AC294" s="71"/>
      <c r="AD294" s="71"/>
      <c r="AE294" s="71"/>
      <c r="AF294" s="71"/>
      <c r="AG294" s="69"/>
      <c r="AH294" s="65"/>
      <c r="AI294" s="65"/>
      <c r="AJ294" s="65"/>
      <c r="AK294" s="29"/>
      <c r="AL294" s="29"/>
      <c r="AM294" s="170"/>
      <c r="AN294" s="170"/>
      <c r="AO294" s="170"/>
      <c r="AP294" s="170"/>
      <c r="AQ294" s="29"/>
      <c r="AR294" s="64"/>
      <c r="AS294" s="29"/>
      <c r="AT294" s="29"/>
      <c r="AU294" s="29"/>
      <c r="AV294" s="29"/>
      <c r="AW294" s="29"/>
      <c r="AX294" s="29"/>
      <c r="AY294" s="29"/>
      <c r="AZ294" s="29"/>
      <c r="BA294" s="90"/>
      <c r="BB294" s="97"/>
      <c r="BC294" s="98" t="str">
        <f>IF(AND(OR(K294=契約状況コード表!D$5,K294=契約状況コード表!D$6),OR(AG294=契約状況コード表!G$5,AG294=契約状況コード表!G$6)),"年間支払金額(全官署)",IF(OR(AG294=契約状況コード表!G$5,AG294=契約状況コード表!G$6),"年間支払金額",IF(AND(OR(COUNTIF(AI294,"*すべて*"),COUNTIF(AI294,"*全て*")),S294="●",OR(K294=契約状況コード表!D$5,K294=契約状況コード表!D$6)),"年間支払金額(全官署、契約相手方ごと)",IF(AND(OR(COUNTIF(AI294,"*すべて*"),COUNTIF(AI294,"*全て*")),S294="●"),"年間支払金額(契約相手方ごと)",IF(AND(OR(K294=契約状況コード表!D$5,K294=契約状況コード表!D$6),AG294=契約状況コード表!G$7),"契約総額(全官署)",IF(AND(K294=契約状況コード表!D$7,AG294=契約状況コード表!G$7),"契約総額(自官署のみ)",IF(K294=契約状況コード表!D$7,"年間支払金額(自官署のみ)",IF(AG294=契約状況コード表!G$7,"契約総額",IF(AND(COUNTIF(BJ294,"&lt;&gt;*単価*"),OR(K294=契約状況コード表!D$5,K294=契約状況コード表!D$6)),"全官署予定価格",IF(AND(COUNTIF(BJ294,"*単価*"),OR(K294=契約状況コード表!D$5,K294=契約状況コード表!D$6)),"全官署支払金額",IF(AND(COUNTIF(BJ294,"&lt;&gt;*単価*"),COUNTIF(BJ294,"*変更契約*")),"変更後予定価格",IF(COUNTIF(BJ294,"*単価*"),"年間支払金額","予定価格"))))))))))))</f>
        <v>予定価格</v>
      </c>
      <c r="BD294" s="98" t="str">
        <f>IF(AND(BI294=契約状況コード表!M$5,T294&gt;契約状況コード表!N$5),"○",IF(AND(BI294=契約状況コード表!M$6,T294&gt;=契約状況コード表!N$6),"○",IF(AND(BI294=契約状況コード表!M$7,T294&gt;=契約状況コード表!N$7),"○",IF(AND(BI294=契約状況コード表!M$8,T294&gt;=契約状況コード表!N$8),"○",IF(AND(BI294=契約状況コード表!M$9,T294&gt;=契約状況コード表!N$9),"○",IF(AND(BI294=契約状況コード表!M$10,T294&gt;=契約状況コード表!N$10),"○",IF(AND(BI294=契約状況コード表!M$11,T294&gt;=契約状況コード表!N$11),"○",IF(AND(BI294=契約状況コード表!M$12,T294&gt;=契約状況コード表!N$12),"○",IF(AND(BI294=契約状況コード表!M$13,T294&gt;=契約状況コード表!N$13),"○",IF(T294="他官署で調達手続き入札を実施のため","○","×"))))))))))</f>
        <v>×</v>
      </c>
      <c r="BE294" s="98" t="str">
        <f>IF(AND(BI294=契約状況コード表!M$5,Y294&gt;契約状況コード表!N$5),"○",IF(AND(BI294=契約状況コード表!M$6,Y294&gt;=契約状況コード表!N$6),"○",IF(AND(BI294=契約状況コード表!M$7,Y294&gt;=契約状況コード表!N$7),"○",IF(AND(BI294=契約状況コード表!M$8,Y294&gt;=契約状況コード表!N$8),"○",IF(AND(BI294=契約状況コード表!M$9,Y294&gt;=契約状況コード表!N$9),"○",IF(AND(BI294=契約状況コード表!M$10,Y294&gt;=契約状況コード表!N$10),"○",IF(AND(BI294=契約状況コード表!M$11,Y294&gt;=契約状況コード表!N$11),"○",IF(AND(BI294=契約状況コード表!M$12,Y294&gt;=契約状況コード表!N$12),"○",IF(AND(BI294=契約状況コード表!M$13,Y294&gt;=契約状況コード表!N$13),"○","×")))))))))</f>
        <v>×</v>
      </c>
      <c r="BF294" s="98" t="str">
        <f t="shared" si="44"/>
        <v>×</v>
      </c>
      <c r="BG294" s="98" t="str">
        <f t="shared" si="45"/>
        <v>×</v>
      </c>
      <c r="BH294" s="99" t="str">
        <f t="shared" si="46"/>
        <v/>
      </c>
      <c r="BI294" s="146">
        <f t="shared" si="47"/>
        <v>0</v>
      </c>
      <c r="BJ294" s="29" t="str">
        <f>IF(AG294=契約状況コード表!G$5,"",IF(AND(K294&lt;&gt;"",ISTEXT(U294)),"分担契約/単価契約",IF(ISTEXT(U294),"単価契約",IF(K294&lt;&gt;"","分担契約",""))))</f>
        <v/>
      </c>
      <c r="BK294" s="147"/>
      <c r="BL294" s="102" t="str">
        <f>IF(COUNTIF(T294,"**"),"",IF(AND(T294&gt;=契約状況コード表!P$5,OR(H294=契約状況コード表!M$5,H294=契約状況コード表!M$6)),1,IF(AND(T294&gt;=契約状況コード表!P$13,H294&lt;&gt;契約状況コード表!M$5,H294&lt;&gt;契約状況コード表!M$6),1,"")))</f>
        <v/>
      </c>
      <c r="BM294" s="132" t="str">
        <f t="shared" si="48"/>
        <v>○</v>
      </c>
      <c r="BN294" s="102" t="b">
        <f t="shared" si="49"/>
        <v>1</v>
      </c>
      <c r="BO294" s="102" t="b">
        <f t="shared" si="50"/>
        <v>1</v>
      </c>
    </row>
    <row r="295" spans="7:67" ht="60.6" customHeight="1">
      <c r="G295" s="64"/>
      <c r="H295" s="65"/>
      <c r="I295" s="65"/>
      <c r="J295" s="65"/>
      <c r="K295" s="64"/>
      <c r="L295" s="29"/>
      <c r="M295" s="66"/>
      <c r="N295" s="65"/>
      <c r="O295" s="67"/>
      <c r="P295" s="72"/>
      <c r="Q295" s="73"/>
      <c r="R295" s="65"/>
      <c r="S295" s="64"/>
      <c r="T295" s="68"/>
      <c r="U295" s="75"/>
      <c r="V295" s="76"/>
      <c r="W295" s="148" t="str">
        <f>IF(OR(T295="他官署で調達手続きを実施のため",AG295=契約状況コード表!G$5),"－",IF(V295&lt;&gt;"",ROUNDDOWN(V295/T295,3),(IFERROR(ROUNDDOWN(U295/T295,3),"－"))))</f>
        <v>－</v>
      </c>
      <c r="X295" s="68"/>
      <c r="Y295" s="68"/>
      <c r="Z295" s="71"/>
      <c r="AA295" s="69"/>
      <c r="AB295" s="70"/>
      <c r="AC295" s="71"/>
      <c r="AD295" s="71"/>
      <c r="AE295" s="71"/>
      <c r="AF295" s="71"/>
      <c r="AG295" s="69"/>
      <c r="AH295" s="65"/>
      <c r="AI295" s="65"/>
      <c r="AJ295" s="65"/>
      <c r="AK295" s="29"/>
      <c r="AL295" s="29"/>
      <c r="AM295" s="170"/>
      <c r="AN295" s="170"/>
      <c r="AO295" s="170"/>
      <c r="AP295" s="170"/>
      <c r="AQ295" s="29"/>
      <c r="AR295" s="64"/>
      <c r="AS295" s="29"/>
      <c r="AT295" s="29"/>
      <c r="AU295" s="29"/>
      <c r="AV295" s="29"/>
      <c r="AW295" s="29"/>
      <c r="AX295" s="29"/>
      <c r="AY295" s="29"/>
      <c r="AZ295" s="29"/>
      <c r="BA295" s="90"/>
      <c r="BB295" s="97"/>
      <c r="BC295" s="98" t="str">
        <f>IF(AND(OR(K295=契約状況コード表!D$5,K295=契約状況コード表!D$6),OR(AG295=契約状況コード表!G$5,AG295=契約状況コード表!G$6)),"年間支払金額(全官署)",IF(OR(AG295=契約状況コード表!G$5,AG295=契約状況コード表!G$6),"年間支払金額",IF(AND(OR(COUNTIF(AI295,"*すべて*"),COUNTIF(AI295,"*全て*")),S295="●",OR(K295=契約状況コード表!D$5,K295=契約状況コード表!D$6)),"年間支払金額(全官署、契約相手方ごと)",IF(AND(OR(COUNTIF(AI295,"*すべて*"),COUNTIF(AI295,"*全て*")),S295="●"),"年間支払金額(契約相手方ごと)",IF(AND(OR(K295=契約状況コード表!D$5,K295=契約状況コード表!D$6),AG295=契約状況コード表!G$7),"契約総額(全官署)",IF(AND(K295=契約状況コード表!D$7,AG295=契約状況コード表!G$7),"契約総額(自官署のみ)",IF(K295=契約状況コード表!D$7,"年間支払金額(自官署のみ)",IF(AG295=契約状況コード表!G$7,"契約総額",IF(AND(COUNTIF(BJ295,"&lt;&gt;*単価*"),OR(K295=契約状況コード表!D$5,K295=契約状況コード表!D$6)),"全官署予定価格",IF(AND(COUNTIF(BJ295,"*単価*"),OR(K295=契約状況コード表!D$5,K295=契約状況コード表!D$6)),"全官署支払金額",IF(AND(COUNTIF(BJ295,"&lt;&gt;*単価*"),COUNTIF(BJ295,"*変更契約*")),"変更後予定価格",IF(COUNTIF(BJ295,"*単価*"),"年間支払金額","予定価格"))))))))))))</f>
        <v>予定価格</v>
      </c>
      <c r="BD295" s="98" t="str">
        <f>IF(AND(BI295=契約状況コード表!M$5,T295&gt;契約状況コード表!N$5),"○",IF(AND(BI295=契約状況コード表!M$6,T295&gt;=契約状況コード表!N$6),"○",IF(AND(BI295=契約状況コード表!M$7,T295&gt;=契約状況コード表!N$7),"○",IF(AND(BI295=契約状況コード表!M$8,T295&gt;=契約状況コード表!N$8),"○",IF(AND(BI295=契約状況コード表!M$9,T295&gt;=契約状況コード表!N$9),"○",IF(AND(BI295=契約状況コード表!M$10,T295&gt;=契約状況コード表!N$10),"○",IF(AND(BI295=契約状況コード表!M$11,T295&gt;=契約状況コード表!N$11),"○",IF(AND(BI295=契約状況コード表!M$12,T295&gt;=契約状況コード表!N$12),"○",IF(AND(BI295=契約状況コード表!M$13,T295&gt;=契約状況コード表!N$13),"○",IF(T295="他官署で調達手続き入札を実施のため","○","×"))))))))))</f>
        <v>×</v>
      </c>
      <c r="BE295" s="98" t="str">
        <f>IF(AND(BI295=契約状況コード表!M$5,Y295&gt;契約状況コード表!N$5),"○",IF(AND(BI295=契約状況コード表!M$6,Y295&gt;=契約状況コード表!N$6),"○",IF(AND(BI295=契約状況コード表!M$7,Y295&gt;=契約状況コード表!N$7),"○",IF(AND(BI295=契約状況コード表!M$8,Y295&gt;=契約状況コード表!N$8),"○",IF(AND(BI295=契約状況コード表!M$9,Y295&gt;=契約状況コード表!N$9),"○",IF(AND(BI295=契約状況コード表!M$10,Y295&gt;=契約状況コード表!N$10),"○",IF(AND(BI295=契約状況コード表!M$11,Y295&gt;=契約状況コード表!N$11),"○",IF(AND(BI295=契約状況コード表!M$12,Y295&gt;=契約状況コード表!N$12),"○",IF(AND(BI295=契約状況コード表!M$13,Y295&gt;=契約状況コード表!N$13),"○","×")))))))))</f>
        <v>×</v>
      </c>
      <c r="BF295" s="98" t="str">
        <f t="shared" si="44"/>
        <v>×</v>
      </c>
      <c r="BG295" s="98" t="str">
        <f t="shared" si="45"/>
        <v>×</v>
      </c>
      <c r="BH295" s="99" t="str">
        <f t="shared" si="46"/>
        <v/>
      </c>
      <c r="BI295" s="146">
        <f t="shared" si="47"/>
        <v>0</v>
      </c>
      <c r="BJ295" s="29" t="str">
        <f>IF(AG295=契約状況コード表!G$5,"",IF(AND(K295&lt;&gt;"",ISTEXT(U295)),"分担契約/単価契約",IF(ISTEXT(U295),"単価契約",IF(K295&lt;&gt;"","分担契約",""))))</f>
        <v/>
      </c>
      <c r="BK295" s="147"/>
      <c r="BL295" s="102" t="str">
        <f>IF(COUNTIF(T295,"**"),"",IF(AND(T295&gt;=契約状況コード表!P$5,OR(H295=契約状況コード表!M$5,H295=契約状況コード表!M$6)),1,IF(AND(T295&gt;=契約状況コード表!P$13,H295&lt;&gt;契約状況コード表!M$5,H295&lt;&gt;契約状況コード表!M$6),1,"")))</f>
        <v/>
      </c>
      <c r="BM295" s="132" t="str">
        <f t="shared" si="48"/>
        <v>○</v>
      </c>
      <c r="BN295" s="102" t="b">
        <f t="shared" si="49"/>
        <v>1</v>
      </c>
      <c r="BO295" s="102" t="b">
        <f t="shared" si="50"/>
        <v>1</v>
      </c>
    </row>
    <row r="296" spans="7:67" ht="60.6" customHeight="1">
      <c r="G296" s="64"/>
      <c r="H296" s="65"/>
      <c r="I296" s="65"/>
      <c r="J296" s="65"/>
      <c r="K296" s="64"/>
      <c r="L296" s="29"/>
      <c r="M296" s="66"/>
      <c r="N296" s="65"/>
      <c r="O296" s="67"/>
      <c r="P296" s="72"/>
      <c r="Q296" s="73"/>
      <c r="R296" s="65"/>
      <c r="S296" s="64"/>
      <c r="T296" s="68"/>
      <c r="U296" s="75"/>
      <c r="V296" s="76"/>
      <c r="W296" s="148" t="str">
        <f>IF(OR(T296="他官署で調達手続きを実施のため",AG296=契約状況コード表!G$5),"－",IF(V296&lt;&gt;"",ROUNDDOWN(V296/T296,3),(IFERROR(ROUNDDOWN(U296/T296,3),"－"))))</f>
        <v>－</v>
      </c>
      <c r="X296" s="68"/>
      <c r="Y296" s="68"/>
      <c r="Z296" s="71"/>
      <c r="AA296" s="69"/>
      <c r="AB296" s="70"/>
      <c r="AC296" s="71"/>
      <c r="AD296" s="71"/>
      <c r="AE296" s="71"/>
      <c r="AF296" s="71"/>
      <c r="AG296" s="69"/>
      <c r="AH296" s="65"/>
      <c r="AI296" s="65"/>
      <c r="AJ296" s="65"/>
      <c r="AK296" s="29"/>
      <c r="AL296" s="29"/>
      <c r="AM296" s="170"/>
      <c r="AN296" s="170"/>
      <c r="AO296" s="170"/>
      <c r="AP296" s="170"/>
      <c r="AQ296" s="29"/>
      <c r="AR296" s="64"/>
      <c r="AS296" s="29"/>
      <c r="AT296" s="29"/>
      <c r="AU296" s="29"/>
      <c r="AV296" s="29"/>
      <c r="AW296" s="29"/>
      <c r="AX296" s="29"/>
      <c r="AY296" s="29"/>
      <c r="AZ296" s="29"/>
      <c r="BA296" s="90"/>
      <c r="BB296" s="97"/>
      <c r="BC296" s="98" t="str">
        <f>IF(AND(OR(K296=契約状況コード表!D$5,K296=契約状況コード表!D$6),OR(AG296=契約状況コード表!G$5,AG296=契約状況コード表!G$6)),"年間支払金額(全官署)",IF(OR(AG296=契約状況コード表!G$5,AG296=契約状況コード表!G$6),"年間支払金額",IF(AND(OR(COUNTIF(AI296,"*すべて*"),COUNTIF(AI296,"*全て*")),S296="●",OR(K296=契約状況コード表!D$5,K296=契約状況コード表!D$6)),"年間支払金額(全官署、契約相手方ごと)",IF(AND(OR(COUNTIF(AI296,"*すべて*"),COUNTIF(AI296,"*全て*")),S296="●"),"年間支払金額(契約相手方ごと)",IF(AND(OR(K296=契約状況コード表!D$5,K296=契約状況コード表!D$6),AG296=契約状況コード表!G$7),"契約総額(全官署)",IF(AND(K296=契約状況コード表!D$7,AG296=契約状況コード表!G$7),"契約総額(自官署のみ)",IF(K296=契約状況コード表!D$7,"年間支払金額(自官署のみ)",IF(AG296=契約状況コード表!G$7,"契約総額",IF(AND(COUNTIF(BJ296,"&lt;&gt;*単価*"),OR(K296=契約状況コード表!D$5,K296=契約状況コード表!D$6)),"全官署予定価格",IF(AND(COUNTIF(BJ296,"*単価*"),OR(K296=契約状況コード表!D$5,K296=契約状況コード表!D$6)),"全官署支払金額",IF(AND(COUNTIF(BJ296,"&lt;&gt;*単価*"),COUNTIF(BJ296,"*変更契約*")),"変更後予定価格",IF(COUNTIF(BJ296,"*単価*"),"年間支払金額","予定価格"))))))))))))</f>
        <v>予定価格</v>
      </c>
      <c r="BD296" s="98" t="str">
        <f>IF(AND(BI296=契約状況コード表!M$5,T296&gt;契約状況コード表!N$5),"○",IF(AND(BI296=契約状況コード表!M$6,T296&gt;=契約状況コード表!N$6),"○",IF(AND(BI296=契約状況コード表!M$7,T296&gt;=契約状況コード表!N$7),"○",IF(AND(BI296=契約状況コード表!M$8,T296&gt;=契約状況コード表!N$8),"○",IF(AND(BI296=契約状況コード表!M$9,T296&gt;=契約状況コード表!N$9),"○",IF(AND(BI296=契約状況コード表!M$10,T296&gt;=契約状況コード表!N$10),"○",IF(AND(BI296=契約状況コード表!M$11,T296&gt;=契約状況コード表!N$11),"○",IF(AND(BI296=契約状況コード表!M$12,T296&gt;=契約状況コード表!N$12),"○",IF(AND(BI296=契約状況コード表!M$13,T296&gt;=契約状況コード表!N$13),"○",IF(T296="他官署で調達手続き入札を実施のため","○","×"))))))))))</f>
        <v>×</v>
      </c>
      <c r="BE296" s="98" t="str">
        <f>IF(AND(BI296=契約状況コード表!M$5,Y296&gt;契約状況コード表!N$5),"○",IF(AND(BI296=契約状況コード表!M$6,Y296&gt;=契約状況コード表!N$6),"○",IF(AND(BI296=契約状況コード表!M$7,Y296&gt;=契約状況コード表!N$7),"○",IF(AND(BI296=契約状況コード表!M$8,Y296&gt;=契約状況コード表!N$8),"○",IF(AND(BI296=契約状況コード表!M$9,Y296&gt;=契約状況コード表!N$9),"○",IF(AND(BI296=契約状況コード表!M$10,Y296&gt;=契約状況コード表!N$10),"○",IF(AND(BI296=契約状況コード表!M$11,Y296&gt;=契約状況コード表!N$11),"○",IF(AND(BI296=契約状況コード表!M$12,Y296&gt;=契約状況コード表!N$12),"○",IF(AND(BI296=契約状況コード表!M$13,Y296&gt;=契約状況コード表!N$13),"○","×")))))))))</f>
        <v>×</v>
      </c>
      <c r="BF296" s="98" t="str">
        <f t="shared" si="44"/>
        <v>×</v>
      </c>
      <c r="BG296" s="98" t="str">
        <f t="shared" si="45"/>
        <v>×</v>
      </c>
      <c r="BH296" s="99" t="str">
        <f t="shared" si="46"/>
        <v/>
      </c>
      <c r="BI296" s="146">
        <f t="shared" si="47"/>
        <v>0</v>
      </c>
      <c r="BJ296" s="29" t="str">
        <f>IF(AG296=契約状況コード表!G$5,"",IF(AND(K296&lt;&gt;"",ISTEXT(U296)),"分担契約/単価契約",IF(ISTEXT(U296),"単価契約",IF(K296&lt;&gt;"","分担契約",""))))</f>
        <v/>
      </c>
      <c r="BK296" s="147"/>
      <c r="BL296" s="102" t="str">
        <f>IF(COUNTIF(T296,"**"),"",IF(AND(T296&gt;=契約状況コード表!P$5,OR(H296=契約状況コード表!M$5,H296=契約状況コード表!M$6)),1,IF(AND(T296&gt;=契約状況コード表!P$13,H296&lt;&gt;契約状況コード表!M$5,H296&lt;&gt;契約状況コード表!M$6),1,"")))</f>
        <v/>
      </c>
      <c r="BM296" s="132" t="str">
        <f t="shared" si="48"/>
        <v>○</v>
      </c>
      <c r="BN296" s="102" t="b">
        <f t="shared" si="49"/>
        <v>1</v>
      </c>
      <c r="BO296" s="102" t="b">
        <f t="shared" si="50"/>
        <v>1</v>
      </c>
    </row>
    <row r="297" spans="7:67" ht="60.6" customHeight="1">
      <c r="G297" s="64"/>
      <c r="H297" s="65"/>
      <c r="I297" s="65"/>
      <c r="J297" s="65"/>
      <c r="K297" s="64"/>
      <c r="L297" s="29"/>
      <c r="M297" s="66"/>
      <c r="N297" s="65"/>
      <c r="O297" s="67"/>
      <c r="P297" s="72"/>
      <c r="Q297" s="73"/>
      <c r="R297" s="65"/>
      <c r="S297" s="64"/>
      <c r="T297" s="68"/>
      <c r="U297" s="75"/>
      <c r="V297" s="76"/>
      <c r="W297" s="148" t="str">
        <f>IF(OR(T297="他官署で調達手続きを実施のため",AG297=契約状況コード表!G$5),"－",IF(V297&lt;&gt;"",ROUNDDOWN(V297/T297,3),(IFERROR(ROUNDDOWN(U297/T297,3),"－"))))</f>
        <v>－</v>
      </c>
      <c r="X297" s="68"/>
      <c r="Y297" s="68"/>
      <c r="Z297" s="71"/>
      <c r="AA297" s="69"/>
      <c r="AB297" s="70"/>
      <c r="AC297" s="71"/>
      <c r="AD297" s="71"/>
      <c r="AE297" s="71"/>
      <c r="AF297" s="71"/>
      <c r="AG297" s="69"/>
      <c r="AH297" s="65"/>
      <c r="AI297" s="65"/>
      <c r="AJ297" s="65"/>
      <c r="AK297" s="29"/>
      <c r="AL297" s="29"/>
      <c r="AM297" s="170"/>
      <c r="AN297" s="170"/>
      <c r="AO297" s="170"/>
      <c r="AP297" s="170"/>
      <c r="AQ297" s="29"/>
      <c r="AR297" s="64"/>
      <c r="AS297" s="29"/>
      <c r="AT297" s="29"/>
      <c r="AU297" s="29"/>
      <c r="AV297" s="29"/>
      <c r="AW297" s="29"/>
      <c r="AX297" s="29"/>
      <c r="AY297" s="29"/>
      <c r="AZ297" s="29"/>
      <c r="BA297" s="90"/>
      <c r="BB297" s="97"/>
      <c r="BC297" s="98" t="str">
        <f>IF(AND(OR(K297=契約状況コード表!D$5,K297=契約状況コード表!D$6),OR(AG297=契約状況コード表!G$5,AG297=契約状況コード表!G$6)),"年間支払金額(全官署)",IF(OR(AG297=契約状況コード表!G$5,AG297=契約状況コード表!G$6),"年間支払金額",IF(AND(OR(COUNTIF(AI297,"*すべて*"),COUNTIF(AI297,"*全て*")),S297="●",OR(K297=契約状況コード表!D$5,K297=契約状況コード表!D$6)),"年間支払金額(全官署、契約相手方ごと)",IF(AND(OR(COUNTIF(AI297,"*すべて*"),COUNTIF(AI297,"*全て*")),S297="●"),"年間支払金額(契約相手方ごと)",IF(AND(OR(K297=契約状況コード表!D$5,K297=契約状況コード表!D$6),AG297=契約状況コード表!G$7),"契約総額(全官署)",IF(AND(K297=契約状況コード表!D$7,AG297=契約状況コード表!G$7),"契約総額(自官署のみ)",IF(K297=契約状況コード表!D$7,"年間支払金額(自官署のみ)",IF(AG297=契約状況コード表!G$7,"契約総額",IF(AND(COUNTIF(BJ297,"&lt;&gt;*単価*"),OR(K297=契約状況コード表!D$5,K297=契約状況コード表!D$6)),"全官署予定価格",IF(AND(COUNTIF(BJ297,"*単価*"),OR(K297=契約状況コード表!D$5,K297=契約状況コード表!D$6)),"全官署支払金額",IF(AND(COUNTIF(BJ297,"&lt;&gt;*単価*"),COUNTIF(BJ297,"*変更契約*")),"変更後予定価格",IF(COUNTIF(BJ297,"*単価*"),"年間支払金額","予定価格"))))))))))))</f>
        <v>予定価格</v>
      </c>
      <c r="BD297" s="98" t="str">
        <f>IF(AND(BI297=契約状況コード表!M$5,T297&gt;契約状況コード表!N$5),"○",IF(AND(BI297=契約状況コード表!M$6,T297&gt;=契約状況コード表!N$6),"○",IF(AND(BI297=契約状況コード表!M$7,T297&gt;=契約状況コード表!N$7),"○",IF(AND(BI297=契約状況コード表!M$8,T297&gt;=契約状況コード表!N$8),"○",IF(AND(BI297=契約状況コード表!M$9,T297&gt;=契約状況コード表!N$9),"○",IF(AND(BI297=契約状況コード表!M$10,T297&gt;=契約状況コード表!N$10),"○",IF(AND(BI297=契約状況コード表!M$11,T297&gt;=契約状況コード表!N$11),"○",IF(AND(BI297=契約状況コード表!M$12,T297&gt;=契約状況コード表!N$12),"○",IF(AND(BI297=契約状況コード表!M$13,T297&gt;=契約状況コード表!N$13),"○",IF(T297="他官署で調達手続き入札を実施のため","○","×"))))))))))</f>
        <v>×</v>
      </c>
      <c r="BE297" s="98" t="str">
        <f>IF(AND(BI297=契約状況コード表!M$5,Y297&gt;契約状況コード表!N$5),"○",IF(AND(BI297=契約状況コード表!M$6,Y297&gt;=契約状況コード表!N$6),"○",IF(AND(BI297=契約状況コード表!M$7,Y297&gt;=契約状況コード表!N$7),"○",IF(AND(BI297=契約状況コード表!M$8,Y297&gt;=契約状況コード表!N$8),"○",IF(AND(BI297=契約状況コード表!M$9,Y297&gt;=契約状況コード表!N$9),"○",IF(AND(BI297=契約状況コード表!M$10,Y297&gt;=契約状況コード表!N$10),"○",IF(AND(BI297=契約状況コード表!M$11,Y297&gt;=契約状況コード表!N$11),"○",IF(AND(BI297=契約状況コード表!M$12,Y297&gt;=契約状況コード表!N$12),"○",IF(AND(BI297=契約状況コード表!M$13,Y297&gt;=契約状況コード表!N$13),"○","×")))))))))</f>
        <v>×</v>
      </c>
      <c r="BF297" s="98" t="str">
        <f t="shared" si="44"/>
        <v>×</v>
      </c>
      <c r="BG297" s="98" t="str">
        <f t="shared" si="45"/>
        <v>×</v>
      </c>
      <c r="BH297" s="99" t="str">
        <f t="shared" si="46"/>
        <v/>
      </c>
      <c r="BI297" s="146">
        <f t="shared" si="47"/>
        <v>0</v>
      </c>
      <c r="BJ297" s="29" t="str">
        <f>IF(AG297=契約状況コード表!G$5,"",IF(AND(K297&lt;&gt;"",ISTEXT(U297)),"分担契約/単価契約",IF(ISTEXT(U297),"単価契約",IF(K297&lt;&gt;"","分担契約",""))))</f>
        <v/>
      </c>
      <c r="BK297" s="147"/>
      <c r="BL297" s="102" t="str">
        <f>IF(COUNTIF(T297,"**"),"",IF(AND(T297&gt;=契約状況コード表!P$5,OR(H297=契約状況コード表!M$5,H297=契約状況コード表!M$6)),1,IF(AND(T297&gt;=契約状況コード表!P$13,H297&lt;&gt;契約状況コード表!M$5,H297&lt;&gt;契約状況コード表!M$6),1,"")))</f>
        <v/>
      </c>
      <c r="BM297" s="132" t="str">
        <f t="shared" si="48"/>
        <v>○</v>
      </c>
      <c r="BN297" s="102" t="b">
        <f t="shared" si="49"/>
        <v>1</v>
      </c>
      <c r="BO297" s="102" t="b">
        <f t="shared" si="50"/>
        <v>1</v>
      </c>
    </row>
    <row r="298" spans="7:67" ht="60.6" customHeight="1">
      <c r="G298" s="64"/>
      <c r="H298" s="65"/>
      <c r="I298" s="65"/>
      <c r="J298" s="65"/>
      <c r="K298" s="64"/>
      <c r="L298" s="29"/>
      <c r="M298" s="66"/>
      <c r="N298" s="65"/>
      <c r="O298" s="67"/>
      <c r="P298" s="72"/>
      <c r="Q298" s="73"/>
      <c r="R298" s="65"/>
      <c r="S298" s="64"/>
      <c r="T298" s="68"/>
      <c r="U298" s="75"/>
      <c r="V298" s="76"/>
      <c r="W298" s="148" t="str">
        <f>IF(OR(T298="他官署で調達手続きを実施のため",AG298=契約状況コード表!G$5),"－",IF(V298&lt;&gt;"",ROUNDDOWN(V298/T298,3),(IFERROR(ROUNDDOWN(U298/T298,3),"－"))))</f>
        <v>－</v>
      </c>
      <c r="X298" s="68"/>
      <c r="Y298" s="68"/>
      <c r="Z298" s="71"/>
      <c r="AA298" s="69"/>
      <c r="AB298" s="70"/>
      <c r="AC298" s="71"/>
      <c r="AD298" s="71"/>
      <c r="AE298" s="71"/>
      <c r="AF298" s="71"/>
      <c r="AG298" s="69"/>
      <c r="AH298" s="65"/>
      <c r="AI298" s="65"/>
      <c r="AJ298" s="65"/>
      <c r="AK298" s="29"/>
      <c r="AL298" s="29"/>
      <c r="AM298" s="170"/>
      <c r="AN298" s="170"/>
      <c r="AO298" s="170"/>
      <c r="AP298" s="170"/>
      <c r="AQ298" s="29"/>
      <c r="AR298" s="64"/>
      <c r="AS298" s="29"/>
      <c r="AT298" s="29"/>
      <c r="AU298" s="29"/>
      <c r="AV298" s="29"/>
      <c r="AW298" s="29"/>
      <c r="AX298" s="29"/>
      <c r="AY298" s="29"/>
      <c r="AZ298" s="29"/>
      <c r="BA298" s="92"/>
      <c r="BB298" s="97"/>
      <c r="BC298" s="98" t="str">
        <f>IF(AND(OR(K298=契約状況コード表!D$5,K298=契約状況コード表!D$6),OR(AG298=契約状況コード表!G$5,AG298=契約状況コード表!G$6)),"年間支払金額(全官署)",IF(OR(AG298=契約状況コード表!G$5,AG298=契約状況コード表!G$6),"年間支払金額",IF(AND(OR(COUNTIF(AI298,"*すべて*"),COUNTIF(AI298,"*全て*")),S298="●",OR(K298=契約状況コード表!D$5,K298=契約状況コード表!D$6)),"年間支払金額(全官署、契約相手方ごと)",IF(AND(OR(COUNTIF(AI298,"*すべて*"),COUNTIF(AI298,"*全て*")),S298="●"),"年間支払金額(契約相手方ごと)",IF(AND(OR(K298=契約状況コード表!D$5,K298=契約状況コード表!D$6),AG298=契約状況コード表!G$7),"契約総額(全官署)",IF(AND(K298=契約状況コード表!D$7,AG298=契約状況コード表!G$7),"契約総額(自官署のみ)",IF(K298=契約状況コード表!D$7,"年間支払金額(自官署のみ)",IF(AG298=契約状況コード表!G$7,"契約総額",IF(AND(COUNTIF(BJ298,"&lt;&gt;*単価*"),OR(K298=契約状況コード表!D$5,K298=契約状況コード表!D$6)),"全官署予定価格",IF(AND(COUNTIF(BJ298,"*単価*"),OR(K298=契約状況コード表!D$5,K298=契約状況コード表!D$6)),"全官署支払金額",IF(AND(COUNTIF(BJ298,"&lt;&gt;*単価*"),COUNTIF(BJ298,"*変更契約*")),"変更後予定価格",IF(COUNTIF(BJ298,"*単価*"),"年間支払金額","予定価格"))))))))))))</f>
        <v>予定価格</v>
      </c>
      <c r="BD298" s="98" t="str">
        <f>IF(AND(BI298=契約状況コード表!M$5,T298&gt;契約状況コード表!N$5),"○",IF(AND(BI298=契約状況コード表!M$6,T298&gt;=契約状況コード表!N$6),"○",IF(AND(BI298=契約状況コード表!M$7,T298&gt;=契約状況コード表!N$7),"○",IF(AND(BI298=契約状況コード表!M$8,T298&gt;=契約状況コード表!N$8),"○",IF(AND(BI298=契約状況コード表!M$9,T298&gt;=契約状況コード表!N$9),"○",IF(AND(BI298=契約状況コード表!M$10,T298&gt;=契約状況コード表!N$10),"○",IF(AND(BI298=契約状況コード表!M$11,T298&gt;=契約状況コード表!N$11),"○",IF(AND(BI298=契約状況コード表!M$12,T298&gt;=契約状況コード表!N$12),"○",IF(AND(BI298=契約状況コード表!M$13,T298&gt;=契約状況コード表!N$13),"○",IF(T298="他官署で調達手続き入札を実施のため","○","×"))))))))))</f>
        <v>×</v>
      </c>
      <c r="BE298" s="98" t="str">
        <f>IF(AND(BI298=契約状況コード表!M$5,Y298&gt;契約状況コード表!N$5),"○",IF(AND(BI298=契約状況コード表!M$6,Y298&gt;=契約状況コード表!N$6),"○",IF(AND(BI298=契約状況コード表!M$7,Y298&gt;=契約状況コード表!N$7),"○",IF(AND(BI298=契約状況コード表!M$8,Y298&gt;=契約状況コード表!N$8),"○",IF(AND(BI298=契約状況コード表!M$9,Y298&gt;=契約状況コード表!N$9),"○",IF(AND(BI298=契約状況コード表!M$10,Y298&gt;=契約状況コード表!N$10),"○",IF(AND(BI298=契約状況コード表!M$11,Y298&gt;=契約状況コード表!N$11),"○",IF(AND(BI298=契約状況コード表!M$12,Y298&gt;=契約状況コード表!N$12),"○",IF(AND(BI298=契約状況コード表!M$13,Y298&gt;=契約状況コード表!N$13),"○","×")))))))))</f>
        <v>×</v>
      </c>
      <c r="BF298" s="98" t="str">
        <f t="shared" si="44"/>
        <v>×</v>
      </c>
      <c r="BG298" s="98" t="str">
        <f t="shared" si="45"/>
        <v>×</v>
      </c>
      <c r="BH298" s="99" t="str">
        <f t="shared" si="46"/>
        <v/>
      </c>
      <c r="BI298" s="146">
        <f t="shared" si="47"/>
        <v>0</v>
      </c>
      <c r="BJ298" s="29" t="str">
        <f>IF(AG298=契約状況コード表!G$5,"",IF(AND(K298&lt;&gt;"",ISTEXT(U298)),"分担契約/単価契約",IF(ISTEXT(U298),"単価契約",IF(K298&lt;&gt;"","分担契約",""))))</f>
        <v/>
      </c>
      <c r="BK298" s="147"/>
      <c r="BL298" s="102" t="str">
        <f>IF(COUNTIF(T298,"**"),"",IF(AND(T298&gt;=契約状況コード表!P$5,OR(H298=契約状況コード表!M$5,H298=契約状況コード表!M$6)),1,IF(AND(T298&gt;=契約状況コード表!P$13,H298&lt;&gt;契約状況コード表!M$5,H298&lt;&gt;契約状況コード表!M$6),1,"")))</f>
        <v/>
      </c>
      <c r="BM298" s="132" t="str">
        <f t="shared" si="48"/>
        <v>○</v>
      </c>
      <c r="BN298" s="102" t="b">
        <f t="shared" si="49"/>
        <v>1</v>
      </c>
      <c r="BO298" s="102" t="b">
        <f t="shared" si="50"/>
        <v>1</v>
      </c>
    </row>
    <row r="299" spans="7:67" ht="60.6" customHeight="1">
      <c r="G299" s="64"/>
      <c r="H299" s="65"/>
      <c r="I299" s="65"/>
      <c r="J299" s="65"/>
      <c r="K299" s="64"/>
      <c r="L299" s="29"/>
      <c r="M299" s="66"/>
      <c r="N299" s="65"/>
      <c r="O299" s="67"/>
      <c r="P299" s="72"/>
      <c r="Q299" s="73"/>
      <c r="R299" s="65"/>
      <c r="S299" s="64"/>
      <c r="T299" s="68"/>
      <c r="U299" s="75"/>
      <c r="V299" s="76"/>
      <c r="W299" s="148" t="str">
        <f>IF(OR(T299="他官署で調達手続きを実施のため",AG299=契約状況コード表!G$5),"－",IF(V299&lt;&gt;"",ROUNDDOWN(V299/T299,3),(IFERROR(ROUNDDOWN(U299/T299,3),"－"))))</f>
        <v>－</v>
      </c>
      <c r="X299" s="68"/>
      <c r="Y299" s="68"/>
      <c r="Z299" s="71"/>
      <c r="AA299" s="69"/>
      <c r="AB299" s="70"/>
      <c r="AC299" s="71"/>
      <c r="AD299" s="71"/>
      <c r="AE299" s="71"/>
      <c r="AF299" s="71"/>
      <c r="AG299" s="69"/>
      <c r="AH299" s="65"/>
      <c r="AI299" s="65"/>
      <c r="AJ299" s="65"/>
      <c r="AK299" s="29"/>
      <c r="AL299" s="29"/>
      <c r="AM299" s="170"/>
      <c r="AN299" s="170"/>
      <c r="AO299" s="170"/>
      <c r="AP299" s="170"/>
      <c r="AQ299" s="29"/>
      <c r="AR299" s="64"/>
      <c r="AS299" s="29"/>
      <c r="AT299" s="29"/>
      <c r="AU299" s="29"/>
      <c r="AV299" s="29"/>
      <c r="AW299" s="29"/>
      <c r="AX299" s="29"/>
      <c r="AY299" s="29"/>
      <c r="AZ299" s="29"/>
      <c r="BA299" s="90"/>
      <c r="BB299" s="97"/>
      <c r="BC299" s="98" t="str">
        <f>IF(AND(OR(K299=契約状況コード表!D$5,K299=契約状況コード表!D$6),OR(AG299=契約状況コード表!G$5,AG299=契約状況コード表!G$6)),"年間支払金額(全官署)",IF(OR(AG299=契約状況コード表!G$5,AG299=契約状況コード表!G$6),"年間支払金額",IF(AND(OR(COUNTIF(AI299,"*すべて*"),COUNTIF(AI299,"*全て*")),S299="●",OR(K299=契約状況コード表!D$5,K299=契約状況コード表!D$6)),"年間支払金額(全官署、契約相手方ごと)",IF(AND(OR(COUNTIF(AI299,"*すべて*"),COUNTIF(AI299,"*全て*")),S299="●"),"年間支払金額(契約相手方ごと)",IF(AND(OR(K299=契約状況コード表!D$5,K299=契約状況コード表!D$6),AG299=契約状況コード表!G$7),"契約総額(全官署)",IF(AND(K299=契約状況コード表!D$7,AG299=契約状況コード表!G$7),"契約総額(自官署のみ)",IF(K299=契約状況コード表!D$7,"年間支払金額(自官署のみ)",IF(AG299=契約状況コード表!G$7,"契約総額",IF(AND(COUNTIF(BJ299,"&lt;&gt;*単価*"),OR(K299=契約状況コード表!D$5,K299=契約状況コード表!D$6)),"全官署予定価格",IF(AND(COUNTIF(BJ299,"*単価*"),OR(K299=契約状況コード表!D$5,K299=契約状況コード表!D$6)),"全官署支払金額",IF(AND(COUNTIF(BJ299,"&lt;&gt;*単価*"),COUNTIF(BJ299,"*変更契約*")),"変更後予定価格",IF(COUNTIF(BJ299,"*単価*"),"年間支払金額","予定価格"))))))))))))</f>
        <v>予定価格</v>
      </c>
      <c r="BD299" s="98" t="str">
        <f>IF(AND(BI299=契約状況コード表!M$5,T299&gt;契約状況コード表!N$5),"○",IF(AND(BI299=契約状況コード表!M$6,T299&gt;=契約状況コード表!N$6),"○",IF(AND(BI299=契約状況コード表!M$7,T299&gt;=契約状況コード表!N$7),"○",IF(AND(BI299=契約状況コード表!M$8,T299&gt;=契約状況コード表!N$8),"○",IF(AND(BI299=契約状況コード表!M$9,T299&gt;=契約状況コード表!N$9),"○",IF(AND(BI299=契約状況コード表!M$10,T299&gt;=契約状況コード表!N$10),"○",IF(AND(BI299=契約状況コード表!M$11,T299&gt;=契約状況コード表!N$11),"○",IF(AND(BI299=契約状況コード表!M$12,T299&gt;=契約状況コード表!N$12),"○",IF(AND(BI299=契約状況コード表!M$13,T299&gt;=契約状況コード表!N$13),"○",IF(T299="他官署で調達手続き入札を実施のため","○","×"))))))))))</f>
        <v>×</v>
      </c>
      <c r="BE299" s="98" t="str">
        <f>IF(AND(BI299=契約状況コード表!M$5,Y299&gt;契約状況コード表!N$5),"○",IF(AND(BI299=契約状況コード表!M$6,Y299&gt;=契約状況コード表!N$6),"○",IF(AND(BI299=契約状況コード表!M$7,Y299&gt;=契約状況コード表!N$7),"○",IF(AND(BI299=契約状況コード表!M$8,Y299&gt;=契約状況コード表!N$8),"○",IF(AND(BI299=契約状況コード表!M$9,Y299&gt;=契約状況コード表!N$9),"○",IF(AND(BI299=契約状況コード表!M$10,Y299&gt;=契約状況コード表!N$10),"○",IF(AND(BI299=契約状況コード表!M$11,Y299&gt;=契約状況コード表!N$11),"○",IF(AND(BI299=契約状況コード表!M$12,Y299&gt;=契約状況コード表!N$12),"○",IF(AND(BI299=契約状況コード表!M$13,Y299&gt;=契約状況コード表!N$13),"○","×")))))))))</f>
        <v>×</v>
      </c>
      <c r="BF299" s="98" t="str">
        <f t="shared" si="44"/>
        <v>×</v>
      </c>
      <c r="BG299" s="98" t="str">
        <f t="shared" si="45"/>
        <v>×</v>
      </c>
      <c r="BH299" s="99" t="str">
        <f t="shared" si="46"/>
        <v/>
      </c>
      <c r="BI299" s="146">
        <f t="shared" si="47"/>
        <v>0</v>
      </c>
      <c r="BJ299" s="29" t="str">
        <f>IF(AG299=契約状況コード表!G$5,"",IF(AND(K299&lt;&gt;"",ISTEXT(U299)),"分担契約/単価契約",IF(ISTEXT(U299),"単価契約",IF(K299&lt;&gt;"","分担契約",""))))</f>
        <v/>
      </c>
      <c r="BK299" s="147"/>
      <c r="BL299" s="102" t="str">
        <f>IF(COUNTIF(T299,"**"),"",IF(AND(T299&gt;=契約状況コード表!P$5,OR(H299=契約状況コード表!M$5,H299=契約状況コード表!M$6)),1,IF(AND(T299&gt;=契約状況コード表!P$13,H299&lt;&gt;契約状況コード表!M$5,H299&lt;&gt;契約状況コード表!M$6),1,"")))</f>
        <v/>
      </c>
      <c r="BM299" s="132" t="str">
        <f t="shared" si="48"/>
        <v>○</v>
      </c>
      <c r="BN299" s="102" t="b">
        <f t="shared" si="49"/>
        <v>1</v>
      </c>
      <c r="BO299" s="102" t="b">
        <f t="shared" si="50"/>
        <v>1</v>
      </c>
    </row>
    <row r="300" spans="7:67" ht="60.6" customHeight="1">
      <c r="G300" s="64"/>
      <c r="H300" s="65"/>
      <c r="I300" s="65"/>
      <c r="J300" s="65"/>
      <c r="K300" s="64"/>
      <c r="L300" s="29"/>
      <c r="M300" s="66"/>
      <c r="N300" s="65"/>
      <c r="O300" s="67"/>
      <c r="P300" s="72"/>
      <c r="Q300" s="73"/>
      <c r="R300" s="65"/>
      <c r="S300" s="64"/>
      <c r="T300" s="68"/>
      <c r="U300" s="75"/>
      <c r="V300" s="76"/>
      <c r="W300" s="148" t="str">
        <f>IF(OR(T300="他官署で調達手続きを実施のため",AG300=契約状況コード表!G$5),"－",IF(V300&lt;&gt;"",ROUNDDOWN(V300/T300,3),(IFERROR(ROUNDDOWN(U300/T300,3),"－"))))</f>
        <v>－</v>
      </c>
      <c r="X300" s="68"/>
      <c r="Y300" s="68"/>
      <c r="Z300" s="71"/>
      <c r="AA300" s="69"/>
      <c r="AB300" s="70"/>
      <c r="AC300" s="71"/>
      <c r="AD300" s="71"/>
      <c r="AE300" s="71"/>
      <c r="AF300" s="71"/>
      <c r="AG300" s="69"/>
      <c r="AH300" s="65"/>
      <c r="AI300" s="65"/>
      <c r="AJ300" s="65"/>
      <c r="AK300" s="29"/>
      <c r="AL300" s="29"/>
      <c r="AM300" s="170"/>
      <c r="AN300" s="170"/>
      <c r="AO300" s="170"/>
      <c r="AP300" s="170"/>
      <c r="AQ300" s="29"/>
      <c r="AR300" s="64"/>
      <c r="AS300" s="29"/>
      <c r="AT300" s="29"/>
      <c r="AU300" s="29"/>
      <c r="AV300" s="29"/>
      <c r="AW300" s="29"/>
      <c r="AX300" s="29"/>
      <c r="AY300" s="29"/>
      <c r="AZ300" s="29"/>
      <c r="BA300" s="90"/>
      <c r="BB300" s="97"/>
      <c r="BC300" s="98" t="str">
        <f>IF(AND(OR(K300=契約状況コード表!D$5,K300=契約状況コード表!D$6),OR(AG300=契約状況コード表!G$5,AG300=契約状況コード表!G$6)),"年間支払金額(全官署)",IF(OR(AG300=契約状況コード表!G$5,AG300=契約状況コード表!G$6),"年間支払金額",IF(AND(OR(COUNTIF(AI300,"*すべて*"),COUNTIF(AI300,"*全て*")),S300="●",OR(K300=契約状況コード表!D$5,K300=契約状況コード表!D$6)),"年間支払金額(全官署、契約相手方ごと)",IF(AND(OR(COUNTIF(AI300,"*すべて*"),COUNTIF(AI300,"*全て*")),S300="●"),"年間支払金額(契約相手方ごと)",IF(AND(OR(K300=契約状況コード表!D$5,K300=契約状況コード表!D$6),AG300=契約状況コード表!G$7),"契約総額(全官署)",IF(AND(K300=契約状況コード表!D$7,AG300=契約状況コード表!G$7),"契約総額(自官署のみ)",IF(K300=契約状況コード表!D$7,"年間支払金額(自官署のみ)",IF(AG300=契約状況コード表!G$7,"契約総額",IF(AND(COUNTIF(BJ300,"&lt;&gt;*単価*"),OR(K300=契約状況コード表!D$5,K300=契約状況コード表!D$6)),"全官署予定価格",IF(AND(COUNTIF(BJ300,"*単価*"),OR(K300=契約状況コード表!D$5,K300=契約状況コード表!D$6)),"全官署支払金額",IF(AND(COUNTIF(BJ300,"&lt;&gt;*単価*"),COUNTIF(BJ300,"*変更契約*")),"変更後予定価格",IF(COUNTIF(BJ300,"*単価*"),"年間支払金額","予定価格"))))))))))))</f>
        <v>予定価格</v>
      </c>
      <c r="BD300" s="98" t="str">
        <f>IF(AND(BI300=契約状況コード表!M$5,T300&gt;契約状況コード表!N$5),"○",IF(AND(BI300=契約状況コード表!M$6,T300&gt;=契約状況コード表!N$6),"○",IF(AND(BI300=契約状況コード表!M$7,T300&gt;=契約状況コード表!N$7),"○",IF(AND(BI300=契約状況コード表!M$8,T300&gt;=契約状況コード表!N$8),"○",IF(AND(BI300=契約状況コード表!M$9,T300&gt;=契約状況コード表!N$9),"○",IF(AND(BI300=契約状況コード表!M$10,T300&gt;=契約状況コード表!N$10),"○",IF(AND(BI300=契約状況コード表!M$11,T300&gt;=契約状況コード表!N$11),"○",IF(AND(BI300=契約状況コード表!M$12,T300&gt;=契約状況コード表!N$12),"○",IF(AND(BI300=契約状況コード表!M$13,T300&gt;=契約状況コード表!N$13),"○",IF(T300="他官署で調達手続き入札を実施のため","○","×"))))))))))</f>
        <v>×</v>
      </c>
      <c r="BE300" s="98" t="str">
        <f>IF(AND(BI300=契約状況コード表!M$5,Y300&gt;契約状況コード表!N$5),"○",IF(AND(BI300=契約状況コード表!M$6,Y300&gt;=契約状況コード表!N$6),"○",IF(AND(BI300=契約状況コード表!M$7,Y300&gt;=契約状況コード表!N$7),"○",IF(AND(BI300=契約状況コード表!M$8,Y300&gt;=契約状況コード表!N$8),"○",IF(AND(BI300=契約状況コード表!M$9,Y300&gt;=契約状況コード表!N$9),"○",IF(AND(BI300=契約状況コード表!M$10,Y300&gt;=契約状況コード表!N$10),"○",IF(AND(BI300=契約状況コード表!M$11,Y300&gt;=契約状況コード表!N$11),"○",IF(AND(BI300=契約状況コード表!M$12,Y300&gt;=契約状況コード表!N$12),"○",IF(AND(BI300=契約状況コード表!M$13,Y300&gt;=契約状況コード表!N$13),"○","×")))))))))</f>
        <v>×</v>
      </c>
      <c r="BF300" s="98" t="str">
        <f t="shared" si="44"/>
        <v>×</v>
      </c>
      <c r="BG300" s="98" t="str">
        <f t="shared" si="45"/>
        <v>×</v>
      </c>
      <c r="BH300" s="99" t="str">
        <f t="shared" si="46"/>
        <v/>
      </c>
      <c r="BI300" s="146">
        <f t="shared" si="47"/>
        <v>0</v>
      </c>
      <c r="BJ300" s="29" t="str">
        <f>IF(AG300=契約状況コード表!G$5,"",IF(AND(K300&lt;&gt;"",ISTEXT(U300)),"分担契約/単価契約",IF(ISTEXT(U300),"単価契約",IF(K300&lt;&gt;"","分担契約",""))))</f>
        <v/>
      </c>
      <c r="BK300" s="147"/>
      <c r="BL300" s="102" t="str">
        <f>IF(COUNTIF(T300,"**"),"",IF(AND(T300&gt;=契約状況コード表!P$5,OR(H300=契約状況コード表!M$5,H300=契約状況コード表!M$6)),1,IF(AND(T300&gt;=契約状況コード表!P$13,H300&lt;&gt;契約状況コード表!M$5,H300&lt;&gt;契約状況コード表!M$6),1,"")))</f>
        <v/>
      </c>
      <c r="BM300" s="132" t="str">
        <f t="shared" si="48"/>
        <v>○</v>
      </c>
      <c r="BN300" s="102" t="b">
        <f t="shared" si="49"/>
        <v>1</v>
      </c>
      <c r="BO300" s="102" t="b">
        <f t="shared" si="50"/>
        <v>1</v>
      </c>
    </row>
    <row r="301" spans="7:67" ht="60.6" customHeight="1">
      <c r="G301" s="64"/>
      <c r="H301" s="65"/>
      <c r="I301" s="65"/>
      <c r="J301" s="65"/>
      <c r="K301" s="64"/>
      <c r="L301" s="29"/>
      <c r="M301" s="66"/>
      <c r="N301" s="65"/>
      <c r="O301" s="67"/>
      <c r="P301" s="72"/>
      <c r="Q301" s="73"/>
      <c r="R301" s="65"/>
      <c r="S301" s="64"/>
      <c r="T301" s="74"/>
      <c r="U301" s="131"/>
      <c r="V301" s="76"/>
      <c r="W301" s="148" t="str">
        <f>IF(OR(T301="他官署で調達手続きを実施のため",AG301=契約状況コード表!G$5),"－",IF(V301&lt;&gt;"",ROUNDDOWN(V301/T301,3),(IFERROR(ROUNDDOWN(U301/T301,3),"－"))))</f>
        <v>－</v>
      </c>
      <c r="X301" s="74"/>
      <c r="Y301" s="74"/>
      <c r="Z301" s="71"/>
      <c r="AA301" s="69"/>
      <c r="AB301" s="70"/>
      <c r="AC301" s="71"/>
      <c r="AD301" s="71"/>
      <c r="AE301" s="71"/>
      <c r="AF301" s="71"/>
      <c r="AG301" s="69"/>
      <c r="AH301" s="65"/>
      <c r="AI301" s="65"/>
      <c r="AJ301" s="65"/>
      <c r="AK301" s="29"/>
      <c r="AL301" s="29"/>
      <c r="AM301" s="170"/>
      <c r="AN301" s="170"/>
      <c r="AO301" s="170"/>
      <c r="AP301" s="170"/>
      <c r="AQ301" s="29"/>
      <c r="AR301" s="64"/>
      <c r="AS301" s="29"/>
      <c r="AT301" s="29"/>
      <c r="AU301" s="29"/>
      <c r="AV301" s="29"/>
      <c r="AW301" s="29"/>
      <c r="AX301" s="29"/>
      <c r="AY301" s="29"/>
      <c r="AZ301" s="29"/>
      <c r="BA301" s="90"/>
      <c r="BB301" s="97"/>
      <c r="BC301" s="98" t="str">
        <f>IF(AND(OR(K301=契約状況コード表!D$5,K301=契約状況コード表!D$6),OR(AG301=契約状況コード表!G$5,AG301=契約状況コード表!G$6)),"年間支払金額(全官署)",IF(OR(AG301=契約状況コード表!G$5,AG301=契約状況コード表!G$6),"年間支払金額",IF(AND(OR(COUNTIF(AI301,"*すべて*"),COUNTIF(AI301,"*全て*")),S301="●",OR(K301=契約状況コード表!D$5,K301=契約状況コード表!D$6)),"年間支払金額(全官署、契約相手方ごと)",IF(AND(OR(COUNTIF(AI301,"*すべて*"),COUNTIF(AI301,"*全て*")),S301="●"),"年間支払金額(契約相手方ごと)",IF(AND(OR(K301=契約状況コード表!D$5,K301=契約状況コード表!D$6),AG301=契約状況コード表!G$7),"契約総額(全官署)",IF(AND(K301=契約状況コード表!D$7,AG301=契約状況コード表!G$7),"契約総額(自官署のみ)",IF(K301=契約状況コード表!D$7,"年間支払金額(自官署のみ)",IF(AG301=契約状況コード表!G$7,"契約総額",IF(AND(COUNTIF(BJ301,"&lt;&gt;*単価*"),OR(K301=契約状況コード表!D$5,K301=契約状況コード表!D$6)),"全官署予定価格",IF(AND(COUNTIF(BJ301,"*単価*"),OR(K301=契約状況コード表!D$5,K301=契約状況コード表!D$6)),"全官署支払金額",IF(AND(COUNTIF(BJ301,"&lt;&gt;*単価*"),COUNTIF(BJ301,"*変更契約*")),"変更後予定価格",IF(COUNTIF(BJ301,"*単価*"),"年間支払金額","予定価格"))))))))))))</f>
        <v>予定価格</v>
      </c>
      <c r="BD301" s="98" t="str">
        <f>IF(AND(BI301=契約状況コード表!M$5,T301&gt;契約状況コード表!N$5),"○",IF(AND(BI301=契約状況コード表!M$6,T301&gt;=契約状況コード表!N$6),"○",IF(AND(BI301=契約状況コード表!M$7,T301&gt;=契約状況コード表!N$7),"○",IF(AND(BI301=契約状況コード表!M$8,T301&gt;=契約状況コード表!N$8),"○",IF(AND(BI301=契約状況コード表!M$9,T301&gt;=契約状況コード表!N$9),"○",IF(AND(BI301=契約状況コード表!M$10,T301&gt;=契約状況コード表!N$10),"○",IF(AND(BI301=契約状況コード表!M$11,T301&gt;=契約状況コード表!N$11),"○",IF(AND(BI301=契約状況コード表!M$12,T301&gt;=契約状況コード表!N$12),"○",IF(AND(BI301=契約状況コード表!M$13,T301&gt;=契約状況コード表!N$13),"○",IF(T301="他官署で調達手続き入札を実施のため","○","×"))))))))))</f>
        <v>×</v>
      </c>
      <c r="BE301" s="98" t="str">
        <f>IF(AND(BI301=契約状況コード表!M$5,Y301&gt;契約状況コード表!N$5),"○",IF(AND(BI301=契約状況コード表!M$6,Y301&gt;=契約状況コード表!N$6),"○",IF(AND(BI301=契約状況コード表!M$7,Y301&gt;=契約状況コード表!N$7),"○",IF(AND(BI301=契約状況コード表!M$8,Y301&gt;=契約状況コード表!N$8),"○",IF(AND(BI301=契約状況コード表!M$9,Y301&gt;=契約状況コード表!N$9),"○",IF(AND(BI301=契約状況コード表!M$10,Y301&gt;=契約状況コード表!N$10),"○",IF(AND(BI301=契約状況コード表!M$11,Y301&gt;=契約状況コード表!N$11),"○",IF(AND(BI301=契約状況コード表!M$12,Y301&gt;=契約状況コード表!N$12),"○",IF(AND(BI301=契約状況コード表!M$13,Y301&gt;=契約状況コード表!N$13),"○","×")))))))))</f>
        <v>×</v>
      </c>
      <c r="BF301" s="98" t="str">
        <f t="shared" si="44"/>
        <v>×</v>
      </c>
      <c r="BG301" s="98" t="str">
        <f t="shared" si="45"/>
        <v>×</v>
      </c>
      <c r="BH301" s="99" t="str">
        <f t="shared" si="46"/>
        <v/>
      </c>
      <c r="BI301" s="146">
        <f t="shared" si="47"/>
        <v>0</v>
      </c>
      <c r="BJ301" s="29" t="str">
        <f>IF(AG301=契約状況コード表!G$5,"",IF(AND(K301&lt;&gt;"",ISTEXT(U301)),"分担契約/単価契約",IF(ISTEXT(U301),"単価契約",IF(K301&lt;&gt;"","分担契約",""))))</f>
        <v/>
      </c>
      <c r="BK301" s="147"/>
      <c r="BL301" s="102" t="str">
        <f>IF(COUNTIF(T301,"**"),"",IF(AND(T301&gt;=契約状況コード表!P$5,OR(H301=契約状況コード表!M$5,H301=契約状況コード表!M$6)),1,IF(AND(T301&gt;=契約状況コード表!P$13,H301&lt;&gt;契約状況コード表!M$5,H301&lt;&gt;契約状況コード表!M$6),1,"")))</f>
        <v/>
      </c>
      <c r="BM301" s="132" t="str">
        <f t="shared" si="48"/>
        <v>○</v>
      </c>
      <c r="BN301" s="102" t="b">
        <f t="shared" si="49"/>
        <v>1</v>
      </c>
      <c r="BO301" s="102" t="b">
        <f t="shared" si="50"/>
        <v>1</v>
      </c>
    </row>
    <row r="302" spans="7:67" ht="60.6" customHeight="1">
      <c r="G302" s="64"/>
      <c r="H302" s="65"/>
      <c r="I302" s="65"/>
      <c r="J302" s="65"/>
      <c r="K302" s="64"/>
      <c r="L302" s="29"/>
      <c r="M302" s="66"/>
      <c r="N302" s="65"/>
      <c r="O302" s="67"/>
      <c r="P302" s="72"/>
      <c r="Q302" s="73"/>
      <c r="R302" s="65"/>
      <c r="S302" s="64"/>
      <c r="T302" s="68"/>
      <c r="U302" s="75"/>
      <c r="V302" s="76"/>
      <c r="W302" s="148" t="str">
        <f>IF(OR(T302="他官署で調達手続きを実施のため",AG302=契約状況コード表!G$5),"－",IF(V302&lt;&gt;"",ROUNDDOWN(V302/T302,3),(IFERROR(ROUNDDOWN(U302/T302,3),"－"))))</f>
        <v>－</v>
      </c>
      <c r="X302" s="68"/>
      <c r="Y302" s="68"/>
      <c r="Z302" s="71"/>
      <c r="AA302" s="69"/>
      <c r="AB302" s="70"/>
      <c r="AC302" s="71"/>
      <c r="AD302" s="71"/>
      <c r="AE302" s="71"/>
      <c r="AF302" s="71"/>
      <c r="AG302" s="69"/>
      <c r="AH302" s="65"/>
      <c r="AI302" s="65"/>
      <c r="AJ302" s="65"/>
      <c r="AK302" s="29"/>
      <c r="AL302" s="29"/>
      <c r="AM302" s="170"/>
      <c r="AN302" s="170"/>
      <c r="AO302" s="170"/>
      <c r="AP302" s="170"/>
      <c r="AQ302" s="29"/>
      <c r="AR302" s="64"/>
      <c r="AS302" s="29"/>
      <c r="AT302" s="29"/>
      <c r="AU302" s="29"/>
      <c r="AV302" s="29"/>
      <c r="AW302" s="29"/>
      <c r="AX302" s="29"/>
      <c r="AY302" s="29"/>
      <c r="AZ302" s="29"/>
      <c r="BA302" s="90"/>
      <c r="BB302" s="97"/>
      <c r="BC302" s="98" t="str">
        <f>IF(AND(OR(K302=契約状況コード表!D$5,K302=契約状況コード表!D$6),OR(AG302=契約状況コード表!G$5,AG302=契約状況コード表!G$6)),"年間支払金額(全官署)",IF(OR(AG302=契約状況コード表!G$5,AG302=契約状況コード表!G$6),"年間支払金額",IF(AND(OR(COUNTIF(AI302,"*すべて*"),COUNTIF(AI302,"*全て*")),S302="●",OR(K302=契約状況コード表!D$5,K302=契約状況コード表!D$6)),"年間支払金額(全官署、契約相手方ごと)",IF(AND(OR(COUNTIF(AI302,"*すべて*"),COUNTIF(AI302,"*全て*")),S302="●"),"年間支払金額(契約相手方ごと)",IF(AND(OR(K302=契約状況コード表!D$5,K302=契約状況コード表!D$6),AG302=契約状況コード表!G$7),"契約総額(全官署)",IF(AND(K302=契約状況コード表!D$7,AG302=契約状況コード表!G$7),"契約総額(自官署のみ)",IF(K302=契約状況コード表!D$7,"年間支払金額(自官署のみ)",IF(AG302=契約状況コード表!G$7,"契約総額",IF(AND(COUNTIF(BJ302,"&lt;&gt;*単価*"),OR(K302=契約状況コード表!D$5,K302=契約状況コード表!D$6)),"全官署予定価格",IF(AND(COUNTIF(BJ302,"*単価*"),OR(K302=契約状況コード表!D$5,K302=契約状況コード表!D$6)),"全官署支払金額",IF(AND(COUNTIF(BJ302,"&lt;&gt;*単価*"),COUNTIF(BJ302,"*変更契約*")),"変更後予定価格",IF(COUNTIF(BJ302,"*単価*"),"年間支払金額","予定価格"))))))))))))</f>
        <v>予定価格</v>
      </c>
      <c r="BD302" s="98" t="str">
        <f>IF(AND(BI302=契約状況コード表!M$5,T302&gt;契約状況コード表!N$5),"○",IF(AND(BI302=契約状況コード表!M$6,T302&gt;=契約状況コード表!N$6),"○",IF(AND(BI302=契約状況コード表!M$7,T302&gt;=契約状況コード表!N$7),"○",IF(AND(BI302=契約状況コード表!M$8,T302&gt;=契約状況コード表!N$8),"○",IF(AND(BI302=契約状況コード表!M$9,T302&gt;=契約状況コード表!N$9),"○",IF(AND(BI302=契約状況コード表!M$10,T302&gt;=契約状況コード表!N$10),"○",IF(AND(BI302=契約状況コード表!M$11,T302&gt;=契約状況コード表!N$11),"○",IF(AND(BI302=契約状況コード表!M$12,T302&gt;=契約状況コード表!N$12),"○",IF(AND(BI302=契約状況コード表!M$13,T302&gt;=契約状況コード表!N$13),"○",IF(T302="他官署で調達手続き入札を実施のため","○","×"))))))))))</f>
        <v>×</v>
      </c>
      <c r="BE302" s="98" t="str">
        <f>IF(AND(BI302=契約状況コード表!M$5,Y302&gt;契約状況コード表!N$5),"○",IF(AND(BI302=契約状況コード表!M$6,Y302&gt;=契約状況コード表!N$6),"○",IF(AND(BI302=契約状況コード表!M$7,Y302&gt;=契約状況コード表!N$7),"○",IF(AND(BI302=契約状況コード表!M$8,Y302&gt;=契約状況コード表!N$8),"○",IF(AND(BI302=契約状況コード表!M$9,Y302&gt;=契約状況コード表!N$9),"○",IF(AND(BI302=契約状況コード表!M$10,Y302&gt;=契約状況コード表!N$10),"○",IF(AND(BI302=契約状況コード表!M$11,Y302&gt;=契約状況コード表!N$11),"○",IF(AND(BI302=契約状況コード表!M$12,Y302&gt;=契約状況コード表!N$12),"○",IF(AND(BI302=契約状況コード表!M$13,Y302&gt;=契約状況コード表!N$13),"○","×")))))))))</f>
        <v>×</v>
      </c>
      <c r="BF302" s="98" t="str">
        <f t="shared" si="44"/>
        <v>×</v>
      </c>
      <c r="BG302" s="98" t="str">
        <f t="shared" si="45"/>
        <v>×</v>
      </c>
      <c r="BH302" s="99" t="str">
        <f t="shared" si="46"/>
        <v/>
      </c>
      <c r="BI302" s="146">
        <f t="shared" si="47"/>
        <v>0</v>
      </c>
      <c r="BJ302" s="29" t="str">
        <f>IF(AG302=契約状況コード表!G$5,"",IF(AND(K302&lt;&gt;"",ISTEXT(U302)),"分担契約/単価契約",IF(ISTEXT(U302),"単価契約",IF(K302&lt;&gt;"","分担契約",""))))</f>
        <v/>
      </c>
      <c r="BK302" s="147"/>
      <c r="BL302" s="102" t="str">
        <f>IF(COUNTIF(T302,"**"),"",IF(AND(T302&gt;=契約状況コード表!P$5,OR(H302=契約状況コード表!M$5,H302=契約状況コード表!M$6)),1,IF(AND(T302&gt;=契約状況コード表!P$13,H302&lt;&gt;契約状況コード表!M$5,H302&lt;&gt;契約状況コード表!M$6),1,"")))</f>
        <v/>
      </c>
      <c r="BM302" s="132" t="str">
        <f t="shared" si="48"/>
        <v>○</v>
      </c>
      <c r="BN302" s="102" t="b">
        <f t="shared" si="49"/>
        <v>1</v>
      </c>
      <c r="BO302" s="102" t="b">
        <f t="shared" si="50"/>
        <v>1</v>
      </c>
    </row>
    <row r="303" spans="7:67" ht="60.6" customHeight="1">
      <c r="G303" s="64"/>
      <c r="H303" s="65"/>
      <c r="I303" s="65"/>
      <c r="J303" s="65"/>
      <c r="K303" s="64"/>
      <c r="L303" s="29"/>
      <c r="M303" s="66"/>
      <c r="N303" s="65"/>
      <c r="O303" s="67"/>
      <c r="P303" s="72"/>
      <c r="Q303" s="73"/>
      <c r="R303" s="65"/>
      <c r="S303" s="64"/>
      <c r="T303" s="68"/>
      <c r="U303" s="75"/>
      <c r="V303" s="76"/>
      <c r="W303" s="148" t="str">
        <f>IF(OR(T303="他官署で調達手続きを実施のため",AG303=契約状況コード表!G$5),"－",IF(V303&lt;&gt;"",ROUNDDOWN(V303/T303,3),(IFERROR(ROUNDDOWN(U303/T303,3),"－"))))</f>
        <v>－</v>
      </c>
      <c r="X303" s="68"/>
      <c r="Y303" s="68"/>
      <c r="Z303" s="71"/>
      <c r="AA303" s="69"/>
      <c r="AB303" s="70"/>
      <c r="AC303" s="71"/>
      <c r="AD303" s="71"/>
      <c r="AE303" s="71"/>
      <c r="AF303" s="71"/>
      <c r="AG303" s="69"/>
      <c r="AH303" s="65"/>
      <c r="AI303" s="65"/>
      <c r="AJ303" s="65"/>
      <c r="AK303" s="29"/>
      <c r="AL303" s="29"/>
      <c r="AM303" s="170"/>
      <c r="AN303" s="170"/>
      <c r="AO303" s="170"/>
      <c r="AP303" s="170"/>
      <c r="AQ303" s="29"/>
      <c r="AR303" s="64"/>
      <c r="AS303" s="29"/>
      <c r="AT303" s="29"/>
      <c r="AU303" s="29"/>
      <c r="AV303" s="29"/>
      <c r="AW303" s="29"/>
      <c r="AX303" s="29"/>
      <c r="AY303" s="29"/>
      <c r="AZ303" s="29"/>
      <c r="BA303" s="90"/>
      <c r="BB303" s="97"/>
      <c r="BC303" s="98" t="str">
        <f>IF(AND(OR(K303=契約状況コード表!D$5,K303=契約状況コード表!D$6),OR(AG303=契約状況コード表!G$5,AG303=契約状況コード表!G$6)),"年間支払金額(全官署)",IF(OR(AG303=契約状況コード表!G$5,AG303=契約状況コード表!G$6),"年間支払金額",IF(AND(OR(COUNTIF(AI303,"*すべて*"),COUNTIF(AI303,"*全て*")),S303="●",OR(K303=契約状況コード表!D$5,K303=契約状況コード表!D$6)),"年間支払金額(全官署、契約相手方ごと)",IF(AND(OR(COUNTIF(AI303,"*すべて*"),COUNTIF(AI303,"*全て*")),S303="●"),"年間支払金額(契約相手方ごと)",IF(AND(OR(K303=契約状況コード表!D$5,K303=契約状況コード表!D$6),AG303=契約状況コード表!G$7),"契約総額(全官署)",IF(AND(K303=契約状況コード表!D$7,AG303=契約状況コード表!G$7),"契約総額(自官署のみ)",IF(K303=契約状況コード表!D$7,"年間支払金額(自官署のみ)",IF(AG303=契約状況コード表!G$7,"契約総額",IF(AND(COUNTIF(BJ303,"&lt;&gt;*単価*"),OR(K303=契約状況コード表!D$5,K303=契約状況コード表!D$6)),"全官署予定価格",IF(AND(COUNTIF(BJ303,"*単価*"),OR(K303=契約状況コード表!D$5,K303=契約状況コード表!D$6)),"全官署支払金額",IF(AND(COUNTIF(BJ303,"&lt;&gt;*単価*"),COUNTIF(BJ303,"*変更契約*")),"変更後予定価格",IF(COUNTIF(BJ303,"*単価*"),"年間支払金額","予定価格"))))))))))))</f>
        <v>予定価格</v>
      </c>
      <c r="BD303" s="98" t="str">
        <f>IF(AND(BI303=契約状況コード表!M$5,T303&gt;契約状況コード表!N$5),"○",IF(AND(BI303=契約状況コード表!M$6,T303&gt;=契約状況コード表!N$6),"○",IF(AND(BI303=契約状況コード表!M$7,T303&gt;=契約状況コード表!N$7),"○",IF(AND(BI303=契約状況コード表!M$8,T303&gt;=契約状況コード表!N$8),"○",IF(AND(BI303=契約状況コード表!M$9,T303&gt;=契約状況コード表!N$9),"○",IF(AND(BI303=契約状況コード表!M$10,T303&gt;=契約状況コード表!N$10),"○",IF(AND(BI303=契約状況コード表!M$11,T303&gt;=契約状況コード表!N$11),"○",IF(AND(BI303=契約状況コード表!M$12,T303&gt;=契約状況コード表!N$12),"○",IF(AND(BI303=契約状況コード表!M$13,T303&gt;=契約状況コード表!N$13),"○",IF(T303="他官署で調達手続き入札を実施のため","○","×"))))))))))</f>
        <v>×</v>
      </c>
      <c r="BE303" s="98" t="str">
        <f>IF(AND(BI303=契約状況コード表!M$5,Y303&gt;契約状況コード表!N$5),"○",IF(AND(BI303=契約状況コード表!M$6,Y303&gt;=契約状況コード表!N$6),"○",IF(AND(BI303=契約状況コード表!M$7,Y303&gt;=契約状況コード表!N$7),"○",IF(AND(BI303=契約状況コード表!M$8,Y303&gt;=契約状況コード表!N$8),"○",IF(AND(BI303=契約状況コード表!M$9,Y303&gt;=契約状況コード表!N$9),"○",IF(AND(BI303=契約状況コード表!M$10,Y303&gt;=契約状況コード表!N$10),"○",IF(AND(BI303=契約状況コード表!M$11,Y303&gt;=契約状況コード表!N$11),"○",IF(AND(BI303=契約状況コード表!M$12,Y303&gt;=契約状況コード表!N$12),"○",IF(AND(BI303=契約状況コード表!M$13,Y303&gt;=契約状況コード表!N$13),"○","×")))))))))</f>
        <v>×</v>
      </c>
      <c r="BF303" s="98" t="str">
        <f t="shared" si="44"/>
        <v>×</v>
      </c>
      <c r="BG303" s="98" t="str">
        <f t="shared" si="45"/>
        <v>×</v>
      </c>
      <c r="BH303" s="99" t="str">
        <f t="shared" si="46"/>
        <v/>
      </c>
      <c r="BI303" s="146">
        <f t="shared" si="47"/>
        <v>0</v>
      </c>
      <c r="BJ303" s="29" t="str">
        <f>IF(AG303=契約状況コード表!G$5,"",IF(AND(K303&lt;&gt;"",ISTEXT(U303)),"分担契約/単価契約",IF(ISTEXT(U303),"単価契約",IF(K303&lt;&gt;"","分担契約",""))))</f>
        <v/>
      </c>
      <c r="BK303" s="147"/>
      <c r="BL303" s="102" t="str">
        <f>IF(COUNTIF(T303,"**"),"",IF(AND(T303&gt;=契約状況コード表!P$5,OR(H303=契約状況コード表!M$5,H303=契約状況コード表!M$6)),1,IF(AND(T303&gt;=契約状況コード表!P$13,H303&lt;&gt;契約状況コード表!M$5,H303&lt;&gt;契約状況コード表!M$6),1,"")))</f>
        <v/>
      </c>
      <c r="BM303" s="132" t="str">
        <f t="shared" si="48"/>
        <v>○</v>
      </c>
      <c r="BN303" s="102" t="b">
        <f t="shared" si="49"/>
        <v>1</v>
      </c>
      <c r="BO303" s="102" t="b">
        <f t="shared" si="50"/>
        <v>1</v>
      </c>
    </row>
    <row r="304" spans="7:67" ht="60.6" customHeight="1">
      <c r="G304" s="64"/>
      <c r="H304" s="65"/>
      <c r="I304" s="65"/>
      <c r="J304" s="65"/>
      <c r="K304" s="64"/>
      <c r="L304" s="29"/>
      <c r="M304" s="66"/>
      <c r="N304" s="65"/>
      <c r="O304" s="67"/>
      <c r="P304" s="72"/>
      <c r="Q304" s="73"/>
      <c r="R304" s="65"/>
      <c r="S304" s="64"/>
      <c r="T304" s="68"/>
      <c r="U304" s="75"/>
      <c r="V304" s="76"/>
      <c r="W304" s="148" t="str">
        <f>IF(OR(T304="他官署で調達手続きを実施のため",AG304=契約状況コード表!G$5),"－",IF(V304&lt;&gt;"",ROUNDDOWN(V304/T304,3),(IFERROR(ROUNDDOWN(U304/T304,3),"－"))))</f>
        <v>－</v>
      </c>
      <c r="X304" s="68"/>
      <c r="Y304" s="68"/>
      <c r="Z304" s="71"/>
      <c r="AA304" s="69"/>
      <c r="AB304" s="70"/>
      <c r="AC304" s="71"/>
      <c r="AD304" s="71"/>
      <c r="AE304" s="71"/>
      <c r="AF304" s="71"/>
      <c r="AG304" s="69"/>
      <c r="AH304" s="65"/>
      <c r="AI304" s="65"/>
      <c r="AJ304" s="65"/>
      <c r="AK304" s="29"/>
      <c r="AL304" s="29"/>
      <c r="AM304" s="170"/>
      <c r="AN304" s="170"/>
      <c r="AO304" s="170"/>
      <c r="AP304" s="170"/>
      <c r="AQ304" s="29"/>
      <c r="AR304" s="64"/>
      <c r="AS304" s="29"/>
      <c r="AT304" s="29"/>
      <c r="AU304" s="29"/>
      <c r="AV304" s="29"/>
      <c r="AW304" s="29"/>
      <c r="AX304" s="29"/>
      <c r="AY304" s="29"/>
      <c r="AZ304" s="29"/>
      <c r="BA304" s="90"/>
      <c r="BB304" s="97"/>
      <c r="BC304" s="98" t="str">
        <f>IF(AND(OR(K304=契約状況コード表!D$5,K304=契約状況コード表!D$6),OR(AG304=契約状況コード表!G$5,AG304=契約状況コード表!G$6)),"年間支払金額(全官署)",IF(OR(AG304=契約状況コード表!G$5,AG304=契約状況コード表!G$6),"年間支払金額",IF(AND(OR(COUNTIF(AI304,"*すべて*"),COUNTIF(AI304,"*全て*")),S304="●",OR(K304=契約状況コード表!D$5,K304=契約状況コード表!D$6)),"年間支払金額(全官署、契約相手方ごと)",IF(AND(OR(COUNTIF(AI304,"*すべて*"),COUNTIF(AI304,"*全て*")),S304="●"),"年間支払金額(契約相手方ごと)",IF(AND(OR(K304=契約状況コード表!D$5,K304=契約状況コード表!D$6),AG304=契約状況コード表!G$7),"契約総額(全官署)",IF(AND(K304=契約状況コード表!D$7,AG304=契約状況コード表!G$7),"契約総額(自官署のみ)",IF(K304=契約状況コード表!D$7,"年間支払金額(自官署のみ)",IF(AG304=契約状況コード表!G$7,"契約総額",IF(AND(COUNTIF(BJ304,"&lt;&gt;*単価*"),OR(K304=契約状況コード表!D$5,K304=契約状況コード表!D$6)),"全官署予定価格",IF(AND(COUNTIF(BJ304,"*単価*"),OR(K304=契約状況コード表!D$5,K304=契約状況コード表!D$6)),"全官署支払金額",IF(AND(COUNTIF(BJ304,"&lt;&gt;*単価*"),COUNTIF(BJ304,"*変更契約*")),"変更後予定価格",IF(COUNTIF(BJ304,"*単価*"),"年間支払金額","予定価格"))))))))))))</f>
        <v>予定価格</v>
      </c>
      <c r="BD304" s="98" t="str">
        <f>IF(AND(BI304=契約状況コード表!M$5,T304&gt;契約状況コード表!N$5),"○",IF(AND(BI304=契約状況コード表!M$6,T304&gt;=契約状況コード表!N$6),"○",IF(AND(BI304=契約状況コード表!M$7,T304&gt;=契約状況コード表!N$7),"○",IF(AND(BI304=契約状況コード表!M$8,T304&gt;=契約状況コード表!N$8),"○",IF(AND(BI304=契約状況コード表!M$9,T304&gt;=契約状況コード表!N$9),"○",IF(AND(BI304=契約状況コード表!M$10,T304&gt;=契約状況コード表!N$10),"○",IF(AND(BI304=契約状況コード表!M$11,T304&gt;=契約状況コード表!N$11),"○",IF(AND(BI304=契約状況コード表!M$12,T304&gt;=契約状況コード表!N$12),"○",IF(AND(BI304=契約状況コード表!M$13,T304&gt;=契約状況コード表!N$13),"○",IF(T304="他官署で調達手続き入札を実施のため","○","×"))))))))))</f>
        <v>×</v>
      </c>
      <c r="BE304" s="98" t="str">
        <f>IF(AND(BI304=契約状況コード表!M$5,Y304&gt;契約状況コード表!N$5),"○",IF(AND(BI304=契約状況コード表!M$6,Y304&gt;=契約状況コード表!N$6),"○",IF(AND(BI304=契約状況コード表!M$7,Y304&gt;=契約状況コード表!N$7),"○",IF(AND(BI304=契約状況コード表!M$8,Y304&gt;=契約状況コード表!N$8),"○",IF(AND(BI304=契約状況コード表!M$9,Y304&gt;=契約状況コード表!N$9),"○",IF(AND(BI304=契約状況コード表!M$10,Y304&gt;=契約状況コード表!N$10),"○",IF(AND(BI304=契約状況コード表!M$11,Y304&gt;=契約状況コード表!N$11),"○",IF(AND(BI304=契約状況コード表!M$12,Y304&gt;=契約状況コード表!N$12),"○",IF(AND(BI304=契約状況コード表!M$13,Y304&gt;=契約状況コード表!N$13),"○","×")))))))))</f>
        <v>×</v>
      </c>
      <c r="BF304" s="98" t="str">
        <f t="shared" si="44"/>
        <v>×</v>
      </c>
      <c r="BG304" s="98" t="str">
        <f t="shared" si="45"/>
        <v>×</v>
      </c>
      <c r="BH304" s="99" t="str">
        <f t="shared" si="46"/>
        <v/>
      </c>
      <c r="BI304" s="146">
        <f t="shared" si="47"/>
        <v>0</v>
      </c>
      <c r="BJ304" s="29" t="str">
        <f>IF(AG304=契約状況コード表!G$5,"",IF(AND(K304&lt;&gt;"",ISTEXT(U304)),"分担契約/単価契約",IF(ISTEXT(U304),"単価契約",IF(K304&lt;&gt;"","分担契約",""))))</f>
        <v/>
      </c>
      <c r="BK304" s="147"/>
      <c r="BL304" s="102" t="str">
        <f>IF(COUNTIF(T304,"**"),"",IF(AND(T304&gt;=契約状況コード表!P$5,OR(H304=契約状況コード表!M$5,H304=契約状況コード表!M$6)),1,IF(AND(T304&gt;=契約状況コード表!P$13,H304&lt;&gt;契約状況コード表!M$5,H304&lt;&gt;契約状況コード表!M$6),1,"")))</f>
        <v/>
      </c>
      <c r="BM304" s="132" t="str">
        <f t="shared" si="48"/>
        <v>○</v>
      </c>
      <c r="BN304" s="102" t="b">
        <f t="shared" si="49"/>
        <v>1</v>
      </c>
      <c r="BO304" s="102" t="b">
        <f t="shared" si="50"/>
        <v>1</v>
      </c>
    </row>
    <row r="305" spans="7:67" ht="60.6" customHeight="1">
      <c r="G305" s="64"/>
      <c r="H305" s="65"/>
      <c r="I305" s="65"/>
      <c r="J305" s="65"/>
      <c r="K305" s="64"/>
      <c r="L305" s="29"/>
      <c r="M305" s="66"/>
      <c r="N305" s="65"/>
      <c r="O305" s="67"/>
      <c r="P305" s="72"/>
      <c r="Q305" s="73"/>
      <c r="R305" s="65"/>
      <c r="S305" s="64"/>
      <c r="T305" s="68"/>
      <c r="U305" s="75"/>
      <c r="V305" s="76"/>
      <c r="W305" s="148" t="str">
        <f>IF(OR(T305="他官署で調達手続きを実施のため",AG305=契約状況コード表!G$5),"－",IF(V305&lt;&gt;"",ROUNDDOWN(V305/T305,3),(IFERROR(ROUNDDOWN(U305/T305,3),"－"))))</f>
        <v>－</v>
      </c>
      <c r="X305" s="68"/>
      <c r="Y305" s="68"/>
      <c r="Z305" s="71"/>
      <c r="AA305" s="69"/>
      <c r="AB305" s="70"/>
      <c r="AC305" s="71"/>
      <c r="AD305" s="71"/>
      <c r="AE305" s="71"/>
      <c r="AF305" s="71"/>
      <c r="AG305" s="69"/>
      <c r="AH305" s="65"/>
      <c r="AI305" s="65"/>
      <c r="AJ305" s="65"/>
      <c r="AK305" s="29"/>
      <c r="AL305" s="29"/>
      <c r="AM305" s="170"/>
      <c r="AN305" s="170"/>
      <c r="AO305" s="170"/>
      <c r="AP305" s="170"/>
      <c r="AQ305" s="29"/>
      <c r="AR305" s="64"/>
      <c r="AS305" s="29"/>
      <c r="AT305" s="29"/>
      <c r="AU305" s="29"/>
      <c r="AV305" s="29"/>
      <c r="AW305" s="29"/>
      <c r="AX305" s="29"/>
      <c r="AY305" s="29"/>
      <c r="AZ305" s="29"/>
      <c r="BA305" s="92"/>
      <c r="BB305" s="97"/>
      <c r="BC305" s="98" t="str">
        <f>IF(AND(OR(K305=契約状況コード表!D$5,K305=契約状況コード表!D$6),OR(AG305=契約状況コード表!G$5,AG305=契約状況コード表!G$6)),"年間支払金額(全官署)",IF(OR(AG305=契約状況コード表!G$5,AG305=契約状況コード表!G$6),"年間支払金額",IF(AND(OR(COUNTIF(AI305,"*すべて*"),COUNTIF(AI305,"*全て*")),S305="●",OR(K305=契約状況コード表!D$5,K305=契約状況コード表!D$6)),"年間支払金額(全官署、契約相手方ごと)",IF(AND(OR(COUNTIF(AI305,"*すべて*"),COUNTIF(AI305,"*全て*")),S305="●"),"年間支払金額(契約相手方ごと)",IF(AND(OR(K305=契約状況コード表!D$5,K305=契約状況コード表!D$6),AG305=契約状況コード表!G$7),"契約総額(全官署)",IF(AND(K305=契約状況コード表!D$7,AG305=契約状況コード表!G$7),"契約総額(自官署のみ)",IF(K305=契約状況コード表!D$7,"年間支払金額(自官署のみ)",IF(AG305=契約状況コード表!G$7,"契約総額",IF(AND(COUNTIF(BJ305,"&lt;&gt;*単価*"),OR(K305=契約状況コード表!D$5,K305=契約状況コード表!D$6)),"全官署予定価格",IF(AND(COUNTIF(BJ305,"*単価*"),OR(K305=契約状況コード表!D$5,K305=契約状況コード表!D$6)),"全官署支払金額",IF(AND(COUNTIF(BJ305,"&lt;&gt;*単価*"),COUNTIF(BJ305,"*変更契約*")),"変更後予定価格",IF(COUNTIF(BJ305,"*単価*"),"年間支払金額","予定価格"))))))))))))</f>
        <v>予定価格</v>
      </c>
      <c r="BD305" s="98" t="str">
        <f>IF(AND(BI305=契約状況コード表!M$5,T305&gt;契約状況コード表!N$5),"○",IF(AND(BI305=契約状況コード表!M$6,T305&gt;=契約状況コード表!N$6),"○",IF(AND(BI305=契約状況コード表!M$7,T305&gt;=契約状況コード表!N$7),"○",IF(AND(BI305=契約状況コード表!M$8,T305&gt;=契約状況コード表!N$8),"○",IF(AND(BI305=契約状況コード表!M$9,T305&gt;=契約状況コード表!N$9),"○",IF(AND(BI305=契約状況コード表!M$10,T305&gt;=契約状況コード表!N$10),"○",IF(AND(BI305=契約状況コード表!M$11,T305&gt;=契約状況コード表!N$11),"○",IF(AND(BI305=契約状況コード表!M$12,T305&gt;=契約状況コード表!N$12),"○",IF(AND(BI305=契約状況コード表!M$13,T305&gt;=契約状況コード表!N$13),"○",IF(T305="他官署で調達手続き入札を実施のため","○","×"))))))))))</f>
        <v>×</v>
      </c>
      <c r="BE305" s="98" t="str">
        <f>IF(AND(BI305=契約状況コード表!M$5,Y305&gt;契約状況コード表!N$5),"○",IF(AND(BI305=契約状況コード表!M$6,Y305&gt;=契約状況コード表!N$6),"○",IF(AND(BI305=契約状況コード表!M$7,Y305&gt;=契約状況コード表!N$7),"○",IF(AND(BI305=契約状況コード表!M$8,Y305&gt;=契約状況コード表!N$8),"○",IF(AND(BI305=契約状況コード表!M$9,Y305&gt;=契約状況コード表!N$9),"○",IF(AND(BI305=契約状況コード表!M$10,Y305&gt;=契約状況コード表!N$10),"○",IF(AND(BI305=契約状況コード表!M$11,Y305&gt;=契約状況コード表!N$11),"○",IF(AND(BI305=契約状況コード表!M$12,Y305&gt;=契約状況コード表!N$12),"○",IF(AND(BI305=契約状況コード表!M$13,Y305&gt;=契約状況コード表!N$13),"○","×")))))))))</f>
        <v>×</v>
      </c>
      <c r="BF305" s="98" t="str">
        <f t="shared" si="44"/>
        <v>×</v>
      </c>
      <c r="BG305" s="98" t="str">
        <f t="shared" si="45"/>
        <v>×</v>
      </c>
      <c r="BH305" s="99" t="str">
        <f t="shared" si="46"/>
        <v/>
      </c>
      <c r="BI305" s="146">
        <f t="shared" si="47"/>
        <v>0</v>
      </c>
      <c r="BJ305" s="29" t="str">
        <f>IF(AG305=契約状況コード表!G$5,"",IF(AND(K305&lt;&gt;"",ISTEXT(U305)),"分担契約/単価契約",IF(ISTEXT(U305),"単価契約",IF(K305&lt;&gt;"","分担契約",""))))</f>
        <v/>
      </c>
      <c r="BK305" s="147"/>
      <c r="BL305" s="102" t="str">
        <f>IF(COUNTIF(T305,"**"),"",IF(AND(T305&gt;=契約状況コード表!P$5,OR(H305=契約状況コード表!M$5,H305=契約状況コード表!M$6)),1,IF(AND(T305&gt;=契約状況コード表!P$13,H305&lt;&gt;契約状況コード表!M$5,H305&lt;&gt;契約状況コード表!M$6),1,"")))</f>
        <v/>
      </c>
      <c r="BM305" s="132" t="str">
        <f t="shared" si="48"/>
        <v>○</v>
      </c>
      <c r="BN305" s="102" t="b">
        <f t="shared" si="49"/>
        <v>1</v>
      </c>
      <c r="BO305" s="102" t="b">
        <f t="shared" si="50"/>
        <v>1</v>
      </c>
    </row>
    <row r="306" spans="7:67" ht="60.6" customHeight="1">
      <c r="G306" s="64"/>
      <c r="H306" s="65"/>
      <c r="I306" s="65"/>
      <c r="J306" s="65"/>
      <c r="K306" s="64"/>
      <c r="L306" s="29"/>
      <c r="M306" s="66"/>
      <c r="N306" s="65"/>
      <c r="O306" s="67"/>
      <c r="P306" s="72"/>
      <c r="Q306" s="73"/>
      <c r="R306" s="65"/>
      <c r="S306" s="64"/>
      <c r="T306" s="68"/>
      <c r="U306" s="75"/>
      <c r="V306" s="76"/>
      <c r="W306" s="148" t="str">
        <f>IF(OR(T306="他官署で調達手続きを実施のため",AG306=契約状況コード表!G$5),"－",IF(V306&lt;&gt;"",ROUNDDOWN(V306/T306,3),(IFERROR(ROUNDDOWN(U306/T306,3),"－"))))</f>
        <v>－</v>
      </c>
      <c r="X306" s="68"/>
      <c r="Y306" s="68"/>
      <c r="Z306" s="71"/>
      <c r="AA306" s="69"/>
      <c r="AB306" s="70"/>
      <c r="AC306" s="71"/>
      <c r="AD306" s="71"/>
      <c r="AE306" s="71"/>
      <c r="AF306" s="71"/>
      <c r="AG306" s="69"/>
      <c r="AH306" s="65"/>
      <c r="AI306" s="65"/>
      <c r="AJ306" s="65"/>
      <c r="AK306" s="29"/>
      <c r="AL306" s="29"/>
      <c r="AM306" s="170"/>
      <c r="AN306" s="170"/>
      <c r="AO306" s="170"/>
      <c r="AP306" s="170"/>
      <c r="AQ306" s="29"/>
      <c r="AR306" s="64"/>
      <c r="AS306" s="29"/>
      <c r="AT306" s="29"/>
      <c r="AU306" s="29"/>
      <c r="AV306" s="29"/>
      <c r="AW306" s="29"/>
      <c r="AX306" s="29"/>
      <c r="AY306" s="29"/>
      <c r="AZ306" s="29"/>
      <c r="BA306" s="90"/>
      <c r="BB306" s="97"/>
      <c r="BC306" s="98" t="str">
        <f>IF(AND(OR(K306=契約状況コード表!D$5,K306=契約状況コード表!D$6),OR(AG306=契約状況コード表!G$5,AG306=契約状況コード表!G$6)),"年間支払金額(全官署)",IF(OR(AG306=契約状況コード表!G$5,AG306=契約状況コード表!G$6),"年間支払金額",IF(AND(OR(COUNTIF(AI306,"*すべて*"),COUNTIF(AI306,"*全て*")),S306="●",OR(K306=契約状況コード表!D$5,K306=契約状況コード表!D$6)),"年間支払金額(全官署、契約相手方ごと)",IF(AND(OR(COUNTIF(AI306,"*すべて*"),COUNTIF(AI306,"*全て*")),S306="●"),"年間支払金額(契約相手方ごと)",IF(AND(OR(K306=契約状況コード表!D$5,K306=契約状況コード表!D$6),AG306=契約状況コード表!G$7),"契約総額(全官署)",IF(AND(K306=契約状況コード表!D$7,AG306=契約状況コード表!G$7),"契約総額(自官署のみ)",IF(K306=契約状況コード表!D$7,"年間支払金額(自官署のみ)",IF(AG306=契約状況コード表!G$7,"契約総額",IF(AND(COUNTIF(BJ306,"&lt;&gt;*単価*"),OR(K306=契約状況コード表!D$5,K306=契約状況コード表!D$6)),"全官署予定価格",IF(AND(COUNTIF(BJ306,"*単価*"),OR(K306=契約状況コード表!D$5,K306=契約状況コード表!D$6)),"全官署支払金額",IF(AND(COUNTIF(BJ306,"&lt;&gt;*単価*"),COUNTIF(BJ306,"*変更契約*")),"変更後予定価格",IF(COUNTIF(BJ306,"*単価*"),"年間支払金額","予定価格"))))))))))))</f>
        <v>予定価格</v>
      </c>
      <c r="BD306" s="98" t="str">
        <f>IF(AND(BI306=契約状況コード表!M$5,T306&gt;契約状況コード表!N$5),"○",IF(AND(BI306=契約状況コード表!M$6,T306&gt;=契約状況コード表!N$6),"○",IF(AND(BI306=契約状況コード表!M$7,T306&gt;=契約状況コード表!N$7),"○",IF(AND(BI306=契約状況コード表!M$8,T306&gt;=契約状況コード表!N$8),"○",IF(AND(BI306=契約状況コード表!M$9,T306&gt;=契約状況コード表!N$9),"○",IF(AND(BI306=契約状況コード表!M$10,T306&gt;=契約状況コード表!N$10),"○",IF(AND(BI306=契約状況コード表!M$11,T306&gt;=契約状況コード表!N$11),"○",IF(AND(BI306=契約状況コード表!M$12,T306&gt;=契約状況コード表!N$12),"○",IF(AND(BI306=契約状況コード表!M$13,T306&gt;=契約状況コード表!N$13),"○",IF(T306="他官署で調達手続き入札を実施のため","○","×"))))))))))</f>
        <v>×</v>
      </c>
      <c r="BE306" s="98" t="str">
        <f>IF(AND(BI306=契約状況コード表!M$5,Y306&gt;契約状況コード表!N$5),"○",IF(AND(BI306=契約状況コード表!M$6,Y306&gt;=契約状況コード表!N$6),"○",IF(AND(BI306=契約状況コード表!M$7,Y306&gt;=契約状況コード表!N$7),"○",IF(AND(BI306=契約状況コード表!M$8,Y306&gt;=契約状況コード表!N$8),"○",IF(AND(BI306=契約状況コード表!M$9,Y306&gt;=契約状況コード表!N$9),"○",IF(AND(BI306=契約状況コード表!M$10,Y306&gt;=契約状況コード表!N$10),"○",IF(AND(BI306=契約状況コード表!M$11,Y306&gt;=契約状況コード表!N$11),"○",IF(AND(BI306=契約状況コード表!M$12,Y306&gt;=契約状況コード表!N$12),"○",IF(AND(BI306=契約状況コード表!M$13,Y306&gt;=契約状況コード表!N$13),"○","×")))))))))</f>
        <v>×</v>
      </c>
      <c r="BF306" s="98" t="str">
        <f t="shared" si="44"/>
        <v>×</v>
      </c>
      <c r="BG306" s="98" t="str">
        <f t="shared" si="45"/>
        <v>×</v>
      </c>
      <c r="BH306" s="99" t="str">
        <f t="shared" si="46"/>
        <v/>
      </c>
      <c r="BI306" s="146">
        <f t="shared" si="47"/>
        <v>0</v>
      </c>
      <c r="BJ306" s="29" t="str">
        <f>IF(AG306=契約状況コード表!G$5,"",IF(AND(K306&lt;&gt;"",ISTEXT(U306)),"分担契約/単価契約",IF(ISTEXT(U306),"単価契約",IF(K306&lt;&gt;"","分担契約",""))))</f>
        <v/>
      </c>
      <c r="BK306" s="147"/>
      <c r="BL306" s="102" t="str">
        <f>IF(COUNTIF(T306,"**"),"",IF(AND(T306&gt;=契約状況コード表!P$5,OR(H306=契約状況コード表!M$5,H306=契約状況コード表!M$6)),1,IF(AND(T306&gt;=契約状況コード表!P$13,H306&lt;&gt;契約状況コード表!M$5,H306&lt;&gt;契約状況コード表!M$6),1,"")))</f>
        <v/>
      </c>
      <c r="BM306" s="132" t="str">
        <f t="shared" si="48"/>
        <v>○</v>
      </c>
      <c r="BN306" s="102" t="b">
        <f t="shared" si="49"/>
        <v>1</v>
      </c>
      <c r="BO306" s="102" t="b">
        <f t="shared" si="50"/>
        <v>1</v>
      </c>
    </row>
    <row r="307" spans="7:67" ht="60.6" customHeight="1">
      <c r="G307" s="64"/>
      <c r="H307" s="65"/>
      <c r="I307" s="65"/>
      <c r="J307" s="65"/>
      <c r="K307" s="64"/>
      <c r="L307" s="29"/>
      <c r="M307" s="66"/>
      <c r="N307" s="65"/>
      <c r="O307" s="67"/>
      <c r="P307" s="72"/>
      <c r="Q307" s="73"/>
      <c r="R307" s="65"/>
      <c r="S307" s="64"/>
      <c r="T307" s="68"/>
      <c r="U307" s="75"/>
      <c r="V307" s="76"/>
      <c r="W307" s="148" t="str">
        <f>IF(OR(T307="他官署で調達手続きを実施のため",AG307=契約状況コード表!G$5),"－",IF(V307&lt;&gt;"",ROUNDDOWN(V307/T307,3),(IFERROR(ROUNDDOWN(U307/T307,3),"－"))))</f>
        <v>－</v>
      </c>
      <c r="X307" s="68"/>
      <c r="Y307" s="68"/>
      <c r="Z307" s="71"/>
      <c r="AA307" s="69"/>
      <c r="AB307" s="70"/>
      <c r="AC307" s="71"/>
      <c r="AD307" s="71"/>
      <c r="AE307" s="71"/>
      <c r="AF307" s="71"/>
      <c r="AG307" s="69"/>
      <c r="AH307" s="65"/>
      <c r="AI307" s="65"/>
      <c r="AJ307" s="65"/>
      <c r="AK307" s="29"/>
      <c r="AL307" s="29"/>
      <c r="AM307" s="170"/>
      <c r="AN307" s="170"/>
      <c r="AO307" s="170"/>
      <c r="AP307" s="170"/>
      <c r="AQ307" s="29"/>
      <c r="AR307" s="64"/>
      <c r="AS307" s="29"/>
      <c r="AT307" s="29"/>
      <c r="AU307" s="29"/>
      <c r="AV307" s="29"/>
      <c r="AW307" s="29"/>
      <c r="AX307" s="29"/>
      <c r="AY307" s="29"/>
      <c r="AZ307" s="29"/>
      <c r="BA307" s="90"/>
      <c r="BB307" s="97"/>
      <c r="BC307" s="98" t="str">
        <f>IF(AND(OR(K307=契約状況コード表!D$5,K307=契約状況コード表!D$6),OR(AG307=契約状況コード表!G$5,AG307=契約状況コード表!G$6)),"年間支払金額(全官署)",IF(OR(AG307=契約状況コード表!G$5,AG307=契約状況コード表!G$6),"年間支払金額",IF(AND(OR(COUNTIF(AI307,"*すべて*"),COUNTIF(AI307,"*全て*")),S307="●",OR(K307=契約状況コード表!D$5,K307=契約状況コード表!D$6)),"年間支払金額(全官署、契約相手方ごと)",IF(AND(OR(COUNTIF(AI307,"*すべて*"),COUNTIF(AI307,"*全て*")),S307="●"),"年間支払金額(契約相手方ごと)",IF(AND(OR(K307=契約状況コード表!D$5,K307=契約状況コード表!D$6),AG307=契約状況コード表!G$7),"契約総額(全官署)",IF(AND(K307=契約状況コード表!D$7,AG307=契約状況コード表!G$7),"契約総額(自官署のみ)",IF(K307=契約状況コード表!D$7,"年間支払金額(自官署のみ)",IF(AG307=契約状況コード表!G$7,"契約総額",IF(AND(COUNTIF(BJ307,"&lt;&gt;*単価*"),OR(K307=契約状況コード表!D$5,K307=契約状況コード表!D$6)),"全官署予定価格",IF(AND(COUNTIF(BJ307,"*単価*"),OR(K307=契約状況コード表!D$5,K307=契約状況コード表!D$6)),"全官署支払金額",IF(AND(COUNTIF(BJ307,"&lt;&gt;*単価*"),COUNTIF(BJ307,"*変更契約*")),"変更後予定価格",IF(COUNTIF(BJ307,"*単価*"),"年間支払金額","予定価格"))))))))))))</f>
        <v>予定価格</v>
      </c>
      <c r="BD307" s="98" t="str">
        <f>IF(AND(BI307=契約状況コード表!M$5,T307&gt;契約状況コード表!N$5),"○",IF(AND(BI307=契約状況コード表!M$6,T307&gt;=契約状況コード表!N$6),"○",IF(AND(BI307=契約状況コード表!M$7,T307&gt;=契約状況コード表!N$7),"○",IF(AND(BI307=契約状況コード表!M$8,T307&gt;=契約状況コード表!N$8),"○",IF(AND(BI307=契約状況コード表!M$9,T307&gt;=契約状況コード表!N$9),"○",IF(AND(BI307=契約状況コード表!M$10,T307&gt;=契約状況コード表!N$10),"○",IF(AND(BI307=契約状況コード表!M$11,T307&gt;=契約状況コード表!N$11),"○",IF(AND(BI307=契約状況コード表!M$12,T307&gt;=契約状況コード表!N$12),"○",IF(AND(BI307=契約状況コード表!M$13,T307&gt;=契約状況コード表!N$13),"○",IF(T307="他官署で調達手続き入札を実施のため","○","×"))))))))))</f>
        <v>×</v>
      </c>
      <c r="BE307" s="98" t="str">
        <f>IF(AND(BI307=契約状況コード表!M$5,Y307&gt;契約状況コード表!N$5),"○",IF(AND(BI307=契約状況コード表!M$6,Y307&gt;=契約状況コード表!N$6),"○",IF(AND(BI307=契約状況コード表!M$7,Y307&gt;=契約状況コード表!N$7),"○",IF(AND(BI307=契約状況コード表!M$8,Y307&gt;=契約状況コード表!N$8),"○",IF(AND(BI307=契約状況コード表!M$9,Y307&gt;=契約状況コード表!N$9),"○",IF(AND(BI307=契約状況コード表!M$10,Y307&gt;=契約状況コード表!N$10),"○",IF(AND(BI307=契約状況コード表!M$11,Y307&gt;=契約状況コード表!N$11),"○",IF(AND(BI307=契約状況コード表!M$12,Y307&gt;=契約状況コード表!N$12),"○",IF(AND(BI307=契約状況コード表!M$13,Y307&gt;=契約状況コード表!N$13),"○","×")))))))))</f>
        <v>×</v>
      </c>
      <c r="BF307" s="98" t="str">
        <f t="shared" si="44"/>
        <v>×</v>
      </c>
      <c r="BG307" s="98" t="str">
        <f t="shared" si="45"/>
        <v>×</v>
      </c>
      <c r="BH307" s="99" t="str">
        <f t="shared" si="46"/>
        <v/>
      </c>
      <c r="BI307" s="146">
        <f t="shared" si="47"/>
        <v>0</v>
      </c>
      <c r="BJ307" s="29" t="str">
        <f>IF(AG307=契約状況コード表!G$5,"",IF(AND(K307&lt;&gt;"",ISTEXT(U307)),"分担契約/単価契約",IF(ISTEXT(U307),"単価契約",IF(K307&lt;&gt;"","分担契約",""))))</f>
        <v/>
      </c>
      <c r="BK307" s="147"/>
      <c r="BL307" s="102" t="str">
        <f>IF(COUNTIF(T307,"**"),"",IF(AND(T307&gt;=契約状況コード表!P$5,OR(H307=契約状況コード表!M$5,H307=契約状況コード表!M$6)),1,IF(AND(T307&gt;=契約状況コード表!P$13,H307&lt;&gt;契約状況コード表!M$5,H307&lt;&gt;契約状況コード表!M$6),1,"")))</f>
        <v/>
      </c>
      <c r="BM307" s="132" t="str">
        <f t="shared" si="48"/>
        <v>○</v>
      </c>
      <c r="BN307" s="102" t="b">
        <f t="shared" si="49"/>
        <v>1</v>
      </c>
      <c r="BO307" s="102" t="b">
        <f t="shared" si="50"/>
        <v>1</v>
      </c>
    </row>
    <row r="308" spans="7:67" ht="60.6" customHeight="1">
      <c r="G308" s="64"/>
      <c r="H308" s="65"/>
      <c r="I308" s="65"/>
      <c r="J308" s="65"/>
      <c r="K308" s="64"/>
      <c r="L308" s="29"/>
      <c r="M308" s="66"/>
      <c r="N308" s="65"/>
      <c r="O308" s="67"/>
      <c r="P308" s="72"/>
      <c r="Q308" s="73"/>
      <c r="R308" s="65"/>
      <c r="S308" s="64"/>
      <c r="T308" s="74"/>
      <c r="U308" s="131"/>
      <c r="V308" s="76"/>
      <c r="W308" s="148" t="str">
        <f>IF(OR(T308="他官署で調達手続きを実施のため",AG308=契約状況コード表!G$5),"－",IF(V308&lt;&gt;"",ROUNDDOWN(V308/T308,3),(IFERROR(ROUNDDOWN(U308/T308,3),"－"))))</f>
        <v>－</v>
      </c>
      <c r="X308" s="74"/>
      <c r="Y308" s="74"/>
      <c r="Z308" s="71"/>
      <c r="AA308" s="69"/>
      <c r="AB308" s="70"/>
      <c r="AC308" s="71"/>
      <c r="AD308" s="71"/>
      <c r="AE308" s="71"/>
      <c r="AF308" s="71"/>
      <c r="AG308" s="69"/>
      <c r="AH308" s="65"/>
      <c r="AI308" s="65"/>
      <c r="AJ308" s="65"/>
      <c r="AK308" s="29"/>
      <c r="AL308" s="29"/>
      <c r="AM308" s="170"/>
      <c r="AN308" s="170"/>
      <c r="AO308" s="170"/>
      <c r="AP308" s="170"/>
      <c r="AQ308" s="29"/>
      <c r="AR308" s="64"/>
      <c r="AS308" s="29"/>
      <c r="AT308" s="29"/>
      <c r="AU308" s="29"/>
      <c r="AV308" s="29"/>
      <c r="AW308" s="29"/>
      <c r="AX308" s="29"/>
      <c r="AY308" s="29"/>
      <c r="AZ308" s="29"/>
      <c r="BA308" s="90"/>
      <c r="BB308" s="97"/>
      <c r="BC308" s="98" t="str">
        <f>IF(AND(OR(K308=契約状況コード表!D$5,K308=契約状況コード表!D$6),OR(AG308=契約状況コード表!G$5,AG308=契約状況コード表!G$6)),"年間支払金額(全官署)",IF(OR(AG308=契約状況コード表!G$5,AG308=契約状況コード表!G$6),"年間支払金額",IF(AND(OR(COUNTIF(AI308,"*すべて*"),COUNTIF(AI308,"*全て*")),S308="●",OR(K308=契約状況コード表!D$5,K308=契約状況コード表!D$6)),"年間支払金額(全官署、契約相手方ごと)",IF(AND(OR(COUNTIF(AI308,"*すべて*"),COUNTIF(AI308,"*全て*")),S308="●"),"年間支払金額(契約相手方ごと)",IF(AND(OR(K308=契約状況コード表!D$5,K308=契約状況コード表!D$6),AG308=契約状況コード表!G$7),"契約総額(全官署)",IF(AND(K308=契約状況コード表!D$7,AG308=契約状況コード表!G$7),"契約総額(自官署のみ)",IF(K308=契約状況コード表!D$7,"年間支払金額(自官署のみ)",IF(AG308=契約状況コード表!G$7,"契約総額",IF(AND(COUNTIF(BJ308,"&lt;&gt;*単価*"),OR(K308=契約状況コード表!D$5,K308=契約状況コード表!D$6)),"全官署予定価格",IF(AND(COUNTIF(BJ308,"*単価*"),OR(K308=契約状況コード表!D$5,K308=契約状況コード表!D$6)),"全官署支払金額",IF(AND(COUNTIF(BJ308,"&lt;&gt;*単価*"),COUNTIF(BJ308,"*変更契約*")),"変更後予定価格",IF(COUNTIF(BJ308,"*単価*"),"年間支払金額","予定価格"))))))))))))</f>
        <v>予定価格</v>
      </c>
      <c r="BD308" s="98" t="str">
        <f>IF(AND(BI308=契約状況コード表!M$5,T308&gt;契約状況コード表!N$5),"○",IF(AND(BI308=契約状況コード表!M$6,T308&gt;=契約状況コード表!N$6),"○",IF(AND(BI308=契約状況コード表!M$7,T308&gt;=契約状況コード表!N$7),"○",IF(AND(BI308=契約状況コード表!M$8,T308&gt;=契約状況コード表!N$8),"○",IF(AND(BI308=契約状況コード表!M$9,T308&gt;=契約状況コード表!N$9),"○",IF(AND(BI308=契約状況コード表!M$10,T308&gt;=契約状況コード表!N$10),"○",IF(AND(BI308=契約状況コード表!M$11,T308&gt;=契約状況コード表!N$11),"○",IF(AND(BI308=契約状況コード表!M$12,T308&gt;=契約状況コード表!N$12),"○",IF(AND(BI308=契約状況コード表!M$13,T308&gt;=契約状況コード表!N$13),"○",IF(T308="他官署で調達手続き入札を実施のため","○","×"))))))))))</f>
        <v>×</v>
      </c>
      <c r="BE308" s="98" t="str">
        <f>IF(AND(BI308=契約状況コード表!M$5,Y308&gt;契約状況コード表!N$5),"○",IF(AND(BI308=契約状況コード表!M$6,Y308&gt;=契約状況コード表!N$6),"○",IF(AND(BI308=契約状況コード表!M$7,Y308&gt;=契約状況コード表!N$7),"○",IF(AND(BI308=契約状況コード表!M$8,Y308&gt;=契約状況コード表!N$8),"○",IF(AND(BI308=契約状況コード表!M$9,Y308&gt;=契約状況コード表!N$9),"○",IF(AND(BI308=契約状況コード表!M$10,Y308&gt;=契約状況コード表!N$10),"○",IF(AND(BI308=契約状況コード表!M$11,Y308&gt;=契約状況コード表!N$11),"○",IF(AND(BI308=契約状況コード表!M$12,Y308&gt;=契約状況コード表!N$12),"○",IF(AND(BI308=契約状況コード表!M$13,Y308&gt;=契約状況コード表!N$13),"○","×")))))))))</f>
        <v>×</v>
      </c>
      <c r="BF308" s="98" t="str">
        <f t="shared" si="44"/>
        <v>×</v>
      </c>
      <c r="BG308" s="98" t="str">
        <f t="shared" si="45"/>
        <v>×</v>
      </c>
      <c r="BH308" s="99" t="str">
        <f t="shared" si="46"/>
        <v/>
      </c>
      <c r="BI308" s="146">
        <f t="shared" si="47"/>
        <v>0</v>
      </c>
      <c r="BJ308" s="29" t="str">
        <f>IF(AG308=契約状況コード表!G$5,"",IF(AND(K308&lt;&gt;"",ISTEXT(U308)),"分担契約/単価契約",IF(ISTEXT(U308),"単価契約",IF(K308&lt;&gt;"","分担契約",""))))</f>
        <v/>
      </c>
      <c r="BK308" s="147"/>
      <c r="BL308" s="102" t="str">
        <f>IF(COUNTIF(T308,"**"),"",IF(AND(T308&gt;=契約状況コード表!P$5,OR(H308=契約状況コード表!M$5,H308=契約状況コード表!M$6)),1,IF(AND(T308&gt;=契約状況コード表!P$13,H308&lt;&gt;契約状況コード表!M$5,H308&lt;&gt;契約状況コード表!M$6),1,"")))</f>
        <v/>
      </c>
      <c r="BM308" s="132" t="str">
        <f t="shared" si="48"/>
        <v>○</v>
      </c>
      <c r="BN308" s="102" t="b">
        <f t="shared" si="49"/>
        <v>1</v>
      </c>
      <c r="BO308" s="102" t="b">
        <f t="shared" si="50"/>
        <v>1</v>
      </c>
    </row>
    <row r="309" spans="7:67" ht="60.6" customHeight="1">
      <c r="G309" s="64"/>
      <c r="H309" s="65"/>
      <c r="I309" s="65"/>
      <c r="J309" s="65"/>
      <c r="K309" s="64"/>
      <c r="L309" s="29"/>
      <c r="M309" s="66"/>
      <c r="N309" s="65"/>
      <c r="O309" s="67"/>
      <c r="P309" s="72"/>
      <c r="Q309" s="73"/>
      <c r="R309" s="65"/>
      <c r="S309" s="64"/>
      <c r="T309" s="68"/>
      <c r="U309" s="75"/>
      <c r="V309" s="76"/>
      <c r="W309" s="148" t="str">
        <f>IF(OR(T309="他官署で調達手続きを実施のため",AG309=契約状況コード表!G$5),"－",IF(V309&lt;&gt;"",ROUNDDOWN(V309/T309,3),(IFERROR(ROUNDDOWN(U309/T309,3),"－"))))</f>
        <v>－</v>
      </c>
      <c r="X309" s="68"/>
      <c r="Y309" s="68"/>
      <c r="Z309" s="71"/>
      <c r="AA309" s="69"/>
      <c r="AB309" s="70"/>
      <c r="AC309" s="71"/>
      <c r="AD309" s="71"/>
      <c r="AE309" s="71"/>
      <c r="AF309" s="71"/>
      <c r="AG309" s="69"/>
      <c r="AH309" s="65"/>
      <c r="AI309" s="65"/>
      <c r="AJ309" s="65"/>
      <c r="AK309" s="29"/>
      <c r="AL309" s="29"/>
      <c r="AM309" s="170"/>
      <c r="AN309" s="170"/>
      <c r="AO309" s="170"/>
      <c r="AP309" s="170"/>
      <c r="AQ309" s="29"/>
      <c r="AR309" s="64"/>
      <c r="AS309" s="29"/>
      <c r="AT309" s="29"/>
      <c r="AU309" s="29"/>
      <c r="AV309" s="29"/>
      <c r="AW309" s="29"/>
      <c r="AX309" s="29"/>
      <c r="AY309" s="29"/>
      <c r="AZ309" s="29"/>
      <c r="BA309" s="90"/>
      <c r="BB309" s="97"/>
      <c r="BC309" s="98" t="str">
        <f>IF(AND(OR(K309=契約状況コード表!D$5,K309=契約状況コード表!D$6),OR(AG309=契約状況コード表!G$5,AG309=契約状況コード表!G$6)),"年間支払金額(全官署)",IF(OR(AG309=契約状況コード表!G$5,AG309=契約状況コード表!G$6),"年間支払金額",IF(AND(OR(COUNTIF(AI309,"*すべて*"),COUNTIF(AI309,"*全て*")),S309="●",OR(K309=契約状況コード表!D$5,K309=契約状況コード表!D$6)),"年間支払金額(全官署、契約相手方ごと)",IF(AND(OR(COUNTIF(AI309,"*すべて*"),COUNTIF(AI309,"*全て*")),S309="●"),"年間支払金額(契約相手方ごと)",IF(AND(OR(K309=契約状況コード表!D$5,K309=契約状況コード表!D$6),AG309=契約状況コード表!G$7),"契約総額(全官署)",IF(AND(K309=契約状況コード表!D$7,AG309=契約状況コード表!G$7),"契約総額(自官署のみ)",IF(K309=契約状況コード表!D$7,"年間支払金額(自官署のみ)",IF(AG309=契約状況コード表!G$7,"契約総額",IF(AND(COUNTIF(BJ309,"&lt;&gt;*単価*"),OR(K309=契約状況コード表!D$5,K309=契約状況コード表!D$6)),"全官署予定価格",IF(AND(COUNTIF(BJ309,"*単価*"),OR(K309=契約状況コード表!D$5,K309=契約状況コード表!D$6)),"全官署支払金額",IF(AND(COUNTIF(BJ309,"&lt;&gt;*単価*"),COUNTIF(BJ309,"*変更契約*")),"変更後予定価格",IF(COUNTIF(BJ309,"*単価*"),"年間支払金額","予定価格"))))))))))))</f>
        <v>予定価格</v>
      </c>
      <c r="BD309" s="98" t="str">
        <f>IF(AND(BI309=契約状況コード表!M$5,T309&gt;契約状況コード表!N$5),"○",IF(AND(BI309=契約状況コード表!M$6,T309&gt;=契約状況コード表!N$6),"○",IF(AND(BI309=契約状況コード表!M$7,T309&gt;=契約状況コード表!N$7),"○",IF(AND(BI309=契約状況コード表!M$8,T309&gt;=契約状況コード表!N$8),"○",IF(AND(BI309=契約状況コード表!M$9,T309&gt;=契約状況コード表!N$9),"○",IF(AND(BI309=契約状況コード表!M$10,T309&gt;=契約状況コード表!N$10),"○",IF(AND(BI309=契約状況コード表!M$11,T309&gt;=契約状況コード表!N$11),"○",IF(AND(BI309=契約状況コード表!M$12,T309&gt;=契約状況コード表!N$12),"○",IF(AND(BI309=契約状況コード表!M$13,T309&gt;=契約状況コード表!N$13),"○",IF(T309="他官署で調達手続き入札を実施のため","○","×"))))))))))</f>
        <v>×</v>
      </c>
      <c r="BE309" s="98" t="str">
        <f>IF(AND(BI309=契約状況コード表!M$5,Y309&gt;契約状況コード表!N$5),"○",IF(AND(BI309=契約状況コード表!M$6,Y309&gt;=契約状況コード表!N$6),"○",IF(AND(BI309=契約状況コード表!M$7,Y309&gt;=契約状況コード表!N$7),"○",IF(AND(BI309=契約状況コード表!M$8,Y309&gt;=契約状況コード表!N$8),"○",IF(AND(BI309=契約状況コード表!M$9,Y309&gt;=契約状況コード表!N$9),"○",IF(AND(BI309=契約状況コード表!M$10,Y309&gt;=契約状況コード表!N$10),"○",IF(AND(BI309=契約状況コード表!M$11,Y309&gt;=契約状況コード表!N$11),"○",IF(AND(BI309=契約状況コード表!M$12,Y309&gt;=契約状況コード表!N$12),"○",IF(AND(BI309=契約状況コード表!M$13,Y309&gt;=契約状況コード表!N$13),"○","×")))))))))</f>
        <v>×</v>
      </c>
      <c r="BF309" s="98" t="str">
        <f t="shared" si="44"/>
        <v>×</v>
      </c>
      <c r="BG309" s="98" t="str">
        <f t="shared" si="45"/>
        <v>×</v>
      </c>
      <c r="BH309" s="99" t="str">
        <f t="shared" si="46"/>
        <v/>
      </c>
      <c r="BI309" s="146">
        <f t="shared" si="47"/>
        <v>0</v>
      </c>
      <c r="BJ309" s="29" t="str">
        <f>IF(AG309=契約状況コード表!G$5,"",IF(AND(K309&lt;&gt;"",ISTEXT(U309)),"分担契約/単価契約",IF(ISTEXT(U309),"単価契約",IF(K309&lt;&gt;"","分担契約",""))))</f>
        <v/>
      </c>
      <c r="BK309" s="147"/>
      <c r="BL309" s="102" t="str">
        <f>IF(COUNTIF(T309,"**"),"",IF(AND(T309&gt;=契約状況コード表!P$5,OR(H309=契約状況コード表!M$5,H309=契約状況コード表!M$6)),1,IF(AND(T309&gt;=契約状況コード表!P$13,H309&lt;&gt;契約状況コード表!M$5,H309&lt;&gt;契約状況コード表!M$6),1,"")))</f>
        <v/>
      </c>
      <c r="BM309" s="132" t="str">
        <f t="shared" si="48"/>
        <v>○</v>
      </c>
      <c r="BN309" s="102" t="b">
        <f t="shared" si="49"/>
        <v>1</v>
      </c>
      <c r="BO309" s="102" t="b">
        <f t="shared" si="50"/>
        <v>1</v>
      </c>
    </row>
    <row r="310" spans="7:67" ht="60.6" customHeight="1">
      <c r="G310" s="64"/>
      <c r="H310" s="65"/>
      <c r="I310" s="65"/>
      <c r="J310" s="65"/>
      <c r="K310" s="64"/>
      <c r="L310" s="29"/>
      <c r="M310" s="66"/>
      <c r="N310" s="65"/>
      <c r="O310" s="67"/>
      <c r="P310" s="72"/>
      <c r="Q310" s="73"/>
      <c r="R310" s="65"/>
      <c r="S310" s="64"/>
      <c r="T310" s="68"/>
      <c r="U310" s="75"/>
      <c r="V310" s="76"/>
      <c r="W310" s="148" t="str">
        <f>IF(OR(T310="他官署で調達手続きを実施のため",AG310=契約状況コード表!G$5),"－",IF(V310&lt;&gt;"",ROUNDDOWN(V310/T310,3),(IFERROR(ROUNDDOWN(U310/T310,3),"－"))))</f>
        <v>－</v>
      </c>
      <c r="X310" s="68"/>
      <c r="Y310" s="68"/>
      <c r="Z310" s="71"/>
      <c r="AA310" s="69"/>
      <c r="AB310" s="70"/>
      <c r="AC310" s="71"/>
      <c r="AD310" s="71"/>
      <c r="AE310" s="71"/>
      <c r="AF310" s="71"/>
      <c r="AG310" s="69"/>
      <c r="AH310" s="65"/>
      <c r="AI310" s="65"/>
      <c r="AJ310" s="65"/>
      <c r="AK310" s="29"/>
      <c r="AL310" s="29"/>
      <c r="AM310" s="170"/>
      <c r="AN310" s="170"/>
      <c r="AO310" s="170"/>
      <c r="AP310" s="170"/>
      <c r="AQ310" s="29"/>
      <c r="AR310" s="64"/>
      <c r="AS310" s="29"/>
      <c r="AT310" s="29"/>
      <c r="AU310" s="29"/>
      <c r="AV310" s="29"/>
      <c r="AW310" s="29"/>
      <c r="AX310" s="29"/>
      <c r="AY310" s="29"/>
      <c r="AZ310" s="29"/>
      <c r="BA310" s="90"/>
      <c r="BB310" s="97"/>
      <c r="BC310" s="98" t="str">
        <f>IF(AND(OR(K310=契約状況コード表!D$5,K310=契約状況コード表!D$6),OR(AG310=契約状況コード表!G$5,AG310=契約状況コード表!G$6)),"年間支払金額(全官署)",IF(OR(AG310=契約状況コード表!G$5,AG310=契約状況コード表!G$6),"年間支払金額",IF(AND(OR(COUNTIF(AI310,"*すべて*"),COUNTIF(AI310,"*全て*")),S310="●",OR(K310=契約状況コード表!D$5,K310=契約状況コード表!D$6)),"年間支払金額(全官署、契約相手方ごと)",IF(AND(OR(COUNTIF(AI310,"*すべて*"),COUNTIF(AI310,"*全て*")),S310="●"),"年間支払金額(契約相手方ごと)",IF(AND(OR(K310=契約状況コード表!D$5,K310=契約状況コード表!D$6),AG310=契約状況コード表!G$7),"契約総額(全官署)",IF(AND(K310=契約状況コード表!D$7,AG310=契約状況コード表!G$7),"契約総額(自官署のみ)",IF(K310=契約状況コード表!D$7,"年間支払金額(自官署のみ)",IF(AG310=契約状況コード表!G$7,"契約総額",IF(AND(COUNTIF(BJ310,"&lt;&gt;*単価*"),OR(K310=契約状況コード表!D$5,K310=契約状況コード表!D$6)),"全官署予定価格",IF(AND(COUNTIF(BJ310,"*単価*"),OR(K310=契約状況コード表!D$5,K310=契約状況コード表!D$6)),"全官署支払金額",IF(AND(COUNTIF(BJ310,"&lt;&gt;*単価*"),COUNTIF(BJ310,"*変更契約*")),"変更後予定価格",IF(COUNTIF(BJ310,"*単価*"),"年間支払金額","予定価格"))))))))))))</f>
        <v>予定価格</v>
      </c>
      <c r="BD310" s="98" t="str">
        <f>IF(AND(BI310=契約状況コード表!M$5,T310&gt;契約状況コード表!N$5),"○",IF(AND(BI310=契約状況コード表!M$6,T310&gt;=契約状況コード表!N$6),"○",IF(AND(BI310=契約状況コード表!M$7,T310&gt;=契約状況コード表!N$7),"○",IF(AND(BI310=契約状況コード表!M$8,T310&gt;=契約状況コード表!N$8),"○",IF(AND(BI310=契約状況コード表!M$9,T310&gt;=契約状況コード表!N$9),"○",IF(AND(BI310=契約状況コード表!M$10,T310&gt;=契約状況コード表!N$10),"○",IF(AND(BI310=契約状況コード表!M$11,T310&gt;=契約状況コード表!N$11),"○",IF(AND(BI310=契約状況コード表!M$12,T310&gt;=契約状況コード表!N$12),"○",IF(AND(BI310=契約状況コード表!M$13,T310&gt;=契約状況コード表!N$13),"○",IF(T310="他官署で調達手続き入札を実施のため","○","×"))))))))))</f>
        <v>×</v>
      </c>
      <c r="BE310" s="98" t="str">
        <f>IF(AND(BI310=契約状況コード表!M$5,Y310&gt;契約状況コード表!N$5),"○",IF(AND(BI310=契約状況コード表!M$6,Y310&gt;=契約状況コード表!N$6),"○",IF(AND(BI310=契約状況コード表!M$7,Y310&gt;=契約状況コード表!N$7),"○",IF(AND(BI310=契約状況コード表!M$8,Y310&gt;=契約状況コード表!N$8),"○",IF(AND(BI310=契約状況コード表!M$9,Y310&gt;=契約状況コード表!N$9),"○",IF(AND(BI310=契約状況コード表!M$10,Y310&gt;=契約状況コード表!N$10),"○",IF(AND(BI310=契約状況コード表!M$11,Y310&gt;=契約状況コード表!N$11),"○",IF(AND(BI310=契約状況コード表!M$12,Y310&gt;=契約状況コード表!N$12),"○",IF(AND(BI310=契約状況コード表!M$13,Y310&gt;=契約状況コード表!N$13),"○","×")))))))))</f>
        <v>×</v>
      </c>
      <c r="BF310" s="98" t="str">
        <f t="shared" si="44"/>
        <v>×</v>
      </c>
      <c r="BG310" s="98" t="str">
        <f t="shared" si="45"/>
        <v>×</v>
      </c>
      <c r="BH310" s="99" t="str">
        <f t="shared" si="46"/>
        <v/>
      </c>
      <c r="BI310" s="146">
        <f t="shared" si="47"/>
        <v>0</v>
      </c>
      <c r="BJ310" s="29" t="str">
        <f>IF(AG310=契約状況コード表!G$5,"",IF(AND(K310&lt;&gt;"",ISTEXT(U310)),"分担契約/単価契約",IF(ISTEXT(U310),"単価契約",IF(K310&lt;&gt;"","分担契約",""))))</f>
        <v/>
      </c>
      <c r="BK310" s="147"/>
      <c r="BL310" s="102" t="str">
        <f>IF(COUNTIF(T310,"**"),"",IF(AND(T310&gt;=契約状況コード表!P$5,OR(H310=契約状況コード表!M$5,H310=契約状況コード表!M$6)),1,IF(AND(T310&gt;=契約状況コード表!P$13,H310&lt;&gt;契約状況コード表!M$5,H310&lt;&gt;契約状況コード表!M$6),1,"")))</f>
        <v/>
      </c>
      <c r="BM310" s="132" t="str">
        <f t="shared" si="48"/>
        <v>○</v>
      </c>
      <c r="BN310" s="102" t="b">
        <f t="shared" si="49"/>
        <v>1</v>
      </c>
      <c r="BO310" s="102" t="b">
        <f t="shared" si="50"/>
        <v>1</v>
      </c>
    </row>
    <row r="311" spans="7:67" ht="60.6" customHeight="1">
      <c r="G311" s="64"/>
      <c r="H311" s="65"/>
      <c r="I311" s="65"/>
      <c r="J311" s="65"/>
      <c r="K311" s="64"/>
      <c r="L311" s="29"/>
      <c r="M311" s="66"/>
      <c r="N311" s="65"/>
      <c r="O311" s="67"/>
      <c r="P311" s="72"/>
      <c r="Q311" s="73"/>
      <c r="R311" s="65"/>
      <c r="S311" s="64"/>
      <c r="T311" s="68"/>
      <c r="U311" s="75"/>
      <c r="V311" s="76"/>
      <c r="W311" s="148" t="str">
        <f>IF(OR(T311="他官署で調達手続きを実施のため",AG311=契約状況コード表!G$5),"－",IF(V311&lt;&gt;"",ROUNDDOWN(V311/T311,3),(IFERROR(ROUNDDOWN(U311/T311,3),"－"))))</f>
        <v>－</v>
      </c>
      <c r="X311" s="68"/>
      <c r="Y311" s="68"/>
      <c r="Z311" s="71"/>
      <c r="AA311" s="69"/>
      <c r="AB311" s="70"/>
      <c r="AC311" s="71"/>
      <c r="AD311" s="71"/>
      <c r="AE311" s="71"/>
      <c r="AF311" s="71"/>
      <c r="AG311" s="69"/>
      <c r="AH311" s="65"/>
      <c r="AI311" s="65"/>
      <c r="AJ311" s="65"/>
      <c r="AK311" s="29"/>
      <c r="AL311" s="29"/>
      <c r="AM311" s="170"/>
      <c r="AN311" s="170"/>
      <c r="AO311" s="170"/>
      <c r="AP311" s="170"/>
      <c r="AQ311" s="29"/>
      <c r="AR311" s="64"/>
      <c r="AS311" s="29"/>
      <c r="AT311" s="29"/>
      <c r="AU311" s="29"/>
      <c r="AV311" s="29"/>
      <c r="AW311" s="29"/>
      <c r="AX311" s="29"/>
      <c r="AY311" s="29"/>
      <c r="AZ311" s="29"/>
      <c r="BA311" s="90"/>
      <c r="BB311" s="97"/>
      <c r="BC311" s="98" t="str">
        <f>IF(AND(OR(K311=契約状況コード表!D$5,K311=契約状況コード表!D$6),OR(AG311=契約状況コード表!G$5,AG311=契約状況コード表!G$6)),"年間支払金額(全官署)",IF(OR(AG311=契約状況コード表!G$5,AG311=契約状況コード表!G$6),"年間支払金額",IF(AND(OR(COUNTIF(AI311,"*すべて*"),COUNTIF(AI311,"*全て*")),S311="●",OR(K311=契約状況コード表!D$5,K311=契約状況コード表!D$6)),"年間支払金額(全官署、契約相手方ごと)",IF(AND(OR(COUNTIF(AI311,"*すべて*"),COUNTIF(AI311,"*全て*")),S311="●"),"年間支払金額(契約相手方ごと)",IF(AND(OR(K311=契約状況コード表!D$5,K311=契約状況コード表!D$6),AG311=契約状況コード表!G$7),"契約総額(全官署)",IF(AND(K311=契約状況コード表!D$7,AG311=契約状況コード表!G$7),"契約総額(自官署のみ)",IF(K311=契約状況コード表!D$7,"年間支払金額(自官署のみ)",IF(AG311=契約状況コード表!G$7,"契約総額",IF(AND(COUNTIF(BJ311,"&lt;&gt;*単価*"),OR(K311=契約状況コード表!D$5,K311=契約状況コード表!D$6)),"全官署予定価格",IF(AND(COUNTIF(BJ311,"*単価*"),OR(K311=契約状況コード表!D$5,K311=契約状況コード表!D$6)),"全官署支払金額",IF(AND(COUNTIF(BJ311,"&lt;&gt;*単価*"),COUNTIF(BJ311,"*変更契約*")),"変更後予定価格",IF(COUNTIF(BJ311,"*単価*"),"年間支払金額","予定価格"))))))))))))</f>
        <v>予定価格</v>
      </c>
      <c r="BD311" s="98" t="str">
        <f>IF(AND(BI311=契約状況コード表!M$5,T311&gt;契約状況コード表!N$5),"○",IF(AND(BI311=契約状況コード表!M$6,T311&gt;=契約状況コード表!N$6),"○",IF(AND(BI311=契約状況コード表!M$7,T311&gt;=契約状況コード表!N$7),"○",IF(AND(BI311=契約状況コード表!M$8,T311&gt;=契約状況コード表!N$8),"○",IF(AND(BI311=契約状況コード表!M$9,T311&gt;=契約状況コード表!N$9),"○",IF(AND(BI311=契約状況コード表!M$10,T311&gt;=契約状況コード表!N$10),"○",IF(AND(BI311=契約状況コード表!M$11,T311&gt;=契約状況コード表!N$11),"○",IF(AND(BI311=契約状況コード表!M$12,T311&gt;=契約状況コード表!N$12),"○",IF(AND(BI311=契約状況コード表!M$13,T311&gt;=契約状況コード表!N$13),"○",IF(T311="他官署で調達手続き入札を実施のため","○","×"))))))))))</f>
        <v>×</v>
      </c>
      <c r="BE311" s="98" t="str">
        <f>IF(AND(BI311=契約状況コード表!M$5,Y311&gt;契約状況コード表!N$5),"○",IF(AND(BI311=契約状況コード表!M$6,Y311&gt;=契約状況コード表!N$6),"○",IF(AND(BI311=契約状況コード表!M$7,Y311&gt;=契約状況コード表!N$7),"○",IF(AND(BI311=契約状況コード表!M$8,Y311&gt;=契約状況コード表!N$8),"○",IF(AND(BI311=契約状況コード表!M$9,Y311&gt;=契約状況コード表!N$9),"○",IF(AND(BI311=契約状況コード表!M$10,Y311&gt;=契約状況コード表!N$10),"○",IF(AND(BI311=契約状況コード表!M$11,Y311&gt;=契約状況コード表!N$11),"○",IF(AND(BI311=契約状況コード表!M$12,Y311&gt;=契約状況コード表!N$12),"○",IF(AND(BI311=契約状況コード表!M$13,Y311&gt;=契約状況コード表!N$13),"○","×")))))))))</f>
        <v>×</v>
      </c>
      <c r="BF311" s="98" t="str">
        <f t="shared" si="44"/>
        <v>×</v>
      </c>
      <c r="BG311" s="98" t="str">
        <f t="shared" si="45"/>
        <v>×</v>
      </c>
      <c r="BH311" s="99" t="str">
        <f t="shared" si="46"/>
        <v/>
      </c>
      <c r="BI311" s="146">
        <f t="shared" si="47"/>
        <v>0</v>
      </c>
      <c r="BJ311" s="29" t="str">
        <f>IF(AG311=契約状況コード表!G$5,"",IF(AND(K311&lt;&gt;"",ISTEXT(U311)),"分担契約/単価契約",IF(ISTEXT(U311),"単価契約",IF(K311&lt;&gt;"","分担契約",""))))</f>
        <v/>
      </c>
      <c r="BK311" s="147"/>
      <c r="BL311" s="102" t="str">
        <f>IF(COUNTIF(T311,"**"),"",IF(AND(T311&gt;=契約状況コード表!P$5,OR(H311=契約状況コード表!M$5,H311=契約状況コード表!M$6)),1,IF(AND(T311&gt;=契約状況コード表!P$13,H311&lt;&gt;契約状況コード表!M$5,H311&lt;&gt;契約状況コード表!M$6),1,"")))</f>
        <v/>
      </c>
      <c r="BM311" s="132" t="str">
        <f t="shared" si="48"/>
        <v>○</v>
      </c>
      <c r="BN311" s="102" t="b">
        <f t="shared" si="49"/>
        <v>1</v>
      </c>
      <c r="BO311" s="102" t="b">
        <f t="shared" si="50"/>
        <v>1</v>
      </c>
    </row>
    <row r="312" spans="7:67" ht="60.6" customHeight="1">
      <c r="G312" s="64"/>
      <c r="H312" s="65"/>
      <c r="I312" s="65"/>
      <c r="J312" s="65"/>
      <c r="K312" s="64"/>
      <c r="L312" s="29"/>
      <c r="M312" s="66"/>
      <c r="N312" s="65"/>
      <c r="O312" s="67"/>
      <c r="P312" s="72"/>
      <c r="Q312" s="73"/>
      <c r="R312" s="65"/>
      <c r="S312" s="64"/>
      <c r="T312" s="68"/>
      <c r="U312" s="75"/>
      <c r="V312" s="76"/>
      <c r="W312" s="148" t="str">
        <f>IF(OR(T312="他官署で調達手続きを実施のため",AG312=契約状況コード表!G$5),"－",IF(V312&lt;&gt;"",ROUNDDOWN(V312/T312,3),(IFERROR(ROUNDDOWN(U312/T312,3),"－"))))</f>
        <v>－</v>
      </c>
      <c r="X312" s="68"/>
      <c r="Y312" s="68"/>
      <c r="Z312" s="71"/>
      <c r="AA312" s="69"/>
      <c r="AB312" s="70"/>
      <c r="AC312" s="71"/>
      <c r="AD312" s="71"/>
      <c r="AE312" s="71"/>
      <c r="AF312" s="71"/>
      <c r="AG312" s="69"/>
      <c r="AH312" s="65"/>
      <c r="AI312" s="65"/>
      <c r="AJ312" s="65"/>
      <c r="AK312" s="29"/>
      <c r="AL312" s="29"/>
      <c r="AM312" s="170"/>
      <c r="AN312" s="170"/>
      <c r="AO312" s="170"/>
      <c r="AP312" s="170"/>
      <c r="AQ312" s="29"/>
      <c r="AR312" s="64"/>
      <c r="AS312" s="29"/>
      <c r="AT312" s="29"/>
      <c r="AU312" s="29"/>
      <c r="AV312" s="29"/>
      <c r="AW312" s="29"/>
      <c r="AX312" s="29"/>
      <c r="AY312" s="29"/>
      <c r="AZ312" s="29"/>
      <c r="BA312" s="92"/>
      <c r="BB312" s="97"/>
      <c r="BC312" s="98" t="str">
        <f>IF(AND(OR(K312=契約状況コード表!D$5,K312=契約状況コード表!D$6),OR(AG312=契約状況コード表!G$5,AG312=契約状況コード表!G$6)),"年間支払金額(全官署)",IF(OR(AG312=契約状況コード表!G$5,AG312=契約状況コード表!G$6),"年間支払金額",IF(AND(OR(COUNTIF(AI312,"*すべて*"),COUNTIF(AI312,"*全て*")),S312="●",OR(K312=契約状況コード表!D$5,K312=契約状況コード表!D$6)),"年間支払金額(全官署、契約相手方ごと)",IF(AND(OR(COUNTIF(AI312,"*すべて*"),COUNTIF(AI312,"*全て*")),S312="●"),"年間支払金額(契約相手方ごと)",IF(AND(OR(K312=契約状況コード表!D$5,K312=契約状況コード表!D$6),AG312=契約状況コード表!G$7),"契約総額(全官署)",IF(AND(K312=契約状況コード表!D$7,AG312=契約状況コード表!G$7),"契約総額(自官署のみ)",IF(K312=契約状況コード表!D$7,"年間支払金額(自官署のみ)",IF(AG312=契約状況コード表!G$7,"契約総額",IF(AND(COUNTIF(BJ312,"&lt;&gt;*単価*"),OR(K312=契約状況コード表!D$5,K312=契約状況コード表!D$6)),"全官署予定価格",IF(AND(COUNTIF(BJ312,"*単価*"),OR(K312=契約状況コード表!D$5,K312=契約状況コード表!D$6)),"全官署支払金額",IF(AND(COUNTIF(BJ312,"&lt;&gt;*単価*"),COUNTIF(BJ312,"*変更契約*")),"変更後予定価格",IF(COUNTIF(BJ312,"*単価*"),"年間支払金額","予定価格"))))))))))))</f>
        <v>予定価格</v>
      </c>
      <c r="BD312" s="98" t="str">
        <f>IF(AND(BI312=契約状況コード表!M$5,T312&gt;契約状況コード表!N$5),"○",IF(AND(BI312=契約状況コード表!M$6,T312&gt;=契約状況コード表!N$6),"○",IF(AND(BI312=契約状況コード表!M$7,T312&gt;=契約状況コード表!N$7),"○",IF(AND(BI312=契約状況コード表!M$8,T312&gt;=契約状況コード表!N$8),"○",IF(AND(BI312=契約状況コード表!M$9,T312&gt;=契約状況コード表!N$9),"○",IF(AND(BI312=契約状況コード表!M$10,T312&gt;=契約状況コード表!N$10),"○",IF(AND(BI312=契約状況コード表!M$11,T312&gt;=契約状況コード表!N$11),"○",IF(AND(BI312=契約状況コード表!M$12,T312&gt;=契約状況コード表!N$12),"○",IF(AND(BI312=契約状況コード表!M$13,T312&gt;=契約状況コード表!N$13),"○",IF(T312="他官署で調達手続き入札を実施のため","○","×"))))))))))</f>
        <v>×</v>
      </c>
      <c r="BE312" s="98" t="str">
        <f>IF(AND(BI312=契約状況コード表!M$5,Y312&gt;契約状況コード表!N$5),"○",IF(AND(BI312=契約状況コード表!M$6,Y312&gt;=契約状況コード表!N$6),"○",IF(AND(BI312=契約状況コード表!M$7,Y312&gt;=契約状況コード表!N$7),"○",IF(AND(BI312=契約状況コード表!M$8,Y312&gt;=契約状況コード表!N$8),"○",IF(AND(BI312=契約状況コード表!M$9,Y312&gt;=契約状況コード表!N$9),"○",IF(AND(BI312=契約状況コード表!M$10,Y312&gt;=契約状況コード表!N$10),"○",IF(AND(BI312=契約状況コード表!M$11,Y312&gt;=契約状況コード表!N$11),"○",IF(AND(BI312=契約状況コード表!M$12,Y312&gt;=契約状況コード表!N$12),"○",IF(AND(BI312=契約状況コード表!M$13,Y312&gt;=契約状況コード表!N$13),"○","×")))))))))</f>
        <v>×</v>
      </c>
      <c r="BF312" s="98" t="str">
        <f t="shared" si="44"/>
        <v>×</v>
      </c>
      <c r="BG312" s="98" t="str">
        <f t="shared" si="45"/>
        <v>×</v>
      </c>
      <c r="BH312" s="99" t="str">
        <f t="shared" si="46"/>
        <v/>
      </c>
      <c r="BI312" s="146">
        <f t="shared" si="47"/>
        <v>0</v>
      </c>
      <c r="BJ312" s="29" t="str">
        <f>IF(AG312=契約状況コード表!G$5,"",IF(AND(K312&lt;&gt;"",ISTEXT(U312)),"分担契約/単価契約",IF(ISTEXT(U312),"単価契約",IF(K312&lt;&gt;"","分担契約",""))))</f>
        <v/>
      </c>
      <c r="BK312" s="147"/>
      <c r="BL312" s="102" t="str">
        <f>IF(COUNTIF(T312,"**"),"",IF(AND(T312&gt;=契約状況コード表!P$5,OR(H312=契約状況コード表!M$5,H312=契約状況コード表!M$6)),1,IF(AND(T312&gt;=契約状況コード表!P$13,H312&lt;&gt;契約状況コード表!M$5,H312&lt;&gt;契約状況コード表!M$6),1,"")))</f>
        <v/>
      </c>
      <c r="BM312" s="132" t="str">
        <f t="shared" si="48"/>
        <v>○</v>
      </c>
      <c r="BN312" s="102" t="b">
        <f t="shared" si="49"/>
        <v>1</v>
      </c>
      <c r="BO312" s="102" t="b">
        <f t="shared" si="50"/>
        <v>1</v>
      </c>
    </row>
    <row r="313" spans="7:67" ht="60.6" customHeight="1">
      <c r="G313" s="64"/>
      <c r="H313" s="65"/>
      <c r="I313" s="65"/>
      <c r="J313" s="65"/>
      <c r="K313" s="64"/>
      <c r="L313" s="29"/>
      <c r="M313" s="66"/>
      <c r="N313" s="65"/>
      <c r="O313" s="67"/>
      <c r="P313" s="72"/>
      <c r="Q313" s="73"/>
      <c r="R313" s="65"/>
      <c r="S313" s="64"/>
      <c r="T313" s="68"/>
      <c r="U313" s="75"/>
      <c r="V313" s="76"/>
      <c r="W313" s="148" t="str">
        <f>IF(OR(T313="他官署で調達手続きを実施のため",AG313=契約状況コード表!G$5),"－",IF(V313&lt;&gt;"",ROUNDDOWN(V313/T313,3),(IFERROR(ROUNDDOWN(U313/T313,3),"－"))))</f>
        <v>－</v>
      </c>
      <c r="X313" s="68"/>
      <c r="Y313" s="68"/>
      <c r="Z313" s="71"/>
      <c r="AA313" s="69"/>
      <c r="AB313" s="70"/>
      <c r="AC313" s="71"/>
      <c r="AD313" s="71"/>
      <c r="AE313" s="71"/>
      <c r="AF313" s="71"/>
      <c r="AG313" s="69"/>
      <c r="AH313" s="65"/>
      <c r="AI313" s="65"/>
      <c r="AJ313" s="65"/>
      <c r="AK313" s="29"/>
      <c r="AL313" s="29"/>
      <c r="AM313" s="170"/>
      <c r="AN313" s="170"/>
      <c r="AO313" s="170"/>
      <c r="AP313" s="170"/>
      <c r="AQ313" s="29"/>
      <c r="AR313" s="64"/>
      <c r="AS313" s="29"/>
      <c r="AT313" s="29"/>
      <c r="AU313" s="29"/>
      <c r="AV313" s="29"/>
      <c r="AW313" s="29"/>
      <c r="AX313" s="29"/>
      <c r="AY313" s="29"/>
      <c r="AZ313" s="29"/>
      <c r="BA313" s="90"/>
      <c r="BB313" s="97"/>
      <c r="BC313" s="98" t="str">
        <f>IF(AND(OR(K313=契約状況コード表!D$5,K313=契約状況コード表!D$6),OR(AG313=契約状況コード表!G$5,AG313=契約状況コード表!G$6)),"年間支払金額(全官署)",IF(OR(AG313=契約状況コード表!G$5,AG313=契約状況コード表!G$6),"年間支払金額",IF(AND(OR(COUNTIF(AI313,"*すべて*"),COUNTIF(AI313,"*全て*")),S313="●",OR(K313=契約状況コード表!D$5,K313=契約状況コード表!D$6)),"年間支払金額(全官署、契約相手方ごと)",IF(AND(OR(COUNTIF(AI313,"*すべて*"),COUNTIF(AI313,"*全て*")),S313="●"),"年間支払金額(契約相手方ごと)",IF(AND(OR(K313=契約状況コード表!D$5,K313=契約状況コード表!D$6),AG313=契約状況コード表!G$7),"契約総額(全官署)",IF(AND(K313=契約状況コード表!D$7,AG313=契約状況コード表!G$7),"契約総額(自官署のみ)",IF(K313=契約状況コード表!D$7,"年間支払金額(自官署のみ)",IF(AG313=契約状況コード表!G$7,"契約総額",IF(AND(COUNTIF(BJ313,"&lt;&gt;*単価*"),OR(K313=契約状況コード表!D$5,K313=契約状況コード表!D$6)),"全官署予定価格",IF(AND(COUNTIF(BJ313,"*単価*"),OR(K313=契約状況コード表!D$5,K313=契約状況コード表!D$6)),"全官署支払金額",IF(AND(COUNTIF(BJ313,"&lt;&gt;*単価*"),COUNTIF(BJ313,"*変更契約*")),"変更後予定価格",IF(COUNTIF(BJ313,"*単価*"),"年間支払金額","予定価格"))))))))))))</f>
        <v>予定価格</v>
      </c>
      <c r="BD313" s="98" t="str">
        <f>IF(AND(BI313=契約状況コード表!M$5,T313&gt;契約状況コード表!N$5),"○",IF(AND(BI313=契約状況コード表!M$6,T313&gt;=契約状況コード表!N$6),"○",IF(AND(BI313=契約状況コード表!M$7,T313&gt;=契約状況コード表!N$7),"○",IF(AND(BI313=契約状況コード表!M$8,T313&gt;=契約状況コード表!N$8),"○",IF(AND(BI313=契約状況コード表!M$9,T313&gt;=契約状況コード表!N$9),"○",IF(AND(BI313=契約状況コード表!M$10,T313&gt;=契約状況コード表!N$10),"○",IF(AND(BI313=契約状況コード表!M$11,T313&gt;=契約状況コード表!N$11),"○",IF(AND(BI313=契約状況コード表!M$12,T313&gt;=契約状況コード表!N$12),"○",IF(AND(BI313=契約状況コード表!M$13,T313&gt;=契約状況コード表!N$13),"○",IF(T313="他官署で調達手続き入札を実施のため","○","×"))))))))))</f>
        <v>×</v>
      </c>
      <c r="BE313" s="98" t="str">
        <f>IF(AND(BI313=契約状況コード表!M$5,Y313&gt;契約状況コード表!N$5),"○",IF(AND(BI313=契約状況コード表!M$6,Y313&gt;=契約状況コード表!N$6),"○",IF(AND(BI313=契約状況コード表!M$7,Y313&gt;=契約状況コード表!N$7),"○",IF(AND(BI313=契約状況コード表!M$8,Y313&gt;=契約状況コード表!N$8),"○",IF(AND(BI313=契約状況コード表!M$9,Y313&gt;=契約状況コード表!N$9),"○",IF(AND(BI313=契約状況コード表!M$10,Y313&gt;=契約状況コード表!N$10),"○",IF(AND(BI313=契約状況コード表!M$11,Y313&gt;=契約状況コード表!N$11),"○",IF(AND(BI313=契約状況コード表!M$12,Y313&gt;=契約状況コード表!N$12),"○",IF(AND(BI313=契約状況コード表!M$13,Y313&gt;=契約状況コード表!N$13),"○","×")))))))))</f>
        <v>×</v>
      </c>
      <c r="BF313" s="98" t="str">
        <f t="shared" si="44"/>
        <v>×</v>
      </c>
      <c r="BG313" s="98" t="str">
        <f t="shared" si="45"/>
        <v>×</v>
      </c>
      <c r="BH313" s="99" t="str">
        <f t="shared" si="46"/>
        <v/>
      </c>
      <c r="BI313" s="146">
        <f t="shared" si="47"/>
        <v>0</v>
      </c>
      <c r="BJ313" s="29" t="str">
        <f>IF(AG313=契約状況コード表!G$5,"",IF(AND(K313&lt;&gt;"",ISTEXT(U313)),"分担契約/単価契約",IF(ISTEXT(U313),"単価契約",IF(K313&lt;&gt;"","分担契約",""))))</f>
        <v/>
      </c>
      <c r="BK313" s="147"/>
      <c r="BL313" s="102" t="str">
        <f>IF(COUNTIF(T313,"**"),"",IF(AND(T313&gt;=契約状況コード表!P$5,OR(H313=契約状況コード表!M$5,H313=契約状況コード表!M$6)),1,IF(AND(T313&gt;=契約状況コード表!P$13,H313&lt;&gt;契約状況コード表!M$5,H313&lt;&gt;契約状況コード表!M$6),1,"")))</f>
        <v/>
      </c>
      <c r="BM313" s="132" t="str">
        <f t="shared" si="48"/>
        <v>○</v>
      </c>
      <c r="BN313" s="102" t="b">
        <f t="shared" si="49"/>
        <v>1</v>
      </c>
      <c r="BO313" s="102" t="b">
        <f t="shared" si="50"/>
        <v>1</v>
      </c>
    </row>
    <row r="314" spans="7:67" ht="60.6" customHeight="1">
      <c r="G314" s="64"/>
      <c r="H314" s="65"/>
      <c r="I314" s="65"/>
      <c r="J314" s="65"/>
      <c r="K314" s="64"/>
      <c r="L314" s="29"/>
      <c r="M314" s="66"/>
      <c r="N314" s="65"/>
      <c r="O314" s="67"/>
      <c r="P314" s="72"/>
      <c r="Q314" s="73"/>
      <c r="R314" s="65"/>
      <c r="S314" s="64"/>
      <c r="T314" s="68"/>
      <c r="U314" s="75"/>
      <c r="V314" s="76"/>
      <c r="W314" s="148" t="str">
        <f>IF(OR(T314="他官署で調達手続きを実施のため",AG314=契約状況コード表!G$5),"－",IF(V314&lt;&gt;"",ROUNDDOWN(V314/T314,3),(IFERROR(ROUNDDOWN(U314/T314,3),"－"))))</f>
        <v>－</v>
      </c>
      <c r="X314" s="68"/>
      <c r="Y314" s="68"/>
      <c r="Z314" s="71"/>
      <c r="AA314" s="69"/>
      <c r="AB314" s="70"/>
      <c r="AC314" s="71"/>
      <c r="AD314" s="71"/>
      <c r="AE314" s="71"/>
      <c r="AF314" s="71"/>
      <c r="AG314" s="69"/>
      <c r="AH314" s="65"/>
      <c r="AI314" s="65"/>
      <c r="AJ314" s="65"/>
      <c r="AK314" s="29"/>
      <c r="AL314" s="29"/>
      <c r="AM314" s="170"/>
      <c r="AN314" s="170"/>
      <c r="AO314" s="170"/>
      <c r="AP314" s="170"/>
      <c r="AQ314" s="29"/>
      <c r="AR314" s="64"/>
      <c r="AS314" s="29"/>
      <c r="AT314" s="29"/>
      <c r="AU314" s="29"/>
      <c r="AV314" s="29"/>
      <c r="AW314" s="29"/>
      <c r="AX314" s="29"/>
      <c r="AY314" s="29"/>
      <c r="AZ314" s="29"/>
      <c r="BA314" s="90"/>
      <c r="BB314" s="97"/>
      <c r="BC314" s="98" t="str">
        <f>IF(AND(OR(K314=契約状況コード表!D$5,K314=契約状況コード表!D$6),OR(AG314=契約状況コード表!G$5,AG314=契約状況コード表!G$6)),"年間支払金額(全官署)",IF(OR(AG314=契約状況コード表!G$5,AG314=契約状況コード表!G$6),"年間支払金額",IF(AND(OR(COUNTIF(AI314,"*すべて*"),COUNTIF(AI314,"*全て*")),S314="●",OR(K314=契約状況コード表!D$5,K314=契約状況コード表!D$6)),"年間支払金額(全官署、契約相手方ごと)",IF(AND(OR(COUNTIF(AI314,"*すべて*"),COUNTIF(AI314,"*全て*")),S314="●"),"年間支払金額(契約相手方ごと)",IF(AND(OR(K314=契約状況コード表!D$5,K314=契約状況コード表!D$6),AG314=契約状況コード表!G$7),"契約総額(全官署)",IF(AND(K314=契約状況コード表!D$7,AG314=契約状況コード表!G$7),"契約総額(自官署のみ)",IF(K314=契約状況コード表!D$7,"年間支払金額(自官署のみ)",IF(AG314=契約状況コード表!G$7,"契約総額",IF(AND(COUNTIF(BJ314,"&lt;&gt;*単価*"),OR(K314=契約状況コード表!D$5,K314=契約状況コード表!D$6)),"全官署予定価格",IF(AND(COUNTIF(BJ314,"*単価*"),OR(K314=契約状況コード表!D$5,K314=契約状況コード表!D$6)),"全官署支払金額",IF(AND(COUNTIF(BJ314,"&lt;&gt;*単価*"),COUNTIF(BJ314,"*変更契約*")),"変更後予定価格",IF(COUNTIF(BJ314,"*単価*"),"年間支払金額","予定価格"))))))))))))</f>
        <v>予定価格</v>
      </c>
      <c r="BD314" s="98" t="str">
        <f>IF(AND(BI314=契約状況コード表!M$5,T314&gt;契約状況コード表!N$5),"○",IF(AND(BI314=契約状況コード表!M$6,T314&gt;=契約状況コード表!N$6),"○",IF(AND(BI314=契約状況コード表!M$7,T314&gt;=契約状況コード表!N$7),"○",IF(AND(BI314=契約状況コード表!M$8,T314&gt;=契約状況コード表!N$8),"○",IF(AND(BI314=契約状況コード表!M$9,T314&gt;=契約状況コード表!N$9),"○",IF(AND(BI314=契約状況コード表!M$10,T314&gt;=契約状況コード表!N$10),"○",IF(AND(BI314=契約状況コード表!M$11,T314&gt;=契約状況コード表!N$11),"○",IF(AND(BI314=契約状況コード表!M$12,T314&gt;=契約状況コード表!N$12),"○",IF(AND(BI314=契約状況コード表!M$13,T314&gt;=契約状況コード表!N$13),"○",IF(T314="他官署で調達手続き入札を実施のため","○","×"))))))))))</f>
        <v>×</v>
      </c>
      <c r="BE314" s="98" t="str">
        <f>IF(AND(BI314=契約状況コード表!M$5,Y314&gt;契約状況コード表!N$5),"○",IF(AND(BI314=契約状況コード表!M$6,Y314&gt;=契約状況コード表!N$6),"○",IF(AND(BI314=契約状況コード表!M$7,Y314&gt;=契約状況コード表!N$7),"○",IF(AND(BI314=契約状況コード表!M$8,Y314&gt;=契約状況コード表!N$8),"○",IF(AND(BI314=契約状況コード表!M$9,Y314&gt;=契約状況コード表!N$9),"○",IF(AND(BI314=契約状況コード表!M$10,Y314&gt;=契約状況コード表!N$10),"○",IF(AND(BI314=契約状況コード表!M$11,Y314&gt;=契約状況コード表!N$11),"○",IF(AND(BI314=契約状況コード表!M$12,Y314&gt;=契約状況コード表!N$12),"○",IF(AND(BI314=契約状況コード表!M$13,Y314&gt;=契約状況コード表!N$13),"○","×")))))))))</f>
        <v>×</v>
      </c>
      <c r="BF314" s="98" t="str">
        <f t="shared" si="44"/>
        <v>×</v>
      </c>
      <c r="BG314" s="98" t="str">
        <f t="shared" si="45"/>
        <v>×</v>
      </c>
      <c r="BH314" s="99" t="str">
        <f t="shared" si="46"/>
        <v/>
      </c>
      <c r="BI314" s="146">
        <f t="shared" si="47"/>
        <v>0</v>
      </c>
      <c r="BJ314" s="29" t="str">
        <f>IF(AG314=契約状況コード表!G$5,"",IF(AND(K314&lt;&gt;"",ISTEXT(U314)),"分担契約/単価契約",IF(ISTEXT(U314),"単価契約",IF(K314&lt;&gt;"","分担契約",""))))</f>
        <v/>
      </c>
      <c r="BK314" s="147"/>
      <c r="BL314" s="102" t="str">
        <f>IF(COUNTIF(T314,"**"),"",IF(AND(T314&gt;=契約状況コード表!P$5,OR(H314=契約状況コード表!M$5,H314=契約状況コード表!M$6)),1,IF(AND(T314&gt;=契約状況コード表!P$13,H314&lt;&gt;契約状況コード表!M$5,H314&lt;&gt;契約状況コード表!M$6),1,"")))</f>
        <v/>
      </c>
      <c r="BM314" s="132" t="str">
        <f t="shared" si="48"/>
        <v>○</v>
      </c>
      <c r="BN314" s="102" t="b">
        <f t="shared" si="49"/>
        <v>1</v>
      </c>
      <c r="BO314" s="102" t="b">
        <f t="shared" si="50"/>
        <v>1</v>
      </c>
    </row>
    <row r="315" spans="7:67" ht="60.6" customHeight="1">
      <c r="G315" s="64"/>
      <c r="H315" s="65"/>
      <c r="I315" s="65"/>
      <c r="J315" s="65"/>
      <c r="K315" s="64"/>
      <c r="L315" s="29"/>
      <c r="M315" s="66"/>
      <c r="N315" s="65"/>
      <c r="O315" s="67"/>
      <c r="P315" s="72"/>
      <c r="Q315" s="73"/>
      <c r="R315" s="65"/>
      <c r="S315" s="64"/>
      <c r="T315" s="74"/>
      <c r="U315" s="131"/>
      <c r="V315" s="76"/>
      <c r="W315" s="148" t="str">
        <f>IF(OR(T315="他官署で調達手続きを実施のため",AG315=契約状況コード表!G$5),"－",IF(V315&lt;&gt;"",ROUNDDOWN(V315/T315,3),(IFERROR(ROUNDDOWN(U315/T315,3),"－"))))</f>
        <v>－</v>
      </c>
      <c r="X315" s="74"/>
      <c r="Y315" s="74"/>
      <c r="Z315" s="71"/>
      <c r="AA315" s="69"/>
      <c r="AB315" s="70"/>
      <c r="AC315" s="71"/>
      <c r="AD315" s="71"/>
      <c r="AE315" s="71"/>
      <c r="AF315" s="71"/>
      <c r="AG315" s="69"/>
      <c r="AH315" s="65"/>
      <c r="AI315" s="65"/>
      <c r="AJ315" s="65"/>
      <c r="AK315" s="29"/>
      <c r="AL315" s="29"/>
      <c r="AM315" s="170"/>
      <c r="AN315" s="170"/>
      <c r="AO315" s="170"/>
      <c r="AP315" s="170"/>
      <c r="AQ315" s="29"/>
      <c r="AR315" s="64"/>
      <c r="AS315" s="29"/>
      <c r="AT315" s="29"/>
      <c r="AU315" s="29"/>
      <c r="AV315" s="29"/>
      <c r="AW315" s="29"/>
      <c r="AX315" s="29"/>
      <c r="AY315" s="29"/>
      <c r="AZ315" s="29"/>
      <c r="BA315" s="90"/>
      <c r="BB315" s="97"/>
      <c r="BC315" s="98" t="str">
        <f>IF(AND(OR(K315=契約状況コード表!D$5,K315=契約状況コード表!D$6),OR(AG315=契約状況コード表!G$5,AG315=契約状況コード表!G$6)),"年間支払金額(全官署)",IF(OR(AG315=契約状況コード表!G$5,AG315=契約状況コード表!G$6),"年間支払金額",IF(AND(OR(COUNTIF(AI315,"*すべて*"),COUNTIF(AI315,"*全て*")),S315="●",OR(K315=契約状況コード表!D$5,K315=契約状況コード表!D$6)),"年間支払金額(全官署、契約相手方ごと)",IF(AND(OR(COUNTIF(AI315,"*すべて*"),COUNTIF(AI315,"*全て*")),S315="●"),"年間支払金額(契約相手方ごと)",IF(AND(OR(K315=契約状況コード表!D$5,K315=契約状況コード表!D$6),AG315=契約状況コード表!G$7),"契約総額(全官署)",IF(AND(K315=契約状況コード表!D$7,AG315=契約状況コード表!G$7),"契約総額(自官署のみ)",IF(K315=契約状況コード表!D$7,"年間支払金額(自官署のみ)",IF(AG315=契約状況コード表!G$7,"契約総額",IF(AND(COUNTIF(BJ315,"&lt;&gt;*単価*"),OR(K315=契約状況コード表!D$5,K315=契約状況コード表!D$6)),"全官署予定価格",IF(AND(COUNTIF(BJ315,"*単価*"),OR(K315=契約状況コード表!D$5,K315=契約状況コード表!D$6)),"全官署支払金額",IF(AND(COUNTIF(BJ315,"&lt;&gt;*単価*"),COUNTIF(BJ315,"*変更契約*")),"変更後予定価格",IF(COUNTIF(BJ315,"*単価*"),"年間支払金額","予定価格"))))))))))))</f>
        <v>予定価格</v>
      </c>
      <c r="BD315" s="98" t="str">
        <f>IF(AND(BI315=契約状況コード表!M$5,T315&gt;契約状況コード表!N$5),"○",IF(AND(BI315=契約状況コード表!M$6,T315&gt;=契約状況コード表!N$6),"○",IF(AND(BI315=契約状況コード表!M$7,T315&gt;=契約状況コード表!N$7),"○",IF(AND(BI315=契約状況コード表!M$8,T315&gt;=契約状況コード表!N$8),"○",IF(AND(BI315=契約状況コード表!M$9,T315&gt;=契約状況コード表!N$9),"○",IF(AND(BI315=契約状況コード表!M$10,T315&gt;=契約状況コード表!N$10),"○",IF(AND(BI315=契約状況コード表!M$11,T315&gt;=契約状況コード表!N$11),"○",IF(AND(BI315=契約状況コード表!M$12,T315&gt;=契約状況コード表!N$12),"○",IF(AND(BI315=契約状況コード表!M$13,T315&gt;=契約状況コード表!N$13),"○",IF(T315="他官署で調達手続き入札を実施のため","○","×"))))))))))</f>
        <v>×</v>
      </c>
      <c r="BE315" s="98" t="str">
        <f>IF(AND(BI315=契約状況コード表!M$5,Y315&gt;契約状況コード表!N$5),"○",IF(AND(BI315=契約状況コード表!M$6,Y315&gt;=契約状況コード表!N$6),"○",IF(AND(BI315=契約状況コード表!M$7,Y315&gt;=契約状況コード表!N$7),"○",IF(AND(BI315=契約状況コード表!M$8,Y315&gt;=契約状況コード表!N$8),"○",IF(AND(BI315=契約状況コード表!M$9,Y315&gt;=契約状況コード表!N$9),"○",IF(AND(BI315=契約状況コード表!M$10,Y315&gt;=契約状況コード表!N$10),"○",IF(AND(BI315=契約状況コード表!M$11,Y315&gt;=契約状況コード表!N$11),"○",IF(AND(BI315=契約状況コード表!M$12,Y315&gt;=契約状況コード表!N$12),"○",IF(AND(BI315=契約状況コード表!M$13,Y315&gt;=契約状況コード表!N$13),"○","×")))))))))</f>
        <v>×</v>
      </c>
      <c r="BF315" s="98" t="str">
        <f t="shared" si="44"/>
        <v>×</v>
      </c>
      <c r="BG315" s="98" t="str">
        <f t="shared" si="45"/>
        <v>×</v>
      </c>
      <c r="BH315" s="99" t="str">
        <f t="shared" si="46"/>
        <v/>
      </c>
      <c r="BI315" s="146">
        <f t="shared" si="47"/>
        <v>0</v>
      </c>
      <c r="BJ315" s="29" t="str">
        <f>IF(AG315=契約状況コード表!G$5,"",IF(AND(K315&lt;&gt;"",ISTEXT(U315)),"分担契約/単価契約",IF(ISTEXT(U315),"単価契約",IF(K315&lt;&gt;"","分担契約",""))))</f>
        <v/>
      </c>
      <c r="BK315" s="147"/>
      <c r="BL315" s="102" t="str">
        <f>IF(COUNTIF(T315,"**"),"",IF(AND(T315&gt;=契約状況コード表!P$5,OR(H315=契約状況コード表!M$5,H315=契約状況コード表!M$6)),1,IF(AND(T315&gt;=契約状況コード表!P$13,H315&lt;&gt;契約状況コード表!M$5,H315&lt;&gt;契約状況コード表!M$6),1,"")))</f>
        <v/>
      </c>
      <c r="BM315" s="132" t="str">
        <f t="shared" si="48"/>
        <v>○</v>
      </c>
      <c r="BN315" s="102" t="b">
        <f t="shared" si="49"/>
        <v>1</v>
      </c>
      <c r="BO315" s="102" t="b">
        <f t="shared" si="50"/>
        <v>1</v>
      </c>
    </row>
    <row r="316" spans="7:67" ht="60.6" customHeight="1">
      <c r="G316" s="64"/>
      <c r="H316" s="65"/>
      <c r="I316" s="65"/>
      <c r="J316" s="65"/>
      <c r="K316" s="64"/>
      <c r="L316" s="29"/>
      <c r="M316" s="66"/>
      <c r="N316" s="65"/>
      <c r="O316" s="67"/>
      <c r="P316" s="72"/>
      <c r="Q316" s="73"/>
      <c r="R316" s="65"/>
      <c r="S316" s="64"/>
      <c r="T316" s="68"/>
      <c r="U316" s="75"/>
      <c r="V316" s="76"/>
      <c r="W316" s="148" t="str">
        <f>IF(OR(T316="他官署で調達手続きを実施のため",AG316=契約状況コード表!G$5),"－",IF(V316&lt;&gt;"",ROUNDDOWN(V316/T316,3),(IFERROR(ROUNDDOWN(U316/T316,3),"－"))))</f>
        <v>－</v>
      </c>
      <c r="X316" s="68"/>
      <c r="Y316" s="68"/>
      <c r="Z316" s="71"/>
      <c r="AA316" s="69"/>
      <c r="AB316" s="70"/>
      <c r="AC316" s="71"/>
      <c r="AD316" s="71"/>
      <c r="AE316" s="71"/>
      <c r="AF316" s="71"/>
      <c r="AG316" s="69"/>
      <c r="AH316" s="65"/>
      <c r="AI316" s="65"/>
      <c r="AJ316" s="65"/>
      <c r="AK316" s="29"/>
      <c r="AL316" s="29"/>
      <c r="AM316" s="170"/>
      <c r="AN316" s="170"/>
      <c r="AO316" s="170"/>
      <c r="AP316" s="170"/>
      <c r="AQ316" s="29"/>
      <c r="AR316" s="64"/>
      <c r="AS316" s="29"/>
      <c r="AT316" s="29"/>
      <c r="AU316" s="29"/>
      <c r="AV316" s="29"/>
      <c r="AW316" s="29"/>
      <c r="AX316" s="29"/>
      <c r="AY316" s="29"/>
      <c r="AZ316" s="29"/>
      <c r="BA316" s="90"/>
      <c r="BB316" s="97"/>
      <c r="BC316" s="98" t="str">
        <f>IF(AND(OR(K316=契約状況コード表!D$5,K316=契約状況コード表!D$6),OR(AG316=契約状況コード表!G$5,AG316=契約状況コード表!G$6)),"年間支払金額(全官署)",IF(OR(AG316=契約状況コード表!G$5,AG316=契約状況コード表!G$6),"年間支払金額",IF(AND(OR(COUNTIF(AI316,"*すべて*"),COUNTIF(AI316,"*全て*")),S316="●",OR(K316=契約状況コード表!D$5,K316=契約状況コード表!D$6)),"年間支払金額(全官署、契約相手方ごと)",IF(AND(OR(COUNTIF(AI316,"*すべて*"),COUNTIF(AI316,"*全て*")),S316="●"),"年間支払金額(契約相手方ごと)",IF(AND(OR(K316=契約状況コード表!D$5,K316=契約状況コード表!D$6),AG316=契約状況コード表!G$7),"契約総額(全官署)",IF(AND(K316=契約状況コード表!D$7,AG316=契約状況コード表!G$7),"契約総額(自官署のみ)",IF(K316=契約状況コード表!D$7,"年間支払金額(自官署のみ)",IF(AG316=契約状況コード表!G$7,"契約総額",IF(AND(COUNTIF(BJ316,"&lt;&gt;*単価*"),OR(K316=契約状況コード表!D$5,K316=契約状況コード表!D$6)),"全官署予定価格",IF(AND(COUNTIF(BJ316,"*単価*"),OR(K316=契約状況コード表!D$5,K316=契約状況コード表!D$6)),"全官署支払金額",IF(AND(COUNTIF(BJ316,"&lt;&gt;*単価*"),COUNTIF(BJ316,"*変更契約*")),"変更後予定価格",IF(COUNTIF(BJ316,"*単価*"),"年間支払金額","予定価格"))))))))))))</f>
        <v>予定価格</v>
      </c>
      <c r="BD316" s="98" t="str">
        <f>IF(AND(BI316=契約状況コード表!M$5,T316&gt;契約状況コード表!N$5),"○",IF(AND(BI316=契約状況コード表!M$6,T316&gt;=契約状況コード表!N$6),"○",IF(AND(BI316=契約状況コード表!M$7,T316&gt;=契約状況コード表!N$7),"○",IF(AND(BI316=契約状況コード表!M$8,T316&gt;=契約状況コード表!N$8),"○",IF(AND(BI316=契約状況コード表!M$9,T316&gt;=契約状況コード表!N$9),"○",IF(AND(BI316=契約状況コード表!M$10,T316&gt;=契約状況コード表!N$10),"○",IF(AND(BI316=契約状況コード表!M$11,T316&gt;=契約状況コード表!N$11),"○",IF(AND(BI316=契約状況コード表!M$12,T316&gt;=契約状況コード表!N$12),"○",IF(AND(BI316=契約状況コード表!M$13,T316&gt;=契約状況コード表!N$13),"○",IF(T316="他官署で調達手続き入札を実施のため","○","×"))))))))))</f>
        <v>×</v>
      </c>
      <c r="BE316" s="98" t="str">
        <f>IF(AND(BI316=契約状況コード表!M$5,Y316&gt;契約状況コード表!N$5),"○",IF(AND(BI316=契約状況コード表!M$6,Y316&gt;=契約状況コード表!N$6),"○",IF(AND(BI316=契約状況コード表!M$7,Y316&gt;=契約状況コード表!N$7),"○",IF(AND(BI316=契約状況コード表!M$8,Y316&gt;=契約状況コード表!N$8),"○",IF(AND(BI316=契約状況コード表!M$9,Y316&gt;=契約状況コード表!N$9),"○",IF(AND(BI316=契約状況コード表!M$10,Y316&gt;=契約状況コード表!N$10),"○",IF(AND(BI316=契約状況コード表!M$11,Y316&gt;=契約状況コード表!N$11),"○",IF(AND(BI316=契約状況コード表!M$12,Y316&gt;=契約状況コード表!N$12),"○",IF(AND(BI316=契約状況コード表!M$13,Y316&gt;=契約状況コード表!N$13),"○","×")))))))))</f>
        <v>×</v>
      </c>
      <c r="BF316" s="98" t="str">
        <f t="shared" si="44"/>
        <v>×</v>
      </c>
      <c r="BG316" s="98" t="str">
        <f t="shared" si="45"/>
        <v>×</v>
      </c>
      <c r="BH316" s="99" t="str">
        <f t="shared" si="46"/>
        <v/>
      </c>
      <c r="BI316" s="146">
        <f t="shared" si="47"/>
        <v>0</v>
      </c>
      <c r="BJ316" s="29" t="str">
        <f>IF(AG316=契約状況コード表!G$5,"",IF(AND(K316&lt;&gt;"",ISTEXT(U316)),"分担契約/単価契約",IF(ISTEXT(U316),"単価契約",IF(K316&lt;&gt;"","分担契約",""))))</f>
        <v/>
      </c>
      <c r="BK316" s="147"/>
      <c r="BL316" s="102" t="str">
        <f>IF(COUNTIF(T316,"**"),"",IF(AND(T316&gt;=契約状況コード表!P$5,OR(H316=契約状況コード表!M$5,H316=契約状況コード表!M$6)),1,IF(AND(T316&gt;=契約状況コード表!P$13,H316&lt;&gt;契約状況コード表!M$5,H316&lt;&gt;契約状況コード表!M$6),1,"")))</f>
        <v/>
      </c>
      <c r="BM316" s="132" t="str">
        <f t="shared" si="48"/>
        <v>○</v>
      </c>
      <c r="BN316" s="102" t="b">
        <f t="shared" si="49"/>
        <v>1</v>
      </c>
      <c r="BO316" s="102" t="b">
        <f t="shared" si="50"/>
        <v>1</v>
      </c>
    </row>
    <row r="317" spans="7:67" ht="60.6" customHeight="1">
      <c r="G317" s="64"/>
      <c r="H317" s="65"/>
      <c r="I317" s="65"/>
      <c r="J317" s="65"/>
      <c r="K317" s="64"/>
      <c r="L317" s="29"/>
      <c r="M317" s="66"/>
      <c r="N317" s="65"/>
      <c r="O317" s="67"/>
      <c r="P317" s="72"/>
      <c r="Q317" s="73"/>
      <c r="R317" s="65"/>
      <c r="S317" s="64"/>
      <c r="T317" s="68"/>
      <c r="U317" s="75"/>
      <c r="V317" s="76"/>
      <c r="W317" s="148" t="str">
        <f>IF(OR(T317="他官署で調達手続きを実施のため",AG317=契約状況コード表!G$5),"－",IF(V317&lt;&gt;"",ROUNDDOWN(V317/T317,3),(IFERROR(ROUNDDOWN(U317/T317,3),"－"))))</f>
        <v>－</v>
      </c>
      <c r="X317" s="68"/>
      <c r="Y317" s="68"/>
      <c r="Z317" s="71"/>
      <c r="AA317" s="69"/>
      <c r="AB317" s="70"/>
      <c r="AC317" s="71"/>
      <c r="AD317" s="71"/>
      <c r="AE317" s="71"/>
      <c r="AF317" s="71"/>
      <c r="AG317" s="69"/>
      <c r="AH317" s="65"/>
      <c r="AI317" s="65"/>
      <c r="AJ317" s="65"/>
      <c r="AK317" s="29"/>
      <c r="AL317" s="29"/>
      <c r="AM317" s="170"/>
      <c r="AN317" s="170"/>
      <c r="AO317" s="170"/>
      <c r="AP317" s="170"/>
      <c r="AQ317" s="29"/>
      <c r="AR317" s="64"/>
      <c r="AS317" s="29"/>
      <c r="AT317" s="29"/>
      <c r="AU317" s="29"/>
      <c r="AV317" s="29"/>
      <c r="AW317" s="29"/>
      <c r="AX317" s="29"/>
      <c r="AY317" s="29"/>
      <c r="AZ317" s="29"/>
      <c r="BA317" s="90"/>
      <c r="BB317" s="97"/>
      <c r="BC317" s="98" t="str">
        <f>IF(AND(OR(K317=契約状況コード表!D$5,K317=契約状況コード表!D$6),OR(AG317=契約状況コード表!G$5,AG317=契約状況コード表!G$6)),"年間支払金額(全官署)",IF(OR(AG317=契約状況コード表!G$5,AG317=契約状況コード表!G$6),"年間支払金額",IF(AND(OR(COUNTIF(AI317,"*すべて*"),COUNTIF(AI317,"*全て*")),S317="●",OR(K317=契約状況コード表!D$5,K317=契約状況コード表!D$6)),"年間支払金額(全官署、契約相手方ごと)",IF(AND(OR(COUNTIF(AI317,"*すべて*"),COUNTIF(AI317,"*全て*")),S317="●"),"年間支払金額(契約相手方ごと)",IF(AND(OR(K317=契約状況コード表!D$5,K317=契約状況コード表!D$6),AG317=契約状況コード表!G$7),"契約総額(全官署)",IF(AND(K317=契約状況コード表!D$7,AG317=契約状況コード表!G$7),"契約総額(自官署のみ)",IF(K317=契約状況コード表!D$7,"年間支払金額(自官署のみ)",IF(AG317=契約状況コード表!G$7,"契約総額",IF(AND(COUNTIF(BJ317,"&lt;&gt;*単価*"),OR(K317=契約状況コード表!D$5,K317=契約状況コード表!D$6)),"全官署予定価格",IF(AND(COUNTIF(BJ317,"*単価*"),OR(K317=契約状況コード表!D$5,K317=契約状況コード表!D$6)),"全官署支払金額",IF(AND(COUNTIF(BJ317,"&lt;&gt;*単価*"),COUNTIF(BJ317,"*変更契約*")),"変更後予定価格",IF(COUNTIF(BJ317,"*単価*"),"年間支払金額","予定価格"))))))))))))</f>
        <v>予定価格</v>
      </c>
      <c r="BD317" s="98" t="str">
        <f>IF(AND(BI317=契約状況コード表!M$5,T317&gt;契約状況コード表!N$5),"○",IF(AND(BI317=契約状況コード表!M$6,T317&gt;=契約状況コード表!N$6),"○",IF(AND(BI317=契約状況コード表!M$7,T317&gt;=契約状況コード表!N$7),"○",IF(AND(BI317=契約状況コード表!M$8,T317&gt;=契約状況コード表!N$8),"○",IF(AND(BI317=契約状況コード表!M$9,T317&gt;=契約状況コード表!N$9),"○",IF(AND(BI317=契約状況コード表!M$10,T317&gt;=契約状況コード表!N$10),"○",IF(AND(BI317=契約状況コード表!M$11,T317&gt;=契約状況コード表!N$11),"○",IF(AND(BI317=契約状況コード表!M$12,T317&gt;=契約状況コード表!N$12),"○",IF(AND(BI317=契約状況コード表!M$13,T317&gt;=契約状況コード表!N$13),"○",IF(T317="他官署で調達手続き入札を実施のため","○","×"))))))))))</f>
        <v>×</v>
      </c>
      <c r="BE317" s="98" t="str">
        <f>IF(AND(BI317=契約状況コード表!M$5,Y317&gt;契約状況コード表!N$5),"○",IF(AND(BI317=契約状況コード表!M$6,Y317&gt;=契約状況コード表!N$6),"○",IF(AND(BI317=契約状況コード表!M$7,Y317&gt;=契約状況コード表!N$7),"○",IF(AND(BI317=契約状況コード表!M$8,Y317&gt;=契約状況コード表!N$8),"○",IF(AND(BI317=契約状況コード表!M$9,Y317&gt;=契約状況コード表!N$9),"○",IF(AND(BI317=契約状況コード表!M$10,Y317&gt;=契約状況コード表!N$10),"○",IF(AND(BI317=契約状況コード表!M$11,Y317&gt;=契約状況コード表!N$11),"○",IF(AND(BI317=契約状況コード表!M$12,Y317&gt;=契約状況コード表!N$12),"○",IF(AND(BI317=契約状況コード表!M$13,Y317&gt;=契約状況コード表!N$13),"○","×")))))))))</f>
        <v>×</v>
      </c>
      <c r="BF317" s="98" t="str">
        <f t="shared" si="44"/>
        <v>×</v>
      </c>
      <c r="BG317" s="98" t="str">
        <f t="shared" si="45"/>
        <v>×</v>
      </c>
      <c r="BH317" s="99" t="str">
        <f t="shared" si="46"/>
        <v/>
      </c>
      <c r="BI317" s="146">
        <f t="shared" si="47"/>
        <v>0</v>
      </c>
      <c r="BJ317" s="29" t="str">
        <f>IF(AG317=契約状況コード表!G$5,"",IF(AND(K317&lt;&gt;"",ISTEXT(U317)),"分担契約/単価契約",IF(ISTEXT(U317),"単価契約",IF(K317&lt;&gt;"","分担契約",""))))</f>
        <v/>
      </c>
      <c r="BK317" s="147"/>
      <c r="BL317" s="102" t="str">
        <f>IF(COUNTIF(T317,"**"),"",IF(AND(T317&gt;=契約状況コード表!P$5,OR(H317=契約状況コード表!M$5,H317=契約状況コード表!M$6)),1,IF(AND(T317&gt;=契約状況コード表!P$13,H317&lt;&gt;契約状況コード表!M$5,H317&lt;&gt;契約状況コード表!M$6),1,"")))</f>
        <v/>
      </c>
      <c r="BM317" s="132" t="str">
        <f t="shared" si="48"/>
        <v>○</v>
      </c>
      <c r="BN317" s="102" t="b">
        <f t="shared" si="49"/>
        <v>1</v>
      </c>
      <c r="BO317" s="102" t="b">
        <f t="shared" si="50"/>
        <v>1</v>
      </c>
    </row>
    <row r="318" spans="7:67" ht="60.6" customHeight="1">
      <c r="G318" s="64"/>
      <c r="H318" s="65"/>
      <c r="I318" s="65"/>
      <c r="J318" s="65"/>
      <c r="K318" s="64"/>
      <c r="L318" s="29"/>
      <c r="M318" s="66"/>
      <c r="N318" s="65"/>
      <c r="O318" s="67"/>
      <c r="P318" s="72"/>
      <c r="Q318" s="73"/>
      <c r="R318" s="65"/>
      <c r="S318" s="64"/>
      <c r="T318" s="68"/>
      <c r="U318" s="75"/>
      <c r="V318" s="76"/>
      <c r="W318" s="148" t="str">
        <f>IF(OR(T318="他官署で調達手続きを実施のため",AG318=契約状況コード表!G$5),"－",IF(V318&lt;&gt;"",ROUNDDOWN(V318/T318,3),(IFERROR(ROUNDDOWN(U318/T318,3),"－"))))</f>
        <v>－</v>
      </c>
      <c r="X318" s="68"/>
      <c r="Y318" s="68"/>
      <c r="Z318" s="71"/>
      <c r="AA318" s="69"/>
      <c r="AB318" s="70"/>
      <c r="AC318" s="71"/>
      <c r="AD318" s="71"/>
      <c r="AE318" s="71"/>
      <c r="AF318" s="71"/>
      <c r="AG318" s="69"/>
      <c r="AH318" s="65"/>
      <c r="AI318" s="65"/>
      <c r="AJ318" s="65"/>
      <c r="AK318" s="29"/>
      <c r="AL318" s="29"/>
      <c r="AM318" s="170"/>
      <c r="AN318" s="170"/>
      <c r="AO318" s="170"/>
      <c r="AP318" s="170"/>
      <c r="AQ318" s="29"/>
      <c r="AR318" s="64"/>
      <c r="AS318" s="29"/>
      <c r="AT318" s="29"/>
      <c r="AU318" s="29"/>
      <c r="AV318" s="29"/>
      <c r="AW318" s="29"/>
      <c r="AX318" s="29"/>
      <c r="AY318" s="29"/>
      <c r="AZ318" s="29"/>
      <c r="BA318" s="90"/>
      <c r="BB318" s="97"/>
      <c r="BC318" s="98" t="str">
        <f>IF(AND(OR(K318=契約状況コード表!D$5,K318=契約状況コード表!D$6),OR(AG318=契約状況コード表!G$5,AG318=契約状況コード表!G$6)),"年間支払金額(全官署)",IF(OR(AG318=契約状況コード表!G$5,AG318=契約状況コード表!G$6),"年間支払金額",IF(AND(OR(COUNTIF(AI318,"*すべて*"),COUNTIF(AI318,"*全て*")),S318="●",OR(K318=契約状況コード表!D$5,K318=契約状況コード表!D$6)),"年間支払金額(全官署、契約相手方ごと)",IF(AND(OR(COUNTIF(AI318,"*すべて*"),COUNTIF(AI318,"*全て*")),S318="●"),"年間支払金額(契約相手方ごと)",IF(AND(OR(K318=契約状況コード表!D$5,K318=契約状況コード表!D$6),AG318=契約状況コード表!G$7),"契約総額(全官署)",IF(AND(K318=契約状況コード表!D$7,AG318=契約状況コード表!G$7),"契約総額(自官署のみ)",IF(K318=契約状況コード表!D$7,"年間支払金額(自官署のみ)",IF(AG318=契約状況コード表!G$7,"契約総額",IF(AND(COUNTIF(BJ318,"&lt;&gt;*単価*"),OR(K318=契約状況コード表!D$5,K318=契約状況コード表!D$6)),"全官署予定価格",IF(AND(COUNTIF(BJ318,"*単価*"),OR(K318=契約状況コード表!D$5,K318=契約状況コード表!D$6)),"全官署支払金額",IF(AND(COUNTIF(BJ318,"&lt;&gt;*単価*"),COUNTIF(BJ318,"*変更契約*")),"変更後予定価格",IF(COUNTIF(BJ318,"*単価*"),"年間支払金額","予定価格"))))))))))))</f>
        <v>予定価格</v>
      </c>
      <c r="BD318" s="98" t="str">
        <f>IF(AND(BI318=契約状況コード表!M$5,T318&gt;契約状況コード表!N$5),"○",IF(AND(BI318=契約状況コード表!M$6,T318&gt;=契約状況コード表!N$6),"○",IF(AND(BI318=契約状況コード表!M$7,T318&gt;=契約状況コード表!N$7),"○",IF(AND(BI318=契約状況コード表!M$8,T318&gt;=契約状況コード表!N$8),"○",IF(AND(BI318=契約状況コード表!M$9,T318&gt;=契約状況コード表!N$9),"○",IF(AND(BI318=契約状況コード表!M$10,T318&gt;=契約状況コード表!N$10),"○",IF(AND(BI318=契約状況コード表!M$11,T318&gt;=契約状況コード表!N$11),"○",IF(AND(BI318=契約状況コード表!M$12,T318&gt;=契約状況コード表!N$12),"○",IF(AND(BI318=契約状況コード表!M$13,T318&gt;=契約状況コード表!N$13),"○",IF(T318="他官署で調達手続き入札を実施のため","○","×"))))))))))</f>
        <v>×</v>
      </c>
      <c r="BE318" s="98" t="str">
        <f>IF(AND(BI318=契約状況コード表!M$5,Y318&gt;契約状況コード表!N$5),"○",IF(AND(BI318=契約状況コード表!M$6,Y318&gt;=契約状況コード表!N$6),"○",IF(AND(BI318=契約状況コード表!M$7,Y318&gt;=契約状況コード表!N$7),"○",IF(AND(BI318=契約状況コード表!M$8,Y318&gt;=契約状況コード表!N$8),"○",IF(AND(BI318=契約状況コード表!M$9,Y318&gt;=契約状況コード表!N$9),"○",IF(AND(BI318=契約状況コード表!M$10,Y318&gt;=契約状況コード表!N$10),"○",IF(AND(BI318=契約状況コード表!M$11,Y318&gt;=契約状況コード表!N$11),"○",IF(AND(BI318=契約状況コード表!M$12,Y318&gt;=契約状況コード表!N$12),"○",IF(AND(BI318=契約状況コード表!M$13,Y318&gt;=契約状況コード表!N$13),"○","×")))))))))</f>
        <v>×</v>
      </c>
      <c r="BF318" s="98" t="str">
        <f t="shared" si="44"/>
        <v>×</v>
      </c>
      <c r="BG318" s="98" t="str">
        <f t="shared" si="45"/>
        <v>×</v>
      </c>
      <c r="BH318" s="99" t="str">
        <f t="shared" si="46"/>
        <v/>
      </c>
      <c r="BI318" s="146">
        <f t="shared" si="47"/>
        <v>0</v>
      </c>
      <c r="BJ318" s="29" t="str">
        <f>IF(AG318=契約状況コード表!G$5,"",IF(AND(K318&lt;&gt;"",ISTEXT(U318)),"分担契約/単価契約",IF(ISTEXT(U318),"単価契約",IF(K318&lt;&gt;"","分担契約",""))))</f>
        <v/>
      </c>
      <c r="BK318" s="147"/>
      <c r="BL318" s="102" t="str">
        <f>IF(COUNTIF(T318,"**"),"",IF(AND(T318&gt;=契約状況コード表!P$5,OR(H318=契約状況コード表!M$5,H318=契約状況コード表!M$6)),1,IF(AND(T318&gt;=契約状況コード表!P$13,H318&lt;&gt;契約状況コード表!M$5,H318&lt;&gt;契約状況コード表!M$6),1,"")))</f>
        <v/>
      </c>
      <c r="BM318" s="132" t="str">
        <f t="shared" si="48"/>
        <v>○</v>
      </c>
      <c r="BN318" s="102" t="b">
        <f t="shared" si="49"/>
        <v>1</v>
      </c>
      <c r="BO318" s="102" t="b">
        <f t="shared" si="50"/>
        <v>1</v>
      </c>
    </row>
    <row r="319" spans="7:67" ht="60.6" customHeight="1">
      <c r="G319" s="64"/>
      <c r="H319" s="65"/>
      <c r="I319" s="65"/>
      <c r="J319" s="65"/>
      <c r="K319" s="64"/>
      <c r="L319" s="29"/>
      <c r="M319" s="66"/>
      <c r="N319" s="65"/>
      <c r="O319" s="67"/>
      <c r="P319" s="72"/>
      <c r="Q319" s="73"/>
      <c r="R319" s="65"/>
      <c r="S319" s="64"/>
      <c r="T319" s="68"/>
      <c r="U319" s="75"/>
      <c r="V319" s="76"/>
      <c r="W319" s="148" t="str">
        <f>IF(OR(T319="他官署で調達手続きを実施のため",AG319=契約状況コード表!G$5),"－",IF(V319&lt;&gt;"",ROUNDDOWN(V319/T319,3),(IFERROR(ROUNDDOWN(U319/T319,3),"－"))))</f>
        <v>－</v>
      </c>
      <c r="X319" s="68"/>
      <c r="Y319" s="68"/>
      <c r="Z319" s="71"/>
      <c r="AA319" s="69"/>
      <c r="AB319" s="70"/>
      <c r="AC319" s="71"/>
      <c r="AD319" s="71"/>
      <c r="AE319" s="71"/>
      <c r="AF319" s="71"/>
      <c r="AG319" s="69"/>
      <c r="AH319" s="65"/>
      <c r="AI319" s="65"/>
      <c r="AJ319" s="65"/>
      <c r="AK319" s="29"/>
      <c r="AL319" s="29"/>
      <c r="AM319" s="170"/>
      <c r="AN319" s="170"/>
      <c r="AO319" s="170"/>
      <c r="AP319" s="170"/>
      <c r="AQ319" s="29"/>
      <c r="AR319" s="64"/>
      <c r="AS319" s="29"/>
      <c r="AT319" s="29"/>
      <c r="AU319" s="29"/>
      <c r="AV319" s="29"/>
      <c r="AW319" s="29"/>
      <c r="AX319" s="29"/>
      <c r="AY319" s="29"/>
      <c r="AZ319" s="29"/>
      <c r="BA319" s="92"/>
      <c r="BB319" s="97"/>
      <c r="BC319" s="98" t="str">
        <f>IF(AND(OR(K319=契約状況コード表!D$5,K319=契約状況コード表!D$6),OR(AG319=契約状況コード表!G$5,AG319=契約状況コード表!G$6)),"年間支払金額(全官署)",IF(OR(AG319=契約状況コード表!G$5,AG319=契約状況コード表!G$6),"年間支払金額",IF(AND(OR(COUNTIF(AI319,"*すべて*"),COUNTIF(AI319,"*全て*")),S319="●",OR(K319=契約状況コード表!D$5,K319=契約状況コード表!D$6)),"年間支払金額(全官署、契約相手方ごと)",IF(AND(OR(COUNTIF(AI319,"*すべて*"),COUNTIF(AI319,"*全て*")),S319="●"),"年間支払金額(契約相手方ごと)",IF(AND(OR(K319=契約状況コード表!D$5,K319=契約状況コード表!D$6),AG319=契約状況コード表!G$7),"契約総額(全官署)",IF(AND(K319=契約状況コード表!D$7,AG319=契約状況コード表!G$7),"契約総額(自官署のみ)",IF(K319=契約状況コード表!D$7,"年間支払金額(自官署のみ)",IF(AG319=契約状況コード表!G$7,"契約総額",IF(AND(COUNTIF(BJ319,"&lt;&gt;*単価*"),OR(K319=契約状況コード表!D$5,K319=契約状況コード表!D$6)),"全官署予定価格",IF(AND(COUNTIF(BJ319,"*単価*"),OR(K319=契約状況コード表!D$5,K319=契約状況コード表!D$6)),"全官署支払金額",IF(AND(COUNTIF(BJ319,"&lt;&gt;*単価*"),COUNTIF(BJ319,"*変更契約*")),"変更後予定価格",IF(COUNTIF(BJ319,"*単価*"),"年間支払金額","予定価格"))))))))))))</f>
        <v>予定価格</v>
      </c>
      <c r="BD319" s="98" t="str">
        <f>IF(AND(BI319=契約状況コード表!M$5,T319&gt;契約状況コード表!N$5),"○",IF(AND(BI319=契約状況コード表!M$6,T319&gt;=契約状況コード表!N$6),"○",IF(AND(BI319=契約状況コード表!M$7,T319&gt;=契約状況コード表!N$7),"○",IF(AND(BI319=契約状況コード表!M$8,T319&gt;=契約状況コード表!N$8),"○",IF(AND(BI319=契約状況コード表!M$9,T319&gt;=契約状況コード表!N$9),"○",IF(AND(BI319=契約状況コード表!M$10,T319&gt;=契約状況コード表!N$10),"○",IF(AND(BI319=契約状況コード表!M$11,T319&gt;=契約状況コード表!N$11),"○",IF(AND(BI319=契約状況コード表!M$12,T319&gt;=契約状況コード表!N$12),"○",IF(AND(BI319=契約状況コード表!M$13,T319&gt;=契約状況コード表!N$13),"○",IF(T319="他官署で調達手続き入札を実施のため","○","×"))))))))))</f>
        <v>×</v>
      </c>
      <c r="BE319" s="98" t="str">
        <f>IF(AND(BI319=契約状況コード表!M$5,Y319&gt;契約状況コード表!N$5),"○",IF(AND(BI319=契約状況コード表!M$6,Y319&gt;=契約状況コード表!N$6),"○",IF(AND(BI319=契約状況コード表!M$7,Y319&gt;=契約状況コード表!N$7),"○",IF(AND(BI319=契約状況コード表!M$8,Y319&gt;=契約状況コード表!N$8),"○",IF(AND(BI319=契約状況コード表!M$9,Y319&gt;=契約状況コード表!N$9),"○",IF(AND(BI319=契約状況コード表!M$10,Y319&gt;=契約状況コード表!N$10),"○",IF(AND(BI319=契約状況コード表!M$11,Y319&gt;=契約状況コード表!N$11),"○",IF(AND(BI319=契約状況コード表!M$12,Y319&gt;=契約状況コード表!N$12),"○",IF(AND(BI319=契約状況コード表!M$13,Y319&gt;=契約状況コード表!N$13),"○","×")))))))))</f>
        <v>×</v>
      </c>
      <c r="BF319" s="98" t="str">
        <f t="shared" si="44"/>
        <v>×</v>
      </c>
      <c r="BG319" s="98" t="str">
        <f t="shared" si="45"/>
        <v>×</v>
      </c>
      <c r="BH319" s="99" t="str">
        <f t="shared" si="46"/>
        <v/>
      </c>
      <c r="BI319" s="146">
        <f t="shared" si="47"/>
        <v>0</v>
      </c>
      <c r="BJ319" s="29" t="str">
        <f>IF(AG319=契約状況コード表!G$5,"",IF(AND(K319&lt;&gt;"",ISTEXT(U319)),"分担契約/単価契約",IF(ISTEXT(U319),"単価契約",IF(K319&lt;&gt;"","分担契約",""))))</f>
        <v/>
      </c>
      <c r="BK319" s="147"/>
      <c r="BL319" s="102" t="str">
        <f>IF(COUNTIF(T319,"**"),"",IF(AND(T319&gt;=契約状況コード表!P$5,OR(H319=契約状況コード表!M$5,H319=契約状況コード表!M$6)),1,IF(AND(T319&gt;=契約状況コード表!P$13,H319&lt;&gt;契約状況コード表!M$5,H319&lt;&gt;契約状況コード表!M$6),1,"")))</f>
        <v/>
      </c>
      <c r="BM319" s="132" t="str">
        <f t="shared" si="48"/>
        <v>○</v>
      </c>
      <c r="BN319" s="102" t="b">
        <f t="shared" si="49"/>
        <v>1</v>
      </c>
      <c r="BO319" s="102" t="b">
        <f t="shared" si="50"/>
        <v>1</v>
      </c>
    </row>
    <row r="320" spans="7:67" ht="60.6" customHeight="1">
      <c r="G320" s="64"/>
      <c r="H320" s="65"/>
      <c r="I320" s="65"/>
      <c r="J320" s="65"/>
      <c r="K320" s="64"/>
      <c r="L320" s="29"/>
      <c r="M320" s="66"/>
      <c r="N320" s="65"/>
      <c r="O320" s="67"/>
      <c r="P320" s="72"/>
      <c r="Q320" s="73"/>
      <c r="R320" s="65"/>
      <c r="S320" s="64"/>
      <c r="T320" s="68"/>
      <c r="U320" s="75"/>
      <c r="V320" s="76"/>
      <c r="W320" s="148" t="str">
        <f>IF(OR(T320="他官署で調達手続きを実施のため",AG320=契約状況コード表!G$5),"－",IF(V320&lt;&gt;"",ROUNDDOWN(V320/T320,3),(IFERROR(ROUNDDOWN(U320/T320,3),"－"))))</f>
        <v>－</v>
      </c>
      <c r="X320" s="68"/>
      <c r="Y320" s="68"/>
      <c r="Z320" s="71"/>
      <c r="AA320" s="69"/>
      <c r="AB320" s="70"/>
      <c r="AC320" s="71"/>
      <c r="AD320" s="71"/>
      <c r="AE320" s="71"/>
      <c r="AF320" s="71"/>
      <c r="AG320" s="69"/>
      <c r="AH320" s="65"/>
      <c r="AI320" s="65"/>
      <c r="AJ320" s="65"/>
      <c r="AK320" s="29"/>
      <c r="AL320" s="29"/>
      <c r="AM320" s="170"/>
      <c r="AN320" s="170"/>
      <c r="AO320" s="170"/>
      <c r="AP320" s="170"/>
      <c r="AQ320" s="29"/>
      <c r="AR320" s="64"/>
      <c r="AS320" s="29"/>
      <c r="AT320" s="29"/>
      <c r="AU320" s="29"/>
      <c r="AV320" s="29"/>
      <c r="AW320" s="29"/>
      <c r="AX320" s="29"/>
      <c r="AY320" s="29"/>
      <c r="AZ320" s="29"/>
      <c r="BA320" s="90"/>
      <c r="BB320" s="97"/>
      <c r="BC320" s="98" t="str">
        <f>IF(AND(OR(K320=契約状況コード表!D$5,K320=契約状況コード表!D$6),OR(AG320=契約状況コード表!G$5,AG320=契約状況コード表!G$6)),"年間支払金額(全官署)",IF(OR(AG320=契約状況コード表!G$5,AG320=契約状況コード表!G$6),"年間支払金額",IF(AND(OR(COUNTIF(AI320,"*すべて*"),COUNTIF(AI320,"*全て*")),S320="●",OR(K320=契約状況コード表!D$5,K320=契約状況コード表!D$6)),"年間支払金額(全官署、契約相手方ごと)",IF(AND(OR(COUNTIF(AI320,"*すべて*"),COUNTIF(AI320,"*全て*")),S320="●"),"年間支払金額(契約相手方ごと)",IF(AND(OR(K320=契約状況コード表!D$5,K320=契約状況コード表!D$6),AG320=契約状況コード表!G$7),"契約総額(全官署)",IF(AND(K320=契約状況コード表!D$7,AG320=契約状況コード表!G$7),"契約総額(自官署のみ)",IF(K320=契約状況コード表!D$7,"年間支払金額(自官署のみ)",IF(AG320=契約状況コード表!G$7,"契約総額",IF(AND(COUNTIF(BJ320,"&lt;&gt;*単価*"),OR(K320=契約状況コード表!D$5,K320=契約状況コード表!D$6)),"全官署予定価格",IF(AND(COUNTIF(BJ320,"*単価*"),OR(K320=契約状況コード表!D$5,K320=契約状況コード表!D$6)),"全官署支払金額",IF(AND(COUNTIF(BJ320,"&lt;&gt;*単価*"),COUNTIF(BJ320,"*変更契約*")),"変更後予定価格",IF(COUNTIF(BJ320,"*単価*"),"年間支払金額","予定価格"))))))))))))</f>
        <v>予定価格</v>
      </c>
      <c r="BD320" s="98" t="str">
        <f>IF(AND(BI320=契約状況コード表!M$5,T320&gt;契約状況コード表!N$5),"○",IF(AND(BI320=契約状況コード表!M$6,T320&gt;=契約状況コード表!N$6),"○",IF(AND(BI320=契約状況コード表!M$7,T320&gt;=契約状況コード表!N$7),"○",IF(AND(BI320=契約状況コード表!M$8,T320&gt;=契約状況コード表!N$8),"○",IF(AND(BI320=契約状況コード表!M$9,T320&gt;=契約状況コード表!N$9),"○",IF(AND(BI320=契約状況コード表!M$10,T320&gt;=契約状況コード表!N$10),"○",IF(AND(BI320=契約状況コード表!M$11,T320&gt;=契約状況コード表!N$11),"○",IF(AND(BI320=契約状況コード表!M$12,T320&gt;=契約状況コード表!N$12),"○",IF(AND(BI320=契約状況コード表!M$13,T320&gt;=契約状況コード表!N$13),"○",IF(T320="他官署で調達手続き入札を実施のため","○","×"))))))))))</f>
        <v>×</v>
      </c>
      <c r="BE320" s="98" t="str">
        <f>IF(AND(BI320=契約状況コード表!M$5,Y320&gt;契約状況コード表!N$5),"○",IF(AND(BI320=契約状況コード表!M$6,Y320&gt;=契約状況コード表!N$6),"○",IF(AND(BI320=契約状況コード表!M$7,Y320&gt;=契約状況コード表!N$7),"○",IF(AND(BI320=契約状況コード表!M$8,Y320&gt;=契約状況コード表!N$8),"○",IF(AND(BI320=契約状況コード表!M$9,Y320&gt;=契約状況コード表!N$9),"○",IF(AND(BI320=契約状況コード表!M$10,Y320&gt;=契約状況コード表!N$10),"○",IF(AND(BI320=契約状況コード表!M$11,Y320&gt;=契約状況コード表!N$11),"○",IF(AND(BI320=契約状況コード表!M$12,Y320&gt;=契約状況コード表!N$12),"○",IF(AND(BI320=契約状況コード表!M$13,Y320&gt;=契約状況コード表!N$13),"○","×")))))))))</f>
        <v>×</v>
      </c>
      <c r="BF320" s="98" t="str">
        <f t="shared" si="44"/>
        <v>×</v>
      </c>
      <c r="BG320" s="98" t="str">
        <f t="shared" si="45"/>
        <v>×</v>
      </c>
      <c r="BH320" s="99" t="str">
        <f t="shared" si="46"/>
        <v/>
      </c>
      <c r="BI320" s="146">
        <f t="shared" si="47"/>
        <v>0</v>
      </c>
      <c r="BJ320" s="29" t="str">
        <f>IF(AG320=契約状況コード表!G$5,"",IF(AND(K320&lt;&gt;"",ISTEXT(U320)),"分担契約/単価契約",IF(ISTEXT(U320),"単価契約",IF(K320&lt;&gt;"","分担契約",""))))</f>
        <v/>
      </c>
      <c r="BK320" s="147"/>
      <c r="BL320" s="102" t="str">
        <f>IF(COUNTIF(T320,"**"),"",IF(AND(T320&gt;=契約状況コード表!P$5,OR(H320=契約状況コード表!M$5,H320=契約状況コード表!M$6)),1,IF(AND(T320&gt;=契約状況コード表!P$13,H320&lt;&gt;契約状況コード表!M$5,H320&lt;&gt;契約状況コード表!M$6),1,"")))</f>
        <v/>
      </c>
      <c r="BM320" s="132" t="str">
        <f t="shared" si="48"/>
        <v>○</v>
      </c>
      <c r="BN320" s="102" t="b">
        <f t="shared" si="49"/>
        <v>1</v>
      </c>
      <c r="BO320" s="102" t="b">
        <f t="shared" si="50"/>
        <v>1</v>
      </c>
    </row>
    <row r="321" spans="7:67" ht="60.6" customHeight="1">
      <c r="G321" s="64"/>
      <c r="H321" s="65"/>
      <c r="I321" s="65"/>
      <c r="J321" s="65"/>
      <c r="K321" s="64"/>
      <c r="L321" s="29"/>
      <c r="M321" s="66"/>
      <c r="N321" s="65"/>
      <c r="O321" s="67"/>
      <c r="P321" s="72"/>
      <c r="Q321" s="73"/>
      <c r="R321" s="65"/>
      <c r="S321" s="64"/>
      <c r="T321" s="68"/>
      <c r="U321" s="75"/>
      <c r="V321" s="76"/>
      <c r="W321" s="148" t="str">
        <f>IF(OR(T321="他官署で調達手続きを実施のため",AG321=契約状況コード表!G$5),"－",IF(V321&lt;&gt;"",ROUNDDOWN(V321/T321,3),(IFERROR(ROUNDDOWN(U321/T321,3),"－"))))</f>
        <v>－</v>
      </c>
      <c r="X321" s="68"/>
      <c r="Y321" s="68"/>
      <c r="Z321" s="71"/>
      <c r="AA321" s="69"/>
      <c r="AB321" s="70"/>
      <c r="AC321" s="71"/>
      <c r="AD321" s="71"/>
      <c r="AE321" s="71"/>
      <c r="AF321" s="71"/>
      <c r="AG321" s="69"/>
      <c r="AH321" s="65"/>
      <c r="AI321" s="65"/>
      <c r="AJ321" s="65"/>
      <c r="AK321" s="29"/>
      <c r="AL321" s="29"/>
      <c r="AM321" s="170"/>
      <c r="AN321" s="170"/>
      <c r="AO321" s="170"/>
      <c r="AP321" s="170"/>
      <c r="AQ321" s="29"/>
      <c r="AR321" s="64"/>
      <c r="AS321" s="29"/>
      <c r="AT321" s="29"/>
      <c r="AU321" s="29"/>
      <c r="AV321" s="29"/>
      <c r="AW321" s="29"/>
      <c r="AX321" s="29"/>
      <c r="AY321" s="29"/>
      <c r="AZ321" s="29"/>
      <c r="BA321" s="90"/>
      <c r="BB321" s="97"/>
      <c r="BC321" s="98" t="str">
        <f>IF(AND(OR(K321=契約状況コード表!D$5,K321=契約状況コード表!D$6),OR(AG321=契約状況コード表!G$5,AG321=契約状況コード表!G$6)),"年間支払金額(全官署)",IF(OR(AG321=契約状況コード表!G$5,AG321=契約状況コード表!G$6),"年間支払金額",IF(AND(OR(COUNTIF(AI321,"*すべて*"),COUNTIF(AI321,"*全て*")),S321="●",OR(K321=契約状況コード表!D$5,K321=契約状況コード表!D$6)),"年間支払金額(全官署、契約相手方ごと)",IF(AND(OR(COUNTIF(AI321,"*すべて*"),COUNTIF(AI321,"*全て*")),S321="●"),"年間支払金額(契約相手方ごと)",IF(AND(OR(K321=契約状況コード表!D$5,K321=契約状況コード表!D$6),AG321=契約状況コード表!G$7),"契約総額(全官署)",IF(AND(K321=契約状況コード表!D$7,AG321=契約状況コード表!G$7),"契約総額(自官署のみ)",IF(K321=契約状況コード表!D$7,"年間支払金額(自官署のみ)",IF(AG321=契約状況コード表!G$7,"契約総額",IF(AND(COUNTIF(BJ321,"&lt;&gt;*単価*"),OR(K321=契約状況コード表!D$5,K321=契約状況コード表!D$6)),"全官署予定価格",IF(AND(COUNTIF(BJ321,"*単価*"),OR(K321=契約状況コード表!D$5,K321=契約状況コード表!D$6)),"全官署支払金額",IF(AND(COUNTIF(BJ321,"&lt;&gt;*単価*"),COUNTIF(BJ321,"*変更契約*")),"変更後予定価格",IF(COUNTIF(BJ321,"*単価*"),"年間支払金額","予定価格"))))))))))))</f>
        <v>予定価格</v>
      </c>
      <c r="BD321" s="98" t="str">
        <f>IF(AND(BI321=契約状況コード表!M$5,T321&gt;契約状況コード表!N$5),"○",IF(AND(BI321=契約状況コード表!M$6,T321&gt;=契約状況コード表!N$6),"○",IF(AND(BI321=契約状況コード表!M$7,T321&gt;=契約状況コード表!N$7),"○",IF(AND(BI321=契約状況コード表!M$8,T321&gt;=契約状況コード表!N$8),"○",IF(AND(BI321=契約状況コード表!M$9,T321&gt;=契約状況コード表!N$9),"○",IF(AND(BI321=契約状況コード表!M$10,T321&gt;=契約状況コード表!N$10),"○",IF(AND(BI321=契約状況コード表!M$11,T321&gt;=契約状況コード表!N$11),"○",IF(AND(BI321=契約状況コード表!M$12,T321&gt;=契約状況コード表!N$12),"○",IF(AND(BI321=契約状況コード表!M$13,T321&gt;=契約状況コード表!N$13),"○",IF(T321="他官署で調達手続き入札を実施のため","○","×"))))))))))</f>
        <v>×</v>
      </c>
      <c r="BE321" s="98" t="str">
        <f>IF(AND(BI321=契約状況コード表!M$5,Y321&gt;契約状況コード表!N$5),"○",IF(AND(BI321=契約状況コード表!M$6,Y321&gt;=契約状況コード表!N$6),"○",IF(AND(BI321=契約状況コード表!M$7,Y321&gt;=契約状況コード表!N$7),"○",IF(AND(BI321=契約状況コード表!M$8,Y321&gt;=契約状況コード表!N$8),"○",IF(AND(BI321=契約状況コード表!M$9,Y321&gt;=契約状況コード表!N$9),"○",IF(AND(BI321=契約状況コード表!M$10,Y321&gt;=契約状況コード表!N$10),"○",IF(AND(BI321=契約状況コード表!M$11,Y321&gt;=契約状況コード表!N$11),"○",IF(AND(BI321=契約状況コード表!M$12,Y321&gt;=契約状況コード表!N$12),"○",IF(AND(BI321=契約状況コード表!M$13,Y321&gt;=契約状況コード表!N$13),"○","×")))))))))</f>
        <v>×</v>
      </c>
      <c r="BF321" s="98" t="str">
        <f t="shared" si="44"/>
        <v>×</v>
      </c>
      <c r="BG321" s="98" t="str">
        <f t="shared" si="45"/>
        <v>×</v>
      </c>
      <c r="BH321" s="99" t="str">
        <f t="shared" si="46"/>
        <v/>
      </c>
      <c r="BI321" s="146">
        <f t="shared" si="47"/>
        <v>0</v>
      </c>
      <c r="BJ321" s="29" t="str">
        <f>IF(AG321=契約状況コード表!G$5,"",IF(AND(K321&lt;&gt;"",ISTEXT(U321)),"分担契約/単価契約",IF(ISTEXT(U321),"単価契約",IF(K321&lt;&gt;"","分担契約",""))))</f>
        <v/>
      </c>
      <c r="BK321" s="147"/>
      <c r="BL321" s="102" t="str">
        <f>IF(COUNTIF(T321,"**"),"",IF(AND(T321&gt;=契約状況コード表!P$5,OR(H321=契約状況コード表!M$5,H321=契約状況コード表!M$6)),1,IF(AND(T321&gt;=契約状況コード表!P$13,H321&lt;&gt;契約状況コード表!M$5,H321&lt;&gt;契約状況コード表!M$6),1,"")))</f>
        <v/>
      </c>
      <c r="BM321" s="132" t="str">
        <f t="shared" si="48"/>
        <v>○</v>
      </c>
      <c r="BN321" s="102" t="b">
        <f t="shared" si="49"/>
        <v>1</v>
      </c>
      <c r="BO321" s="102" t="b">
        <f t="shared" si="50"/>
        <v>1</v>
      </c>
    </row>
    <row r="322" spans="7:67" ht="60.6" customHeight="1">
      <c r="G322" s="64"/>
      <c r="H322" s="65"/>
      <c r="I322" s="65"/>
      <c r="J322" s="65"/>
      <c r="K322" s="64"/>
      <c r="L322" s="29"/>
      <c r="M322" s="66"/>
      <c r="N322" s="65"/>
      <c r="O322" s="67"/>
      <c r="P322" s="72"/>
      <c r="Q322" s="73"/>
      <c r="R322" s="65"/>
      <c r="S322" s="64"/>
      <c r="T322" s="74"/>
      <c r="U322" s="131"/>
      <c r="V322" s="76"/>
      <c r="W322" s="148" t="str">
        <f>IF(OR(T322="他官署で調達手続きを実施のため",AG322=契約状況コード表!G$5),"－",IF(V322&lt;&gt;"",ROUNDDOWN(V322/T322,3),(IFERROR(ROUNDDOWN(U322/T322,3),"－"))))</f>
        <v>－</v>
      </c>
      <c r="X322" s="74"/>
      <c r="Y322" s="74"/>
      <c r="Z322" s="71"/>
      <c r="AA322" s="69"/>
      <c r="AB322" s="70"/>
      <c r="AC322" s="71"/>
      <c r="AD322" s="71"/>
      <c r="AE322" s="71"/>
      <c r="AF322" s="71"/>
      <c r="AG322" s="69"/>
      <c r="AH322" s="65"/>
      <c r="AI322" s="65"/>
      <c r="AJ322" s="65"/>
      <c r="AK322" s="29"/>
      <c r="AL322" s="29"/>
      <c r="AM322" s="170"/>
      <c r="AN322" s="170"/>
      <c r="AO322" s="170"/>
      <c r="AP322" s="170"/>
      <c r="AQ322" s="29"/>
      <c r="AR322" s="64"/>
      <c r="AS322" s="29"/>
      <c r="AT322" s="29"/>
      <c r="AU322" s="29"/>
      <c r="AV322" s="29"/>
      <c r="AW322" s="29"/>
      <c r="AX322" s="29"/>
      <c r="AY322" s="29"/>
      <c r="AZ322" s="29"/>
      <c r="BA322" s="90"/>
      <c r="BB322" s="97"/>
      <c r="BC322" s="98" t="str">
        <f>IF(AND(OR(K322=契約状況コード表!D$5,K322=契約状況コード表!D$6),OR(AG322=契約状況コード表!G$5,AG322=契約状況コード表!G$6)),"年間支払金額(全官署)",IF(OR(AG322=契約状況コード表!G$5,AG322=契約状況コード表!G$6),"年間支払金額",IF(AND(OR(COUNTIF(AI322,"*すべて*"),COUNTIF(AI322,"*全て*")),S322="●",OR(K322=契約状況コード表!D$5,K322=契約状況コード表!D$6)),"年間支払金額(全官署、契約相手方ごと)",IF(AND(OR(COUNTIF(AI322,"*すべて*"),COUNTIF(AI322,"*全て*")),S322="●"),"年間支払金額(契約相手方ごと)",IF(AND(OR(K322=契約状況コード表!D$5,K322=契約状況コード表!D$6),AG322=契約状況コード表!G$7),"契約総額(全官署)",IF(AND(K322=契約状況コード表!D$7,AG322=契約状況コード表!G$7),"契約総額(自官署のみ)",IF(K322=契約状況コード表!D$7,"年間支払金額(自官署のみ)",IF(AG322=契約状況コード表!G$7,"契約総額",IF(AND(COUNTIF(BJ322,"&lt;&gt;*単価*"),OR(K322=契約状況コード表!D$5,K322=契約状況コード表!D$6)),"全官署予定価格",IF(AND(COUNTIF(BJ322,"*単価*"),OR(K322=契約状況コード表!D$5,K322=契約状況コード表!D$6)),"全官署支払金額",IF(AND(COUNTIF(BJ322,"&lt;&gt;*単価*"),COUNTIF(BJ322,"*変更契約*")),"変更後予定価格",IF(COUNTIF(BJ322,"*単価*"),"年間支払金額","予定価格"))))))))))))</f>
        <v>予定価格</v>
      </c>
      <c r="BD322" s="98" t="str">
        <f>IF(AND(BI322=契約状況コード表!M$5,T322&gt;契約状況コード表!N$5),"○",IF(AND(BI322=契約状況コード表!M$6,T322&gt;=契約状況コード表!N$6),"○",IF(AND(BI322=契約状況コード表!M$7,T322&gt;=契約状況コード表!N$7),"○",IF(AND(BI322=契約状況コード表!M$8,T322&gt;=契約状況コード表!N$8),"○",IF(AND(BI322=契約状況コード表!M$9,T322&gt;=契約状況コード表!N$9),"○",IF(AND(BI322=契約状況コード表!M$10,T322&gt;=契約状況コード表!N$10),"○",IF(AND(BI322=契約状況コード表!M$11,T322&gt;=契約状況コード表!N$11),"○",IF(AND(BI322=契約状況コード表!M$12,T322&gt;=契約状況コード表!N$12),"○",IF(AND(BI322=契約状況コード表!M$13,T322&gt;=契約状況コード表!N$13),"○",IF(T322="他官署で調達手続き入札を実施のため","○","×"))))))))))</f>
        <v>×</v>
      </c>
      <c r="BE322" s="98" t="str">
        <f>IF(AND(BI322=契約状況コード表!M$5,Y322&gt;契約状況コード表!N$5),"○",IF(AND(BI322=契約状況コード表!M$6,Y322&gt;=契約状況コード表!N$6),"○",IF(AND(BI322=契約状況コード表!M$7,Y322&gt;=契約状況コード表!N$7),"○",IF(AND(BI322=契約状況コード表!M$8,Y322&gt;=契約状況コード表!N$8),"○",IF(AND(BI322=契約状況コード表!M$9,Y322&gt;=契約状況コード表!N$9),"○",IF(AND(BI322=契約状況コード表!M$10,Y322&gt;=契約状況コード表!N$10),"○",IF(AND(BI322=契約状況コード表!M$11,Y322&gt;=契約状況コード表!N$11),"○",IF(AND(BI322=契約状況コード表!M$12,Y322&gt;=契約状況コード表!N$12),"○",IF(AND(BI322=契約状況コード表!M$13,Y322&gt;=契約状況コード表!N$13),"○","×")))))))))</f>
        <v>×</v>
      </c>
      <c r="BF322" s="98" t="str">
        <f t="shared" si="44"/>
        <v>×</v>
      </c>
      <c r="BG322" s="98" t="str">
        <f t="shared" si="45"/>
        <v>×</v>
      </c>
      <c r="BH322" s="99" t="str">
        <f t="shared" si="46"/>
        <v/>
      </c>
      <c r="BI322" s="146">
        <f t="shared" si="47"/>
        <v>0</v>
      </c>
      <c r="BJ322" s="29" t="str">
        <f>IF(AG322=契約状況コード表!G$5,"",IF(AND(K322&lt;&gt;"",ISTEXT(U322)),"分担契約/単価契約",IF(ISTEXT(U322),"単価契約",IF(K322&lt;&gt;"","分担契約",""))))</f>
        <v/>
      </c>
      <c r="BK322" s="147"/>
      <c r="BL322" s="102" t="str">
        <f>IF(COUNTIF(T322,"**"),"",IF(AND(T322&gt;=契約状況コード表!P$5,OR(H322=契約状況コード表!M$5,H322=契約状況コード表!M$6)),1,IF(AND(T322&gt;=契約状況コード表!P$13,H322&lt;&gt;契約状況コード表!M$5,H322&lt;&gt;契約状況コード表!M$6),1,"")))</f>
        <v/>
      </c>
      <c r="BM322" s="132" t="str">
        <f t="shared" si="48"/>
        <v>○</v>
      </c>
      <c r="BN322" s="102" t="b">
        <f t="shared" si="49"/>
        <v>1</v>
      </c>
      <c r="BO322" s="102" t="b">
        <f t="shared" si="50"/>
        <v>1</v>
      </c>
    </row>
    <row r="323" spans="7:67" ht="60.6" customHeight="1">
      <c r="G323" s="64"/>
      <c r="H323" s="65"/>
      <c r="I323" s="65"/>
      <c r="J323" s="65"/>
      <c r="K323" s="64"/>
      <c r="L323" s="29"/>
      <c r="M323" s="66"/>
      <c r="N323" s="65"/>
      <c r="O323" s="67"/>
      <c r="P323" s="72"/>
      <c r="Q323" s="73"/>
      <c r="R323" s="65"/>
      <c r="S323" s="64"/>
      <c r="T323" s="68"/>
      <c r="U323" s="75"/>
      <c r="V323" s="76"/>
      <c r="W323" s="148" t="str">
        <f>IF(OR(T323="他官署で調達手続きを実施のため",AG323=契約状況コード表!G$5),"－",IF(V323&lt;&gt;"",ROUNDDOWN(V323/T323,3),(IFERROR(ROUNDDOWN(U323/T323,3),"－"))))</f>
        <v>－</v>
      </c>
      <c r="X323" s="68"/>
      <c r="Y323" s="68"/>
      <c r="Z323" s="71"/>
      <c r="AA323" s="69"/>
      <c r="AB323" s="70"/>
      <c r="AC323" s="71"/>
      <c r="AD323" s="71"/>
      <c r="AE323" s="71"/>
      <c r="AF323" s="71"/>
      <c r="AG323" s="69"/>
      <c r="AH323" s="65"/>
      <c r="AI323" s="65"/>
      <c r="AJ323" s="65"/>
      <c r="AK323" s="29"/>
      <c r="AL323" s="29"/>
      <c r="AM323" s="170"/>
      <c r="AN323" s="170"/>
      <c r="AO323" s="170"/>
      <c r="AP323" s="170"/>
      <c r="AQ323" s="29"/>
      <c r="AR323" s="64"/>
      <c r="AS323" s="29"/>
      <c r="AT323" s="29"/>
      <c r="AU323" s="29"/>
      <c r="AV323" s="29"/>
      <c r="AW323" s="29"/>
      <c r="AX323" s="29"/>
      <c r="AY323" s="29"/>
      <c r="AZ323" s="29"/>
      <c r="BA323" s="90"/>
      <c r="BB323" s="97"/>
      <c r="BC323" s="98" t="str">
        <f>IF(AND(OR(K323=契約状況コード表!D$5,K323=契約状況コード表!D$6),OR(AG323=契約状況コード表!G$5,AG323=契約状況コード表!G$6)),"年間支払金額(全官署)",IF(OR(AG323=契約状況コード表!G$5,AG323=契約状況コード表!G$6),"年間支払金額",IF(AND(OR(COUNTIF(AI323,"*すべて*"),COUNTIF(AI323,"*全て*")),S323="●",OR(K323=契約状況コード表!D$5,K323=契約状況コード表!D$6)),"年間支払金額(全官署、契約相手方ごと)",IF(AND(OR(COUNTIF(AI323,"*すべて*"),COUNTIF(AI323,"*全て*")),S323="●"),"年間支払金額(契約相手方ごと)",IF(AND(OR(K323=契約状況コード表!D$5,K323=契約状況コード表!D$6),AG323=契約状況コード表!G$7),"契約総額(全官署)",IF(AND(K323=契約状況コード表!D$7,AG323=契約状況コード表!G$7),"契約総額(自官署のみ)",IF(K323=契約状況コード表!D$7,"年間支払金額(自官署のみ)",IF(AG323=契約状況コード表!G$7,"契約総額",IF(AND(COUNTIF(BJ323,"&lt;&gt;*単価*"),OR(K323=契約状況コード表!D$5,K323=契約状況コード表!D$6)),"全官署予定価格",IF(AND(COUNTIF(BJ323,"*単価*"),OR(K323=契約状況コード表!D$5,K323=契約状況コード表!D$6)),"全官署支払金額",IF(AND(COUNTIF(BJ323,"&lt;&gt;*単価*"),COUNTIF(BJ323,"*変更契約*")),"変更後予定価格",IF(COUNTIF(BJ323,"*単価*"),"年間支払金額","予定価格"))))))))))))</f>
        <v>予定価格</v>
      </c>
      <c r="BD323" s="98" t="str">
        <f>IF(AND(BI323=契約状況コード表!M$5,T323&gt;契約状況コード表!N$5),"○",IF(AND(BI323=契約状況コード表!M$6,T323&gt;=契約状況コード表!N$6),"○",IF(AND(BI323=契約状況コード表!M$7,T323&gt;=契約状況コード表!N$7),"○",IF(AND(BI323=契約状況コード表!M$8,T323&gt;=契約状況コード表!N$8),"○",IF(AND(BI323=契約状況コード表!M$9,T323&gt;=契約状況コード表!N$9),"○",IF(AND(BI323=契約状況コード表!M$10,T323&gt;=契約状況コード表!N$10),"○",IF(AND(BI323=契約状況コード表!M$11,T323&gt;=契約状況コード表!N$11),"○",IF(AND(BI323=契約状況コード表!M$12,T323&gt;=契約状況コード表!N$12),"○",IF(AND(BI323=契約状況コード表!M$13,T323&gt;=契約状況コード表!N$13),"○",IF(T323="他官署で調達手続き入札を実施のため","○","×"))))))))))</f>
        <v>×</v>
      </c>
      <c r="BE323" s="98" t="str">
        <f>IF(AND(BI323=契約状況コード表!M$5,Y323&gt;契約状況コード表!N$5),"○",IF(AND(BI323=契約状況コード表!M$6,Y323&gt;=契約状況コード表!N$6),"○",IF(AND(BI323=契約状況コード表!M$7,Y323&gt;=契約状況コード表!N$7),"○",IF(AND(BI323=契約状況コード表!M$8,Y323&gt;=契約状況コード表!N$8),"○",IF(AND(BI323=契約状況コード表!M$9,Y323&gt;=契約状況コード表!N$9),"○",IF(AND(BI323=契約状況コード表!M$10,Y323&gt;=契約状況コード表!N$10),"○",IF(AND(BI323=契約状況コード表!M$11,Y323&gt;=契約状況コード表!N$11),"○",IF(AND(BI323=契約状況コード表!M$12,Y323&gt;=契約状況コード表!N$12),"○",IF(AND(BI323=契約状況コード表!M$13,Y323&gt;=契約状況コード表!N$13),"○","×")))))))))</f>
        <v>×</v>
      </c>
      <c r="BF323" s="98" t="str">
        <f t="shared" si="44"/>
        <v>×</v>
      </c>
      <c r="BG323" s="98" t="str">
        <f t="shared" si="45"/>
        <v>×</v>
      </c>
      <c r="BH323" s="99" t="str">
        <f t="shared" si="46"/>
        <v/>
      </c>
      <c r="BI323" s="146">
        <f t="shared" si="47"/>
        <v>0</v>
      </c>
      <c r="BJ323" s="29" t="str">
        <f>IF(AG323=契約状況コード表!G$5,"",IF(AND(K323&lt;&gt;"",ISTEXT(U323)),"分担契約/単価契約",IF(ISTEXT(U323),"単価契約",IF(K323&lt;&gt;"","分担契約",""))))</f>
        <v/>
      </c>
      <c r="BK323" s="147"/>
      <c r="BL323" s="102" t="str">
        <f>IF(COUNTIF(T323,"**"),"",IF(AND(T323&gt;=契約状況コード表!P$5,OR(H323=契約状況コード表!M$5,H323=契約状況コード表!M$6)),1,IF(AND(T323&gt;=契約状況コード表!P$13,H323&lt;&gt;契約状況コード表!M$5,H323&lt;&gt;契約状況コード表!M$6),1,"")))</f>
        <v/>
      </c>
      <c r="BM323" s="132" t="str">
        <f t="shared" si="48"/>
        <v>○</v>
      </c>
      <c r="BN323" s="102" t="b">
        <f t="shared" si="49"/>
        <v>1</v>
      </c>
      <c r="BO323" s="102" t="b">
        <f t="shared" si="50"/>
        <v>1</v>
      </c>
    </row>
    <row r="324" spans="7:67" ht="60.6" customHeight="1">
      <c r="G324" s="64"/>
      <c r="H324" s="65"/>
      <c r="I324" s="65"/>
      <c r="J324" s="65"/>
      <c r="K324" s="64"/>
      <c r="L324" s="29"/>
      <c r="M324" s="66"/>
      <c r="N324" s="65"/>
      <c r="O324" s="67"/>
      <c r="P324" s="72"/>
      <c r="Q324" s="73"/>
      <c r="R324" s="65"/>
      <c r="S324" s="64"/>
      <c r="T324" s="68"/>
      <c r="U324" s="75"/>
      <c r="V324" s="76"/>
      <c r="W324" s="148" t="str">
        <f>IF(OR(T324="他官署で調達手続きを実施のため",AG324=契約状況コード表!G$5),"－",IF(V324&lt;&gt;"",ROUNDDOWN(V324/T324,3),(IFERROR(ROUNDDOWN(U324/T324,3),"－"))))</f>
        <v>－</v>
      </c>
      <c r="X324" s="68"/>
      <c r="Y324" s="68"/>
      <c r="Z324" s="71"/>
      <c r="AA324" s="69"/>
      <c r="AB324" s="70"/>
      <c r="AC324" s="71"/>
      <c r="AD324" s="71"/>
      <c r="AE324" s="71"/>
      <c r="AF324" s="71"/>
      <c r="AG324" s="69"/>
      <c r="AH324" s="65"/>
      <c r="AI324" s="65"/>
      <c r="AJ324" s="65"/>
      <c r="AK324" s="29"/>
      <c r="AL324" s="29"/>
      <c r="AM324" s="170"/>
      <c r="AN324" s="170"/>
      <c r="AO324" s="170"/>
      <c r="AP324" s="170"/>
      <c r="AQ324" s="29"/>
      <c r="AR324" s="64"/>
      <c r="AS324" s="29"/>
      <c r="AT324" s="29"/>
      <c r="AU324" s="29"/>
      <c r="AV324" s="29"/>
      <c r="AW324" s="29"/>
      <c r="AX324" s="29"/>
      <c r="AY324" s="29"/>
      <c r="AZ324" s="29"/>
      <c r="BA324" s="90"/>
      <c r="BB324" s="97"/>
      <c r="BC324" s="98" t="str">
        <f>IF(AND(OR(K324=契約状況コード表!D$5,K324=契約状況コード表!D$6),OR(AG324=契約状況コード表!G$5,AG324=契約状況コード表!G$6)),"年間支払金額(全官署)",IF(OR(AG324=契約状況コード表!G$5,AG324=契約状況コード表!G$6),"年間支払金額",IF(AND(OR(COUNTIF(AI324,"*すべて*"),COUNTIF(AI324,"*全て*")),S324="●",OR(K324=契約状況コード表!D$5,K324=契約状況コード表!D$6)),"年間支払金額(全官署、契約相手方ごと)",IF(AND(OR(COUNTIF(AI324,"*すべて*"),COUNTIF(AI324,"*全て*")),S324="●"),"年間支払金額(契約相手方ごと)",IF(AND(OR(K324=契約状況コード表!D$5,K324=契約状況コード表!D$6),AG324=契約状況コード表!G$7),"契約総額(全官署)",IF(AND(K324=契約状況コード表!D$7,AG324=契約状況コード表!G$7),"契約総額(自官署のみ)",IF(K324=契約状況コード表!D$7,"年間支払金額(自官署のみ)",IF(AG324=契約状況コード表!G$7,"契約総額",IF(AND(COUNTIF(BJ324,"&lt;&gt;*単価*"),OR(K324=契約状況コード表!D$5,K324=契約状況コード表!D$6)),"全官署予定価格",IF(AND(COUNTIF(BJ324,"*単価*"),OR(K324=契約状況コード表!D$5,K324=契約状況コード表!D$6)),"全官署支払金額",IF(AND(COUNTIF(BJ324,"&lt;&gt;*単価*"),COUNTIF(BJ324,"*変更契約*")),"変更後予定価格",IF(COUNTIF(BJ324,"*単価*"),"年間支払金額","予定価格"))))))))))))</f>
        <v>予定価格</v>
      </c>
      <c r="BD324" s="98" t="str">
        <f>IF(AND(BI324=契約状況コード表!M$5,T324&gt;契約状況コード表!N$5),"○",IF(AND(BI324=契約状況コード表!M$6,T324&gt;=契約状況コード表!N$6),"○",IF(AND(BI324=契約状況コード表!M$7,T324&gt;=契約状況コード表!N$7),"○",IF(AND(BI324=契約状況コード表!M$8,T324&gt;=契約状況コード表!N$8),"○",IF(AND(BI324=契約状況コード表!M$9,T324&gt;=契約状況コード表!N$9),"○",IF(AND(BI324=契約状況コード表!M$10,T324&gt;=契約状況コード表!N$10),"○",IF(AND(BI324=契約状況コード表!M$11,T324&gt;=契約状況コード表!N$11),"○",IF(AND(BI324=契約状況コード表!M$12,T324&gt;=契約状況コード表!N$12),"○",IF(AND(BI324=契約状況コード表!M$13,T324&gt;=契約状況コード表!N$13),"○",IF(T324="他官署で調達手続き入札を実施のため","○","×"))))))))))</f>
        <v>×</v>
      </c>
      <c r="BE324" s="98" t="str">
        <f>IF(AND(BI324=契約状況コード表!M$5,Y324&gt;契約状況コード表!N$5),"○",IF(AND(BI324=契約状況コード表!M$6,Y324&gt;=契約状況コード表!N$6),"○",IF(AND(BI324=契約状況コード表!M$7,Y324&gt;=契約状況コード表!N$7),"○",IF(AND(BI324=契約状況コード表!M$8,Y324&gt;=契約状況コード表!N$8),"○",IF(AND(BI324=契約状況コード表!M$9,Y324&gt;=契約状況コード表!N$9),"○",IF(AND(BI324=契約状況コード表!M$10,Y324&gt;=契約状況コード表!N$10),"○",IF(AND(BI324=契約状況コード表!M$11,Y324&gt;=契約状況コード表!N$11),"○",IF(AND(BI324=契約状況コード表!M$12,Y324&gt;=契約状況コード表!N$12),"○",IF(AND(BI324=契約状況コード表!M$13,Y324&gt;=契約状況コード表!N$13),"○","×")))))))))</f>
        <v>×</v>
      </c>
      <c r="BF324" s="98" t="str">
        <f t="shared" si="44"/>
        <v>×</v>
      </c>
      <c r="BG324" s="98" t="str">
        <f t="shared" si="45"/>
        <v>×</v>
      </c>
      <c r="BH324" s="99" t="str">
        <f t="shared" si="46"/>
        <v/>
      </c>
      <c r="BI324" s="146">
        <f t="shared" si="47"/>
        <v>0</v>
      </c>
      <c r="BJ324" s="29" t="str">
        <f>IF(AG324=契約状況コード表!G$5,"",IF(AND(K324&lt;&gt;"",ISTEXT(U324)),"分担契約/単価契約",IF(ISTEXT(U324),"単価契約",IF(K324&lt;&gt;"","分担契約",""))))</f>
        <v/>
      </c>
      <c r="BK324" s="147"/>
      <c r="BL324" s="102" t="str">
        <f>IF(COUNTIF(T324,"**"),"",IF(AND(T324&gt;=契約状況コード表!P$5,OR(H324=契約状況コード表!M$5,H324=契約状況コード表!M$6)),1,IF(AND(T324&gt;=契約状況コード表!P$13,H324&lt;&gt;契約状況コード表!M$5,H324&lt;&gt;契約状況コード表!M$6),1,"")))</f>
        <v/>
      </c>
      <c r="BM324" s="132" t="str">
        <f t="shared" si="48"/>
        <v>○</v>
      </c>
      <c r="BN324" s="102" t="b">
        <f t="shared" si="49"/>
        <v>1</v>
      </c>
      <c r="BO324" s="102" t="b">
        <f t="shared" si="50"/>
        <v>1</v>
      </c>
    </row>
    <row r="325" spans="7:67" ht="60.6" customHeight="1">
      <c r="G325" s="64"/>
      <c r="H325" s="65"/>
      <c r="I325" s="65"/>
      <c r="J325" s="65"/>
      <c r="K325" s="64"/>
      <c r="L325" s="29"/>
      <c r="M325" s="66"/>
      <c r="N325" s="65"/>
      <c r="O325" s="67"/>
      <c r="P325" s="72"/>
      <c r="Q325" s="73"/>
      <c r="R325" s="65"/>
      <c r="S325" s="64"/>
      <c r="T325" s="68"/>
      <c r="U325" s="75"/>
      <c r="V325" s="76"/>
      <c r="W325" s="148" t="str">
        <f>IF(OR(T325="他官署で調達手続きを実施のため",AG325=契約状況コード表!G$5),"－",IF(V325&lt;&gt;"",ROUNDDOWN(V325/T325,3),(IFERROR(ROUNDDOWN(U325/T325,3),"－"))))</f>
        <v>－</v>
      </c>
      <c r="X325" s="68"/>
      <c r="Y325" s="68"/>
      <c r="Z325" s="71"/>
      <c r="AA325" s="69"/>
      <c r="AB325" s="70"/>
      <c r="AC325" s="71"/>
      <c r="AD325" s="71"/>
      <c r="AE325" s="71"/>
      <c r="AF325" s="71"/>
      <c r="AG325" s="69"/>
      <c r="AH325" s="65"/>
      <c r="AI325" s="65"/>
      <c r="AJ325" s="65"/>
      <c r="AK325" s="29"/>
      <c r="AL325" s="29"/>
      <c r="AM325" s="170"/>
      <c r="AN325" s="170"/>
      <c r="AO325" s="170"/>
      <c r="AP325" s="170"/>
      <c r="AQ325" s="29"/>
      <c r="AR325" s="64"/>
      <c r="AS325" s="29"/>
      <c r="AT325" s="29"/>
      <c r="AU325" s="29"/>
      <c r="AV325" s="29"/>
      <c r="AW325" s="29"/>
      <c r="AX325" s="29"/>
      <c r="AY325" s="29"/>
      <c r="AZ325" s="29"/>
      <c r="BA325" s="90"/>
      <c r="BB325" s="97"/>
      <c r="BC325" s="98" t="str">
        <f>IF(AND(OR(K325=契約状況コード表!D$5,K325=契約状況コード表!D$6),OR(AG325=契約状況コード表!G$5,AG325=契約状況コード表!G$6)),"年間支払金額(全官署)",IF(OR(AG325=契約状況コード表!G$5,AG325=契約状況コード表!G$6),"年間支払金額",IF(AND(OR(COUNTIF(AI325,"*すべて*"),COUNTIF(AI325,"*全て*")),S325="●",OR(K325=契約状況コード表!D$5,K325=契約状況コード表!D$6)),"年間支払金額(全官署、契約相手方ごと)",IF(AND(OR(COUNTIF(AI325,"*すべて*"),COUNTIF(AI325,"*全て*")),S325="●"),"年間支払金額(契約相手方ごと)",IF(AND(OR(K325=契約状況コード表!D$5,K325=契約状況コード表!D$6),AG325=契約状況コード表!G$7),"契約総額(全官署)",IF(AND(K325=契約状況コード表!D$7,AG325=契約状況コード表!G$7),"契約総額(自官署のみ)",IF(K325=契約状況コード表!D$7,"年間支払金額(自官署のみ)",IF(AG325=契約状況コード表!G$7,"契約総額",IF(AND(COUNTIF(BJ325,"&lt;&gt;*単価*"),OR(K325=契約状況コード表!D$5,K325=契約状況コード表!D$6)),"全官署予定価格",IF(AND(COUNTIF(BJ325,"*単価*"),OR(K325=契約状況コード表!D$5,K325=契約状況コード表!D$6)),"全官署支払金額",IF(AND(COUNTIF(BJ325,"&lt;&gt;*単価*"),COUNTIF(BJ325,"*変更契約*")),"変更後予定価格",IF(COUNTIF(BJ325,"*単価*"),"年間支払金額","予定価格"))))))))))))</f>
        <v>予定価格</v>
      </c>
      <c r="BD325" s="98" t="str">
        <f>IF(AND(BI325=契約状況コード表!M$5,T325&gt;契約状況コード表!N$5),"○",IF(AND(BI325=契約状況コード表!M$6,T325&gt;=契約状況コード表!N$6),"○",IF(AND(BI325=契約状況コード表!M$7,T325&gt;=契約状況コード表!N$7),"○",IF(AND(BI325=契約状況コード表!M$8,T325&gt;=契約状況コード表!N$8),"○",IF(AND(BI325=契約状況コード表!M$9,T325&gt;=契約状況コード表!N$9),"○",IF(AND(BI325=契約状況コード表!M$10,T325&gt;=契約状況コード表!N$10),"○",IF(AND(BI325=契約状況コード表!M$11,T325&gt;=契約状況コード表!N$11),"○",IF(AND(BI325=契約状況コード表!M$12,T325&gt;=契約状況コード表!N$12),"○",IF(AND(BI325=契約状況コード表!M$13,T325&gt;=契約状況コード表!N$13),"○",IF(T325="他官署で調達手続き入札を実施のため","○","×"))))))))))</f>
        <v>×</v>
      </c>
      <c r="BE325" s="98" t="str">
        <f>IF(AND(BI325=契約状況コード表!M$5,Y325&gt;契約状況コード表!N$5),"○",IF(AND(BI325=契約状況コード表!M$6,Y325&gt;=契約状況コード表!N$6),"○",IF(AND(BI325=契約状況コード表!M$7,Y325&gt;=契約状況コード表!N$7),"○",IF(AND(BI325=契約状況コード表!M$8,Y325&gt;=契約状況コード表!N$8),"○",IF(AND(BI325=契約状況コード表!M$9,Y325&gt;=契約状況コード表!N$9),"○",IF(AND(BI325=契約状況コード表!M$10,Y325&gt;=契約状況コード表!N$10),"○",IF(AND(BI325=契約状況コード表!M$11,Y325&gt;=契約状況コード表!N$11),"○",IF(AND(BI325=契約状況コード表!M$12,Y325&gt;=契約状況コード表!N$12),"○",IF(AND(BI325=契約状況コード表!M$13,Y325&gt;=契約状況コード表!N$13),"○","×")))))))))</f>
        <v>×</v>
      </c>
      <c r="BF325" s="98" t="str">
        <f t="shared" si="44"/>
        <v>×</v>
      </c>
      <c r="BG325" s="98" t="str">
        <f t="shared" si="45"/>
        <v>×</v>
      </c>
      <c r="BH325" s="99" t="str">
        <f t="shared" si="46"/>
        <v/>
      </c>
      <c r="BI325" s="146">
        <f t="shared" si="47"/>
        <v>0</v>
      </c>
      <c r="BJ325" s="29" t="str">
        <f>IF(AG325=契約状況コード表!G$5,"",IF(AND(K325&lt;&gt;"",ISTEXT(U325)),"分担契約/単価契約",IF(ISTEXT(U325),"単価契約",IF(K325&lt;&gt;"","分担契約",""))))</f>
        <v/>
      </c>
      <c r="BK325" s="147"/>
      <c r="BL325" s="102" t="str">
        <f>IF(COUNTIF(T325,"**"),"",IF(AND(T325&gt;=契約状況コード表!P$5,OR(H325=契約状況コード表!M$5,H325=契約状況コード表!M$6)),1,IF(AND(T325&gt;=契約状況コード表!P$13,H325&lt;&gt;契約状況コード表!M$5,H325&lt;&gt;契約状況コード表!M$6),1,"")))</f>
        <v/>
      </c>
      <c r="BM325" s="132" t="str">
        <f t="shared" si="48"/>
        <v>○</v>
      </c>
      <c r="BN325" s="102" t="b">
        <f t="shared" si="49"/>
        <v>1</v>
      </c>
      <c r="BO325" s="102" t="b">
        <f t="shared" si="50"/>
        <v>1</v>
      </c>
    </row>
    <row r="326" spans="7:67" ht="60.6" customHeight="1">
      <c r="G326" s="64"/>
      <c r="H326" s="65"/>
      <c r="I326" s="65"/>
      <c r="J326" s="65"/>
      <c r="K326" s="64"/>
      <c r="L326" s="29"/>
      <c r="M326" s="66"/>
      <c r="N326" s="65"/>
      <c r="O326" s="67"/>
      <c r="P326" s="72"/>
      <c r="Q326" s="73"/>
      <c r="R326" s="65"/>
      <c r="S326" s="64"/>
      <c r="T326" s="68"/>
      <c r="U326" s="75"/>
      <c r="V326" s="76"/>
      <c r="W326" s="148" t="str">
        <f>IF(OR(T326="他官署で調達手続きを実施のため",AG326=契約状況コード表!G$5),"－",IF(V326&lt;&gt;"",ROUNDDOWN(V326/T326,3),(IFERROR(ROUNDDOWN(U326/T326,3),"－"))))</f>
        <v>－</v>
      </c>
      <c r="X326" s="68"/>
      <c r="Y326" s="68"/>
      <c r="Z326" s="71"/>
      <c r="AA326" s="69"/>
      <c r="AB326" s="70"/>
      <c r="AC326" s="71"/>
      <c r="AD326" s="71"/>
      <c r="AE326" s="71"/>
      <c r="AF326" s="71"/>
      <c r="AG326" s="69"/>
      <c r="AH326" s="65"/>
      <c r="AI326" s="65"/>
      <c r="AJ326" s="65"/>
      <c r="AK326" s="29"/>
      <c r="AL326" s="29"/>
      <c r="AM326" s="170"/>
      <c r="AN326" s="170"/>
      <c r="AO326" s="170"/>
      <c r="AP326" s="170"/>
      <c r="AQ326" s="29"/>
      <c r="AR326" s="64"/>
      <c r="AS326" s="29"/>
      <c r="AT326" s="29"/>
      <c r="AU326" s="29"/>
      <c r="AV326" s="29"/>
      <c r="AW326" s="29"/>
      <c r="AX326" s="29"/>
      <c r="AY326" s="29"/>
      <c r="AZ326" s="29"/>
      <c r="BA326" s="92"/>
      <c r="BB326" s="97"/>
      <c r="BC326" s="98" t="str">
        <f>IF(AND(OR(K326=契約状況コード表!D$5,K326=契約状況コード表!D$6),OR(AG326=契約状況コード表!G$5,AG326=契約状況コード表!G$6)),"年間支払金額(全官署)",IF(OR(AG326=契約状況コード表!G$5,AG326=契約状況コード表!G$6),"年間支払金額",IF(AND(OR(COUNTIF(AI326,"*すべて*"),COUNTIF(AI326,"*全て*")),S326="●",OR(K326=契約状況コード表!D$5,K326=契約状況コード表!D$6)),"年間支払金額(全官署、契約相手方ごと)",IF(AND(OR(COUNTIF(AI326,"*すべて*"),COUNTIF(AI326,"*全て*")),S326="●"),"年間支払金額(契約相手方ごと)",IF(AND(OR(K326=契約状況コード表!D$5,K326=契約状況コード表!D$6),AG326=契約状況コード表!G$7),"契約総額(全官署)",IF(AND(K326=契約状況コード表!D$7,AG326=契約状況コード表!G$7),"契約総額(自官署のみ)",IF(K326=契約状況コード表!D$7,"年間支払金額(自官署のみ)",IF(AG326=契約状況コード表!G$7,"契約総額",IF(AND(COUNTIF(BJ326,"&lt;&gt;*単価*"),OR(K326=契約状況コード表!D$5,K326=契約状況コード表!D$6)),"全官署予定価格",IF(AND(COUNTIF(BJ326,"*単価*"),OR(K326=契約状況コード表!D$5,K326=契約状況コード表!D$6)),"全官署支払金額",IF(AND(COUNTIF(BJ326,"&lt;&gt;*単価*"),COUNTIF(BJ326,"*変更契約*")),"変更後予定価格",IF(COUNTIF(BJ326,"*単価*"),"年間支払金額","予定価格"))))))))))))</f>
        <v>予定価格</v>
      </c>
      <c r="BD326" s="98" t="str">
        <f>IF(AND(BI326=契約状況コード表!M$5,T326&gt;契約状況コード表!N$5),"○",IF(AND(BI326=契約状況コード表!M$6,T326&gt;=契約状況コード表!N$6),"○",IF(AND(BI326=契約状況コード表!M$7,T326&gt;=契約状況コード表!N$7),"○",IF(AND(BI326=契約状況コード表!M$8,T326&gt;=契約状況コード表!N$8),"○",IF(AND(BI326=契約状況コード表!M$9,T326&gt;=契約状況コード表!N$9),"○",IF(AND(BI326=契約状況コード表!M$10,T326&gt;=契約状況コード表!N$10),"○",IF(AND(BI326=契約状況コード表!M$11,T326&gt;=契約状況コード表!N$11),"○",IF(AND(BI326=契約状況コード表!M$12,T326&gt;=契約状況コード表!N$12),"○",IF(AND(BI326=契約状況コード表!M$13,T326&gt;=契約状況コード表!N$13),"○",IF(T326="他官署で調達手続き入札を実施のため","○","×"))))))))))</f>
        <v>×</v>
      </c>
      <c r="BE326" s="98" t="str">
        <f>IF(AND(BI326=契約状況コード表!M$5,Y326&gt;契約状況コード表!N$5),"○",IF(AND(BI326=契約状況コード表!M$6,Y326&gt;=契約状況コード表!N$6),"○",IF(AND(BI326=契約状況コード表!M$7,Y326&gt;=契約状況コード表!N$7),"○",IF(AND(BI326=契約状況コード表!M$8,Y326&gt;=契約状況コード表!N$8),"○",IF(AND(BI326=契約状況コード表!M$9,Y326&gt;=契約状況コード表!N$9),"○",IF(AND(BI326=契約状況コード表!M$10,Y326&gt;=契約状況コード表!N$10),"○",IF(AND(BI326=契約状況コード表!M$11,Y326&gt;=契約状況コード表!N$11),"○",IF(AND(BI326=契約状況コード表!M$12,Y326&gt;=契約状況コード表!N$12),"○",IF(AND(BI326=契約状況コード表!M$13,Y326&gt;=契約状況コード表!N$13),"○","×")))))))))</f>
        <v>×</v>
      </c>
      <c r="BF326" s="98" t="str">
        <f t="shared" si="44"/>
        <v>×</v>
      </c>
      <c r="BG326" s="98" t="str">
        <f t="shared" si="45"/>
        <v>×</v>
      </c>
      <c r="BH326" s="99" t="str">
        <f t="shared" si="46"/>
        <v/>
      </c>
      <c r="BI326" s="146">
        <f t="shared" si="47"/>
        <v>0</v>
      </c>
      <c r="BJ326" s="29" t="str">
        <f>IF(AG326=契約状況コード表!G$5,"",IF(AND(K326&lt;&gt;"",ISTEXT(U326)),"分担契約/単価契約",IF(ISTEXT(U326),"単価契約",IF(K326&lt;&gt;"","分担契約",""))))</f>
        <v/>
      </c>
      <c r="BK326" s="147"/>
      <c r="BL326" s="102" t="str">
        <f>IF(COUNTIF(T326,"**"),"",IF(AND(T326&gt;=契約状況コード表!P$5,OR(H326=契約状況コード表!M$5,H326=契約状況コード表!M$6)),1,IF(AND(T326&gt;=契約状況コード表!P$13,H326&lt;&gt;契約状況コード表!M$5,H326&lt;&gt;契約状況コード表!M$6),1,"")))</f>
        <v/>
      </c>
      <c r="BM326" s="132" t="str">
        <f t="shared" si="48"/>
        <v>○</v>
      </c>
      <c r="BN326" s="102" t="b">
        <f t="shared" si="49"/>
        <v>1</v>
      </c>
      <c r="BO326" s="102" t="b">
        <f t="shared" si="50"/>
        <v>1</v>
      </c>
    </row>
    <row r="327" spans="7:67" ht="60.6" customHeight="1">
      <c r="G327" s="64"/>
      <c r="H327" s="65"/>
      <c r="I327" s="65"/>
      <c r="J327" s="65"/>
      <c r="K327" s="64"/>
      <c r="L327" s="29"/>
      <c r="M327" s="66"/>
      <c r="N327" s="65"/>
      <c r="O327" s="67"/>
      <c r="P327" s="72"/>
      <c r="Q327" s="73"/>
      <c r="R327" s="65"/>
      <c r="S327" s="64"/>
      <c r="T327" s="68"/>
      <c r="U327" s="75"/>
      <c r="V327" s="76"/>
      <c r="W327" s="148" t="str">
        <f>IF(OR(T327="他官署で調達手続きを実施のため",AG327=契約状況コード表!G$5),"－",IF(V327&lt;&gt;"",ROUNDDOWN(V327/T327,3),(IFERROR(ROUNDDOWN(U327/T327,3),"－"))))</f>
        <v>－</v>
      </c>
      <c r="X327" s="68"/>
      <c r="Y327" s="68"/>
      <c r="Z327" s="71"/>
      <c r="AA327" s="69"/>
      <c r="AB327" s="70"/>
      <c r="AC327" s="71"/>
      <c r="AD327" s="71"/>
      <c r="AE327" s="71"/>
      <c r="AF327" s="71"/>
      <c r="AG327" s="69"/>
      <c r="AH327" s="65"/>
      <c r="AI327" s="65"/>
      <c r="AJ327" s="65"/>
      <c r="AK327" s="29"/>
      <c r="AL327" s="29"/>
      <c r="AM327" s="170"/>
      <c r="AN327" s="170"/>
      <c r="AO327" s="170"/>
      <c r="AP327" s="170"/>
      <c r="AQ327" s="29"/>
      <c r="AR327" s="64"/>
      <c r="AS327" s="29"/>
      <c r="AT327" s="29"/>
      <c r="AU327" s="29"/>
      <c r="AV327" s="29"/>
      <c r="AW327" s="29"/>
      <c r="AX327" s="29"/>
      <c r="AY327" s="29"/>
      <c r="AZ327" s="29"/>
      <c r="BA327" s="90"/>
      <c r="BB327" s="97"/>
      <c r="BC327" s="98" t="str">
        <f>IF(AND(OR(K327=契約状況コード表!D$5,K327=契約状況コード表!D$6),OR(AG327=契約状況コード表!G$5,AG327=契約状況コード表!G$6)),"年間支払金額(全官署)",IF(OR(AG327=契約状況コード表!G$5,AG327=契約状況コード表!G$6),"年間支払金額",IF(AND(OR(COUNTIF(AI327,"*すべて*"),COUNTIF(AI327,"*全て*")),S327="●",OR(K327=契約状況コード表!D$5,K327=契約状況コード表!D$6)),"年間支払金額(全官署、契約相手方ごと)",IF(AND(OR(COUNTIF(AI327,"*すべて*"),COUNTIF(AI327,"*全て*")),S327="●"),"年間支払金額(契約相手方ごと)",IF(AND(OR(K327=契約状況コード表!D$5,K327=契約状況コード表!D$6),AG327=契約状況コード表!G$7),"契約総額(全官署)",IF(AND(K327=契約状況コード表!D$7,AG327=契約状況コード表!G$7),"契約総額(自官署のみ)",IF(K327=契約状況コード表!D$7,"年間支払金額(自官署のみ)",IF(AG327=契約状況コード表!G$7,"契約総額",IF(AND(COUNTIF(BJ327,"&lt;&gt;*単価*"),OR(K327=契約状況コード表!D$5,K327=契約状況コード表!D$6)),"全官署予定価格",IF(AND(COUNTIF(BJ327,"*単価*"),OR(K327=契約状況コード表!D$5,K327=契約状況コード表!D$6)),"全官署支払金額",IF(AND(COUNTIF(BJ327,"&lt;&gt;*単価*"),COUNTIF(BJ327,"*変更契約*")),"変更後予定価格",IF(COUNTIF(BJ327,"*単価*"),"年間支払金額","予定価格"))))))))))))</f>
        <v>予定価格</v>
      </c>
      <c r="BD327" s="98" t="str">
        <f>IF(AND(BI327=契約状況コード表!M$5,T327&gt;契約状況コード表!N$5),"○",IF(AND(BI327=契約状況コード表!M$6,T327&gt;=契約状況コード表!N$6),"○",IF(AND(BI327=契約状況コード表!M$7,T327&gt;=契約状況コード表!N$7),"○",IF(AND(BI327=契約状況コード表!M$8,T327&gt;=契約状況コード表!N$8),"○",IF(AND(BI327=契約状況コード表!M$9,T327&gt;=契約状況コード表!N$9),"○",IF(AND(BI327=契約状況コード表!M$10,T327&gt;=契約状況コード表!N$10),"○",IF(AND(BI327=契約状況コード表!M$11,T327&gt;=契約状況コード表!N$11),"○",IF(AND(BI327=契約状況コード表!M$12,T327&gt;=契約状況コード表!N$12),"○",IF(AND(BI327=契約状況コード表!M$13,T327&gt;=契約状況コード表!N$13),"○",IF(T327="他官署で調達手続き入札を実施のため","○","×"))))))))))</f>
        <v>×</v>
      </c>
      <c r="BE327" s="98" t="str">
        <f>IF(AND(BI327=契約状況コード表!M$5,Y327&gt;契約状況コード表!N$5),"○",IF(AND(BI327=契約状況コード表!M$6,Y327&gt;=契約状況コード表!N$6),"○",IF(AND(BI327=契約状況コード表!M$7,Y327&gt;=契約状況コード表!N$7),"○",IF(AND(BI327=契約状況コード表!M$8,Y327&gt;=契約状況コード表!N$8),"○",IF(AND(BI327=契約状況コード表!M$9,Y327&gt;=契約状況コード表!N$9),"○",IF(AND(BI327=契約状況コード表!M$10,Y327&gt;=契約状況コード表!N$10),"○",IF(AND(BI327=契約状況コード表!M$11,Y327&gt;=契約状況コード表!N$11),"○",IF(AND(BI327=契約状況コード表!M$12,Y327&gt;=契約状況コード表!N$12),"○",IF(AND(BI327=契約状況コード表!M$13,Y327&gt;=契約状況コード表!N$13),"○","×")))))))))</f>
        <v>×</v>
      </c>
      <c r="BF327" s="98" t="str">
        <f t="shared" si="44"/>
        <v>×</v>
      </c>
      <c r="BG327" s="98" t="str">
        <f t="shared" si="45"/>
        <v>×</v>
      </c>
      <c r="BH327" s="99" t="str">
        <f t="shared" si="46"/>
        <v/>
      </c>
      <c r="BI327" s="146">
        <f t="shared" si="47"/>
        <v>0</v>
      </c>
      <c r="BJ327" s="29" t="str">
        <f>IF(AG327=契約状況コード表!G$5,"",IF(AND(K327&lt;&gt;"",ISTEXT(U327)),"分担契約/単価契約",IF(ISTEXT(U327),"単価契約",IF(K327&lt;&gt;"","分担契約",""))))</f>
        <v/>
      </c>
      <c r="BK327" s="147"/>
      <c r="BL327" s="102" t="str">
        <f>IF(COUNTIF(T327,"**"),"",IF(AND(T327&gt;=契約状況コード表!P$5,OR(H327=契約状況コード表!M$5,H327=契約状況コード表!M$6)),1,IF(AND(T327&gt;=契約状況コード表!P$13,H327&lt;&gt;契約状況コード表!M$5,H327&lt;&gt;契約状況コード表!M$6),1,"")))</f>
        <v/>
      </c>
      <c r="BM327" s="132" t="str">
        <f t="shared" si="48"/>
        <v>○</v>
      </c>
      <c r="BN327" s="102" t="b">
        <f t="shared" si="49"/>
        <v>1</v>
      </c>
      <c r="BO327" s="102" t="b">
        <f t="shared" si="50"/>
        <v>1</v>
      </c>
    </row>
    <row r="328" spans="7:67" ht="60.6" customHeight="1">
      <c r="G328" s="64"/>
      <c r="H328" s="65"/>
      <c r="I328" s="65"/>
      <c r="J328" s="65"/>
      <c r="K328" s="64"/>
      <c r="L328" s="29"/>
      <c r="M328" s="66"/>
      <c r="N328" s="65"/>
      <c r="O328" s="67"/>
      <c r="P328" s="72"/>
      <c r="Q328" s="73"/>
      <c r="R328" s="65"/>
      <c r="S328" s="64"/>
      <c r="T328" s="68"/>
      <c r="U328" s="75"/>
      <c r="V328" s="76"/>
      <c r="W328" s="148" t="str">
        <f>IF(OR(T328="他官署で調達手続きを実施のため",AG328=契約状況コード表!G$5),"－",IF(V328&lt;&gt;"",ROUNDDOWN(V328/T328,3),(IFERROR(ROUNDDOWN(U328/T328,3),"－"))))</f>
        <v>－</v>
      </c>
      <c r="X328" s="68"/>
      <c r="Y328" s="68"/>
      <c r="Z328" s="71"/>
      <c r="AA328" s="69"/>
      <c r="AB328" s="70"/>
      <c r="AC328" s="71"/>
      <c r="AD328" s="71"/>
      <c r="AE328" s="71"/>
      <c r="AF328" s="71"/>
      <c r="AG328" s="69"/>
      <c r="AH328" s="65"/>
      <c r="AI328" s="65"/>
      <c r="AJ328" s="65"/>
      <c r="AK328" s="29"/>
      <c r="AL328" s="29"/>
      <c r="AM328" s="170"/>
      <c r="AN328" s="170"/>
      <c r="AO328" s="170"/>
      <c r="AP328" s="170"/>
      <c r="AQ328" s="29"/>
      <c r="AR328" s="64"/>
      <c r="AS328" s="29"/>
      <c r="AT328" s="29"/>
      <c r="AU328" s="29"/>
      <c r="AV328" s="29"/>
      <c r="AW328" s="29"/>
      <c r="AX328" s="29"/>
      <c r="AY328" s="29"/>
      <c r="AZ328" s="29"/>
      <c r="BA328" s="90"/>
      <c r="BB328" s="97"/>
      <c r="BC328" s="98" t="str">
        <f>IF(AND(OR(K328=契約状況コード表!D$5,K328=契約状況コード表!D$6),OR(AG328=契約状況コード表!G$5,AG328=契約状況コード表!G$6)),"年間支払金額(全官署)",IF(OR(AG328=契約状況コード表!G$5,AG328=契約状況コード表!G$6),"年間支払金額",IF(AND(OR(COUNTIF(AI328,"*すべて*"),COUNTIF(AI328,"*全て*")),S328="●",OR(K328=契約状況コード表!D$5,K328=契約状況コード表!D$6)),"年間支払金額(全官署、契約相手方ごと)",IF(AND(OR(COUNTIF(AI328,"*すべて*"),COUNTIF(AI328,"*全て*")),S328="●"),"年間支払金額(契約相手方ごと)",IF(AND(OR(K328=契約状況コード表!D$5,K328=契約状況コード表!D$6),AG328=契約状況コード表!G$7),"契約総額(全官署)",IF(AND(K328=契約状況コード表!D$7,AG328=契約状況コード表!G$7),"契約総額(自官署のみ)",IF(K328=契約状況コード表!D$7,"年間支払金額(自官署のみ)",IF(AG328=契約状況コード表!G$7,"契約総額",IF(AND(COUNTIF(BJ328,"&lt;&gt;*単価*"),OR(K328=契約状況コード表!D$5,K328=契約状況コード表!D$6)),"全官署予定価格",IF(AND(COUNTIF(BJ328,"*単価*"),OR(K328=契約状況コード表!D$5,K328=契約状況コード表!D$6)),"全官署支払金額",IF(AND(COUNTIF(BJ328,"&lt;&gt;*単価*"),COUNTIF(BJ328,"*変更契約*")),"変更後予定価格",IF(COUNTIF(BJ328,"*単価*"),"年間支払金額","予定価格"))))))))))))</f>
        <v>予定価格</v>
      </c>
      <c r="BD328" s="98" t="str">
        <f>IF(AND(BI328=契約状況コード表!M$5,T328&gt;契約状況コード表!N$5),"○",IF(AND(BI328=契約状況コード表!M$6,T328&gt;=契約状況コード表!N$6),"○",IF(AND(BI328=契約状況コード表!M$7,T328&gt;=契約状況コード表!N$7),"○",IF(AND(BI328=契約状況コード表!M$8,T328&gt;=契約状況コード表!N$8),"○",IF(AND(BI328=契約状況コード表!M$9,T328&gt;=契約状況コード表!N$9),"○",IF(AND(BI328=契約状況コード表!M$10,T328&gt;=契約状況コード表!N$10),"○",IF(AND(BI328=契約状況コード表!M$11,T328&gt;=契約状況コード表!N$11),"○",IF(AND(BI328=契約状況コード表!M$12,T328&gt;=契約状況コード表!N$12),"○",IF(AND(BI328=契約状況コード表!M$13,T328&gt;=契約状況コード表!N$13),"○",IF(T328="他官署で調達手続き入札を実施のため","○","×"))))))))))</f>
        <v>×</v>
      </c>
      <c r="BE328" s="98" t="str">
        <f>IF(AND(BI328=契約状況コード表!M$5,Y328&gt;契約状況コード表!N$5),"○",IF(AND(BI328=契約状況コード表!M$6,Y328&gt;=契約状況コード表!N$6),"○",IF(AND(BI328=契約状況コード表!M$7,Y328&gt;=契約状況コード表!N$7),"○",IF(AND(BI328=契約状況コード表!M$8,Y328&gt;=契約状況コード表!N$8),"○",IF(AND(BI328=契約状況コード表!M$9,Y328&gt;=契約状況コード表!N$9),"○",IF(AND(BI328=契約状況コード表!M$10,Y328&gt;=契約状況コード表!N$10),"○",IF(AND(BI328=契約状況コード表!M$11,Y328&gt;=契約状況コード表!N$11),"○",IF(AND(BI328=契約状況コード表!M$12,Y328&gt;=契約状況コード表!N$12),"○",IF(AND(BI328=契約状況コード表!M$13,Y328&gt;=契約状況コード表!N$13),"○","×")))))))))</f>
        <v>×</v>
      </c>
      <c r="BF328" s="98" t="str">
        <f t="shared" si="44"/>
        <v>×</v>
      </c>
      <c r="BG328" s="98" t="str">
        <f t="shared" si="45"/>
        <v>×</v>
      </c>
      <c r="BH328" s="99" t="str">
        <f t="shared" si="46"/>
        <v/>
      </c>
      <c r="BI328" s="146">
        <f t="shared" si="47"/>
        <v>0</v>
      </c>
      <c r="BJ328" s="29" t="str">
        <f>IF(AG328=契約状況コード表!G$5,"",IF(AND(K328&lt;&gt;"",ISTEXT(U328)),"分担契約/単価契約",IF(ISTEXT(U328),"単価契約",IF(K328&lt;&gt;"","分担契約",""))))</f>
        <v/>
      </c>
      <c r="BK328" s="147"/>
      <c r="BL328" s="102" t="str">
        <f>IF(COUNTIF(T328,"**"),"",IF(AND(T328&gt;=契約状況コード表!P$5,OR(H328=契約状況コード表!M$5,H328=契約状況コード表!M$6)),1,IF(AND(T328&gt;=契約状況コード表!P$13,H328&lt;&gt;契約状況コード表!M$5,H328&lt;&gt;契約状況コード表!M$6),1,"")))</f>
        <v/>
      </c>
      <c r="BM328" s="132" t="str">
        <f t="shared" si="48"/>
        <v>○</v>
      </c>
      <c r="BN328" s="102" t="b">
        <f t="shared" si="49"/>
        <v>1</v>
      </c>
      <c r="BO328" s="102" t="b">
        <f t="shared" si="50"/>
        <v>1</v>
      </c>
    </row>
    <row r="329" spans="7:67" ht="60.6" customHeight="1">
      <c r="G329" s="64"/>
      <c r="H329" s="65"/>
      <c r="I329" s="65"/>
      <c r="J329" s="65"/>
      <c r="K329" s="64"/>
      <c r="L329" s="29"/>
      <c r="M329" s="66"/>
      <c r="N329" s="65"/>
      <c r="O329" s="67"/>
      <c r="P329" s="72"/>
      <c r="Q329" s="73"/>
      <c r="R329" s="65"/>
      <c r="S329" s="64"/>
      <c r="T329" s="74"/>
      <c r="U329" s="131"/>
      <c r="V329" s="76"/>
      <c r="W329" s="148" t="str">
        <f>IF(OR(T329="他官署で調達手続きを実施のため",AG329=契約状況コード表!G$5),"－",IF(V329&lt;&gt;"",ROUNDDOWN(V329/T329,3),(IFERROR(ROUNDDOWN(U329/T329,3),"－"))))</f>
        <v>－</v>
      </c>
      <c r="X329" s="74"/>
      <c r="Y329" s="74"/>
      <c r="Z329" s="71"/>
      <c r="AA329" s="69"/>
      <c r="AB329" s="70"/>
      <c r="AC329" s="71"/>
      <c r="AD329" s="71"/>
      <c r="AE329" s="71"/>
      <c r="AF329" s="71"/>
      <c r="AG329" s="69"/>
      <c r="AH329" s="65"/>
      <c r="AI329" s="65"/>
      <c r="AJ329" s="65"/>
      <c r="AK329" s="29"/>
      <c r="AL329" s="29"/>
      <c r="AM329" s="170"/>
      <c r="AN329" s="170"/>
      <c r="AO329" s="170"/>
      <c r="AP329" s="170"/>
      <c r="AQ329" s="29"/>
      <c r="AR329" s="64"/>
      <c r="AS329" s="29"/>
      <c r="AT329" s="29"/>
      <c r="AU329" s="29"/>
      <c r="AV329" s="29"/>
      <c r="AW329" s="29"/>
      <c r="AX329" s="29"/>
      <c r="AY329" s="29"/>
      <c r="AZ329" s="29"/>
      <c r="BA329" s="90"/>
      <c r="BB329" s="97"/>
      <c r="BC329" s="98" t="str">
        <f>IF(AND(OR(K329=契約状況コード表!D$5,K329=契約状況コード表!D$6),OR(AG329=契約状況コード表!G$5,AG329=契約状況コード表!G$6)),"年間支払金額(全官署)",IF(OR(AG329=契約状況コード表!G$5,AG329=契約状況コード表!G$6),"年間支払金額",IF(AND(OR(COUNTIF(AI329,"*すべて*"),COUNTIF(AI329,"*全て*")),S329="●",OR(K329=契約状況コード表!D$5,K329=契約状況コード表!D$6)),"年間支払金額(全官署、契約相手方ごと)",IF(AND(OR(COUNTIF(AI329,"*すべて*"),COUNTIF(AI329,"*全て*")),S329="●"),"年間支払金額(契約相手方ごと)",IF(AND(OR(K329=契約状況コード表!D$5,K329=契約状況コード表!D$6),AG329=契約状況コード表!G$7),"契約総額(全官署)",IF(AND(K329=契約状況コード表!D$7,AG329=契約状況コード表!G$7),"契約総額(自官署のみ)",IF(K329=契約状況コード表!D$7,"年間支払金額(自官署のみ)",IF(AG329=契約状況コード表!G$7,"契約総額",IF(AND(COUNTIF(BJ329,"&lt;&gt;*単価*"),OR(K329=契約状況コード表!D$5,K329=契約状況コード表!D$6)),"全官署予定価格",IF(AND(COUNTIF(BJ329,"*単価*"),OR(K329=契約状況コード表!D$5,K329=契約状況コード表!D$6)),"全官署支払金額",IF(AND(COUNTIF(BJ329,"&lt;&gt;*単価*"),COUNTIF(BJ329,"*変更契約*")),"変更後予定価格",IF(COUNTIF(BJ329,"*単価*"),"年間支払金額","予定価格"))))))))))))</f>
        <v>予定価格</v>
      </c>
      <c r="BD329" s="98" t="str">
        <f>IF(AND(BI329=契約状況コード表!M$5,T329&gt;契約状況コード表!N$5),"○",IF(AND(BI329=契約状況コード表!M$6,T329&gt;=契約状況コード表!N$6),"○",IF(AND(BI329=契約状況コード表!M$7,T329&gt;=契約状況コード表!N$7),"○",IF(AND(BI329=契約状況コード表!M$8,T329&gt;=契約状況コード表!N$8),"○",IF(AND(BI329=契約状況コード表!M$9,T329&gt;=契約状況コード表!N$9),"○",IF(AND(BI329=契約状況コード表!M$10,T329&gt;=契約状況コード表!N$10),"○",IF(AND(BI329=契約状況コード表!M$11,T329&gt;=契約状況コード表!N$11),"○",IF(AND(BI329=契約状況コード表!M$12,T329&gt;=契約状況コード表!N$12),"○",IF(AND(BI329=契約状況コード表!M$13,T329&gt;=契約状況コード表!N$13),"○",IF(T329="他官署で調達手続き入札を実施のため","○","×"))))))))))</f>
        <v>×</v>
      </c>
      <c r="BE329" s="98" t="str">
        <f>IF(AND(BI329=契約状況コード表!M$5,Y329&gt;契約状況コード表!N$5),"○",IF(AND(BI329=契約状況コード表!M$6,Y329&gt;=契約状況コード表!N$6),"○",IF(AND(BI329=契約状況コード表!M$7,Y329&gt;=契約状況コード表!N$7),"○",IF(AND(BI329=契約状況コード表!M$8,Y329&gt;=契約状況コード表!N$8),"○",IF(AND(BI329=契約状況コード表!M$9,Y329&gt;=契約状況コード表!N$9),"○",IF(AND(BI329=契約状況コード表!M$10,Y329&gt;=契約状況コード表!N$10),"○",IF(AND(BI329=契約状況コード表!M$11,Y329&gt;=契約状況コード表!N$11),"○",IF(AND(BI329=契約状況コード表!M$12,Y329&gt;=契約状況コード表!N$12),"○",IF(AND(BI329=契約状況コード表!M$13,Y329&gt;=契約状況コード表!N$13),"○","×")))))))))</f>
        <v>×</v>
      </c>
      <c r="BF329" s="98" t="str">
        <f t="shared" si="44"/>
        <v>×</v>
      </c>
      <c r="BG329" s="98" t="str">
        <f t="shared" si="45"/>
        <v>×</v>
      </c>
      <c r="BH329" s="99" t="str">
        <f t="shared" si="46"/>
        <v/>
      </c>
      <c r="BI329" s="146">
        <f t="shared" si="47"/>
        <v>0</v>
      </c>
      <c r="BJ329" s="29" t="str">
        <f>IF(AG329=契約状況コード表!G$5,"",IF(AND(K329&lt;&gt;"",ISTEXT(U329)),"分担契約/単価契約",IF(ISTEXT(U329),"単価契約",IF(K329&lt;&gt;"","分担契約",""))))</f>
        <v/>
      </c>
      <c r="BK329" s="147"/>
      <c r="BL329" s="102" t="str">
        <f>IF(COUNTIF(T329,"**"),"",IF(AND(T329&gt;=契約状況コード表!P$5,OR(H329=契約状況コード表!M$5,H329=契約状況コード表!M$6)),1,IF(AND(T329&gt;=契約状況コード表!P$13,H329&lt;&gt;契約状況コード表!M$5,H329&lt;&gt;契約状況コード表!M$6),1,"")))</f>
        <v/>
      </c>
      <c r="BM329" s="132" t="str">
        <f t="shared" si="48"/>
        <v>○</v>
      </c>
      <c r="BN329" s="102" t="b">
        <f t="shared" si="49"/>
        <v>1</v>
      </c>
      <c r="BO329" s="102" t="b">
        <f t="shared" si="50"/>
        <v>1</v>
      </c>
    </row>
    <row r="330" spans="7:67" ht="60.6" customHeight="1">
      <c r="G330" s="64"/>
      <c r="H330" s="65"/>
      <c r="I330" s="65"/>
      <c r="J330" s="65"/>
      <c r="K330" s="64"/>
      <c r="L330" s="29"/>
      <c r="M330" s="66"/>
      <c r="N330" s="65"/>
      <c r="O330" s="67"/>
      <c r="P330" s="72"/>
      <c r="Q330" s="73"/>
      <c r="R330" s="65"/>
      <c r="S330" s="64"/>
      <c r="T330" s="68"/>
      <c r="U330" s="75"/>
      <c r="V330" s="76"/>
      <c r="W330" s="148" t="str">
        <f>IF(OR(T330="他官署で調達手続きを実施のため",AG330=契約状況コード表!G$5),"－",IF(V330&lt;&gt;"",ROUNDDOWN(V330/T330,3),(IFERROR(ROUNDDOWN(U330/T330,3),"－"))))</f>
        <v>－</v>
      </c>
      <c r="X330" s="68"/>
      <c r="Y330" s="68"/>
      <c r="Z330" s="71"/>
      <c r="AA330" s="69"/>
      <c r="AB330" s="70"/>
      <c r="AC330" s="71"/>
      <c r="AD330" s="71"/>
      <c r="AE330" s="71"/>
      <c r="AF330" s="71"/>
      <c r="AG330" s="69"/>
      <c r="AH330" s="65"/>
      <c r="AI330" s="65"/>
      <c r="AJ330" s="65"/>
      <c r="AK330" s="29"/>
      <c r="AL330" s="29"/>
      <c r="AM330" s="170"/>
      <c r="AN330" s="170"/>
      <c r="AO330" s="170"/>
      <c r="AP330" s="170"/>
      <c r="AQ330" s="29"/>
      <c r="AR330" s="64"/>
      <c r="AS330" s="29"/>
      <c r="AT330" s="29"/>
      <c r="AU330" s="29"/>
      <c r="AV330" s="29"/>
      <c r="AW330" s="29"/>
      <c r="AX330" s="29"/>
      <c r="AY330" s="29"/>
      <c r="AZ330" s="29"/>
      <c r="BA330" s="90"/>
      <c r="BB330" s="97"/>
      <c r="BC330" s="98" t="str">
        <f>IF(AND(OR(K330=契約状況コード表!D$5,K330=契約状況コード表!D$6),OR(AG330=契約状況コード表!G$5,AG330=契約状況コード表!G$6)),"年間支払金額(全官署)",IF(OR(AG330=契約状況コード表!G$5,AG330=契約状況コード表!G$6),"年間支払金額",IF(AND(OR(COUNTIF(AI330,"*すべて*"),COUNTIF(AI330,"*全て*")),S330="●",OR(K330=契約状況コード表!D$5,K330=契約状況コード表!D$6)),"年間支払金額(全官署、契約相手方ごと)",IF(AND(OR(COUNTIF(AI330,"*すべて*"),COUNTIF(AI330,"*全て*")),S330="●"),"年間支払金額(契約相手方ごと)",IF(AND(OR(K330=契約状況コード表!D$5,K330=契約状況コード表!D$6),AG330=契約状況コード表!G$7),"契約総額(全官署)",IF(AND(K330=契約状況コード表!D$7,AG330=契約状況コード表!G$7),"契約総額(自官署のみ)",IF(K330=契約状況コード表!D$7,"年間支払金額(自官署のみ)",IF(AG330=契約状況コード表!G$7,"契約総額",IF(AND(COUNTIF(BJ330,"&lt;&gt;*単価*"),OR(K330=契約状況コード表!D$5,K330=契約状況コード表!D$6)),"全官署予定価格",IF(AND(COUNTIF(BJ330,"*単価*"),OR(K330=契約状況コード表!D$5,K330=契約状況コード表!D$6)),"全官署支払金額",IF(AND(COUNTIF(BJ330,"&lt;&gt;*単価*"),COUNTIF(BJ330,"*変更契約*")),"変更後予定価格",IF(COUNTIF(BJ330,"*単価*"),"年間支払金額","予定価格"))))))))))))</f>
        <v>予定価格</v>
      </c>
      <c r="BD330" s="98" t="str">
        <f>IF(AND(BI330=契約状況コード表!M$5,T330&gt;契約状況コード表!N$5),"○",IF(AND(BI330=契約状況コード表!M$6,T330&gt;=契約状況コード表!N$6),"○",IF(AND(BI330=契約状況コード表!M$7,T330&gt;=契約状況コード表!N$7),"○",IF(AND(BI330=契約状況コード表!M$8,T330&gt;=契約状況コード表!N$8),"○",IF(AND(BI330=契約状況コード表!M$9,T330&gt;=契約状況コード表!N$9),"○",IF(AND(BI330=契約状況コード表!M$10,T330&gt;=契約状況コード表!N$10),"○",IF(AND(BI330=契約状況コード表!M$11,T330&gt;=契約状況コード表!N$11),"○",IF(AND(BI330=契約状況コード表!M$12,T330&gt;=契約状況コード表!N$12),"○",IF(AND(BI330=契約状況コード表!M$13,T330&gt;=契約状況コード表!N$13),"○",IF(T330="他官署で調達手続き入札を実施のため","○","×"))))))))))</f>
        <v>×</v>
      </c>
      <c r="BE330" s="98" t="str">
        <f>IF(AND(BI330=契約状況コード表!M$5,Y330&gt;契約状況コード表!N$5),"○",IF(AND(BI330=契約状況コード表!M$6,Y330&gt;=契約状況コード表!N$6),"○",IF(AND(BI330=契約状況コード表!M$7,Y330&gt;=契約状況コード表!N$7),"○",IF(AND(BI330=契約状況コード表!M$8,Y330&gt;=契約状況コード表!N$8),"○",IF(AND(BI330=契約状況コード表!M$9,Y330&gt;=契約状況コード表!N$9),"○",IF(AND(BI330=契約状況コード表!M$10,Y330&gt;=契約状況コード表!N$10),"○",IF(AND(BI330=契約状況コード表!M$11,Y330&gt;=契約状況コード表!N$11),"○",IF(AND(BI330=契約状況コード表!M$12,Y330&gt;=契約状況コード表!N$12),"○",IF(AND(BI330=契約状況コード表!M$13,Y330&gt;=契約状況コード表!N$13),"○","×")))))))))</f>
        <v>×</v>
      </c>
      <c r="BF330" s="98" t="str">
        <f t="shared" si="44"/>
        <v>×</v>
      </c>
      <c r="BG330" s="98" t="str">
        <f t="shared" si="45"/>
        <v>×</v>
      </c>
      <c r="BH330" s="99" t="str">
        <f t="shared" si="46"/>
        <v/>
      </c>
      <c r="BI330" s="146">
        <f t="shared" si="47"/>
        <v>0</v>
      </c>
      <c r="BJ330" s="29" t="str">
        <f>IF(AG330=契約状況コード表!G$5,"",IF(AND(K330&lt;&gt;"",ISTEXT(U330)),"分担契約/単価契約",IF(ISTEXT(U330),"単価契約",IF(K330&lt;&gt;"","分担契約",""))))</f>
        <v/>
      </c>
      <c r="BK330" s="147"/>
      <c r="BL330" s="102" t="str">
        <f>IF(COUNTIF(T330,"**"),"",IF(AND(T330&gt;=契約状況コード表!P$5,OR(H330=契約状況コード表!M$5,H330=契約状況コード表!M$6)),1,IF(AND(T330&gt;=契約状況コード表!P$13,H330&lt;&gt;契約状況コード表!M$5,H330&lt;&gt;契約状況コード表!M$6),1,"")))</f>
        <v/>
      </c>
      <c r="BM330" s="132" t="str">
        <f t="shared" si="48"/>
        <v>○</v>
      </c>
      <c r="BN330" s="102" t="b">
        <f t="shared" si="49"/>
        <v>1</v>
      </c>
      <c r="BO330" s="102" t="b">
        <f t="shared" si="50"/>
        <v>1</v>
      </c>
    </row>
    <row r="331" spans="7:67" ht="60.6" customHeight="1">
      <c r="G331" s="64"/>
      <c r="H331" s="65"/>
      <c r="I331" s="65"/>
      <c r="J331" s="65"/>
      <c r="K331" s="64"/>
      <c r="L331" s="29"/>
      <c r="M331" s="66"/>
      <c r="N331" s="65"/>
      <c r="O331" s="67"/>
      <c r="P331" s="72"/>
      <c r="Q331" s="73"/>
      <c r="R331" s="65"/>
      <c r="S331" s="64"/>
      <c r="T331" s="68"/>
      <c r="U331" s="75"/>
      <c r="V331" s="76"/>
      <c r="W331" s="148" t="str">
        <f>IF(OR(T331="他官署で調達手続きを実施のため",AG331=契約状況コード表!G$5),"－",IF(V331&lt;&gt;"",ROUNDDOWN(V331/T331,3),(IFERROR(ROUNDDOWN(U331/T331,3),"－"))))</f>
        <v>－</v>
      </c>
      <c r="X331" s="68"/>
      <c r="Y331" s="68"/>
      <c r="Z331" s="71"/>
      <c r="AA331" s="69"/>
      <c r="AB331" s="70"/>
      <c r="AC331" s="71"/>
      <c r="AD331" s="71"/>
      <c r="AE331" s="71"/>
      <c r="AF331" s="71"/>
      <c r="AG331" s="69"/>
      <c r="AH331" s="65"/>
      <c r="AI331" s="65"/>
      <c r="AJ331" s="65"/>
      <c r="AK331" s="29"/>
      <c r="AL331" s="29"/>
      <c r="AM331" s="170"/>
      <c r="AN331" s="170"/>
      <c r="AO331" s="170"/>
      <c r="AP331" s="170"/>
      <c r="AQ331" s="29"/>
      <c r="AR331" s="64"/>
      <c r="AS331" s="29"/>
      <c r="AT331" s="29"/>
      <c r="AU331" s="29"/>
      <c r="AV331" s="29"/>
      <c r="AW331" s="29"/>
      <c r="AX331" s="29"/>
      <c r="AY331" s="29"/>
      <c r="AZ331" s="29"/>
      <c r="BA331" s="90"/>
      <c r="BB331" s="97"/>
      <c r="BC331" s="98" t="str">
        <f>IF(AND(OR(K331=契約状況コード表!D$5,K331=契約状況コード表!D$6),OR(AG331=契約状況コード表!G$5,AG331=契約状況コード表!G$6)),"年間支払金額(全官署)",IF(OR(AG331=契約状況コード表!G$5,AG331=契約状況コード表!G$6),"年間支払金額",IF(AND(OR(COUNTIF(AI331,"*すべて*"),COUNTIF(AI331,"*全て*")),S331="●",OR(K331=契約状況コード表!D$5,K331=契約状況コード表!D$6)),"年間支払金額(全官署、契約相手方ごと)",IF(AND(OR(COUNTIF(AI331,"*すべて*"),COUNTIF(AI331,"*全て*")),S331="●"),"年間支払金額(契約相手方ごと)",IF(AND(OR(K331=契約状況コード表!D$5,K331=契約状況コード表!D$6),AG331=契約状況コード表!G$7),"契約総額(全官署)",IF(AND(K331=契約状況コード表!D$7,AG331=契約状況コード表!G$7),"契約総額(自官署のみ)",IF(K331=契約状況コード表!D$7,"年間支払金額(自官署のみ)",IF(AG331=契約状況コード表!G$7,"契約総額",IF(AND(COUNTIF(BJ331,"&lt;&gt;*単価*"),OR(K331=契約状況コード表!D$5,K331=契約状況コード表!D$6)),"全官署予定価格",IF(AND(COUNTIF(BJ331,"*単価*"),OR(K331=契約状況コード表!D$5,K331=契約状況コード表!D$6)),"全官署支払金額",IF(AND(COUNTIF(BJ331,"&lt;&gt;*単価*"),COUNTIF(BJ331,"*変更契約*")),"変更後予定価格",IF(COUNTIF(BJ331,"*単価*"),"年間支払金額","予定価格"))))))))))))</f>
        <v>予定価格</v>
      </c>
      <c r="BD331" s="98" t="str">
        <f>IF(AND(BI331=契約状況コード表!M$5,T331&gt;契約状況コード表!N$5),"○",IF(AND(BI331=契約状況コード表!M$6,T331&gt;=契約状況コード表!N$6),"○",IF(AND(BI331=契約状況コード表!M$7,T331&gt;=契約状況コード表!N$7),"○",IF(AND(BI331=契約状況コード表!M$8,T331&gt;=契約状況コード表!N$8),"○",IF(AND(BI331=契約状況コード表!M$9,T331&gt;=契約状況コード表!N$9),"○",IF(AND(BI331=契約状況コード表!M$10,T331&gt;=契約状況コード表!N$10),"○",IF(AND(BI331=契約状況コード表!M$11,T331&gt;=契約状況コード表!N$11),"○",IF(AND(BI331=契約状況コード表!M$12,T331&gt;=契約状況コード表!N$12),"○",IF(AND(BI331=契約状況コード表!M$13,T331&gt;=契約状況コード表!N$13),"○",IF(T331="他官署で調達手続き入札を実施のため","○","×"))))))))))</f>
        <v>×</v>
      </c>
      <c r="BE331" s="98" t="str">
        <f>IF(AND(BI331=契約状況コード表!M$5,Y331&gt;契約状況コード表!N$5),"○",IF(AND(BI331=契約状況コード表!M$6,Y331&gt;=契約状況コード表!N$6),"○",IF(AND(BI331=契約状況コード表!M$7,Y331&gt;=契約状況コード表!N$7),"○",IF(AND(BI331=契約状況コード表!M$8,Y331&gt;=契約状況コード表!N$8),"○",IF(AND(BI331=契約状況コード表!M$9,Y331&gt;=契約状況コード表!N$9),"○",IF(AND(BI331=契約状況コード表!M$10,Y331&gt;=契約状況コード表!N$10),"○",IF(AND(BI331=契約状況コード表!M$11,Y331&gt;=契約状況コード表!N$11),"○",IF(AND(BI331=契約状況コード表!M$12,Y331&gt;=契約状況コード表!N$12),"○",IF(AND(BI331=契約状況コード表!M$13,Y331&gt;=契約状況コード表!N$13),"○","×")))))))))</f>
        <v>×</v>
      </c>
      <c r="BF331" s="98" t="str">
        <f t="shared" si="44"/>
        <v>×</v>
      </c>
      <c r="BG331" s="98" t="str">
        <f t="shared" si="45"/>
        <v>×</v>
      </c>
      <c r="BH331" s="99" t="str">
        <f t="shared" si="46"/>
        <v/>
      </c>
      <c r="BI331" s="146">
        <f t="shared" si="47"/>
        <v>0</v>
      </c>
      <c r="BJ331" s="29" t="str">
        <f>IF(AG331=契約状況コード表!G$5,"",IF(AND(K331&lt;&gt;"",ISTEXT(U331)),"分担契約/単価契約",IF(ISTEXT(U331),"単価契約",IF(K331&lt;&gt;"","分担契約",""))))</f>
        <v/>
      </c>
      <c r="BK331" s="147"/>
      <c r="BL331" s="102" t="str">
        <f>IF(COUNTIF(T331,"**"),"",IF(AND(T331&gt;=契約状況コード表!P$5,OR(H331=契約状況コード表!M$5,H331=契約状況コード表!M$6)),1,IF(AND(T331&gt;=契約状況コード表!P$13,H331&lt;&gt;契約状況コード表!M$5,H331&lt;&gt;契約状況コード表!M$6),1,"")))</f>
        <v/>
      </c>
      <c r="BM331" s="132" t="str">
        <f t="shared" si="48"/>
        <v>○</v>
      </c>
      <c r="BN331" s="102" t="b">
        <f t="shared" si="49"/>
        <v>1</v>
      </c>
      <c r="BO331" s="102" t="b">
        <f t="shared" si="50"/>
        <v>1</v>
      </c>
    </row>
    <row r="332" spans="7:67" ht="60.6" customHeight="1">
      <c r="G332" s="64"/>
      <c r="H332" s="65"/>
      <c r="I332" s="65"/>
      <c r="J332" s="65"/>
      <c r="K332" s="64"/>
      <c r="L332" s="29"/>
      <c r="M332" s="66"/>
      <c r="N332" s="65"/>
      <c r="O332" s="67"/>
      <c r="P332" s="72"/>
      <c r="Q332" s="73"/>
      <c r="R332" s="65"/>
      <c r="S332" s="64"/>
      <c r="T332" s="68"/>
      <c r="U332" s="75"/>
      <c r="V332" s="76"/>
      <c r="W332" s="148" t="str">
        <f>IF(OR(T332="他官署で調達手続きを実施のため",AG332=契約状況コード表!G$5),"－",IF(V332&lt;&gt;"",ROUNDDOWN(V332/T332,3),(IFERROR(ROUNDDOWN(U332/T332,3),"－"))))</f>
        <v>－</v>
      </c>
      <c r="X332" s="68"/>
      <c r="Y332" s="68"/>
      <c r="Z332" s="71"/>
      <c r="AA332" s="69"/>
      <c r="AB332" s="70"/>
      <c r="AC332" s="71"/>
      <c r="AD332" s="71"/>
      <c r="AE332" s="71"/>
      <c r="AF332" s="71"/>
      <c r="AG332" s="69"/>
      <c r="AH332" s="65"/>
      <c r="AI332" s="65"/>
      <c r="AJ332" s="65"/>
      <c r="AK332" s="29"/>
      <c r="AL332" s="29"/>
      <c r="AM332" s="170"/>
      <c r="AN332" s="170"/>
      <c r="AO332" s="170"/>
      <c r="AP332" s="170"/>
      <c r="AQ332" s="29"/>
      <c r="AR332" s="64"/>
      <c r="AS332" s="29"/>
      <c r="AT332" s="29"/>
      <c r="AU332" s="29"/>
      <c r="AV332" s="29"/>
      <c r="AW332" s="29"/>
      <c r="AX332" s="29"/>
      <c r="AY332" s="29"/>
      <c r="AZ332" s="29"/>
      <c r="BA332" s="90"/>
      <c r="BB332" s="97"/>
      <c r="BC332" s="98" t="str">
        <f>IF(AND(OR(K332=契約状況コード表!D$5,K332=契約状況コード表!D$6),OR(AG332=契約状況コード表!G$5,AG332=契約状況コード表!G$6)),"年間支払金額(全官署)",IF(OR(AG332=契約状況コード表!G$5,AG332=契約状況コード表!G$6),"年間支払金額",IF(AND(OR(COUNTIF(AI332,"*すべて*"),COUNTIF(AI332,"*全て*")),S332="●",OR(K332=契約状況コード表!D$5,K332=契約状況コード表!D$6)),"年間支払金額(全官署、契約相手方ごと)",IF(AND(OR(COUNTIF(AI332,"*すべて*"),COUNTIF(AI332,"*全て*")),S332="●"),"年間支払金額(契約相手方ごと)",IF(AND(OR(K332=契約状況コード表!D$5,K332=契約状況コード表!D$6),AG332=契約状況コード表!G$7),"契約総額(全官署)",IF(AND(K332=契約状況コード表!D$7,AG332=契約状況コード表!G$7),"契約総額(自官署のみ)",IF(K332=契約状況コード表!D$7,"年間支払金額(自官署のみ)",IF(AG332=契約状況コード表!G$7,"契約総額",IF(AND(COUNTIF(BJ332,"&lt;&gt;*単価*"),OR(K332=契約状況コード表!D$5,K332=契約状況コード表!D$6)),"全官署予定価格",IF(AND(COUNTIF(BJ332,"*単価*"),OR(K332=契約状況コード表!D$5,K332=契約状況コード表!D$6)),"全官署支払金額",IF(AND(COUNTIF(BJ332,"&lt;&gt;*単価*"),COUNTIF(BJ332,"*変更契約*")),"変更後予定価格",IF(COUNTIF(BJ332,"*単価*"),"年間支払金額","予定価格"))))))))))))</f>
        <v>予定価格</v>
      </c>
      <c r="BD332" s="98" t="str">
        <f>IF(AND(BI332=契約状況コード表!M$5,T332&gt;契約状況コード表!N$5),"○",IF(AND(BI332=契約状況コード表!M$6,T332&gt;=契約状況コード表!N$6),"○",IF(AND(BI332=契約状況コード表!M$7,T332&gt;=契約状況コード表!N$7),"○",IF(AND(BI332=契約状況コード表!M$8,T332&gt;=契約状況コード表!N$8),"○",IF(AND(BI332=契約状況コード表!M$9,T332&gt;=契約状況コード表!N$9),"○",IF(AND(BI332=契約状況コード表!M$10,T332&gt;=契約状況コード表!N$10),"○",IF(AND(BI332=契約状況コード表!M$11,T332&gt;=契約状況コード表!N$11),"○",IF(AND(BI332=契約状況コード表!M$12,T332&gt;=契約状況コード表!N$12),"○",IF(AND(BI332=契約状況コード表!M$13,T332&gt;=契約状況コード表!N$13),"○",IF(T332="他官署で調達手続き入札を実施のため","○","×"))))))))))</f>
        <v>×</v>
      </c>
      <c r="BE332" s="98" t="str">
        <f>IF(AND(BI332=契約状況コード表!M$5,Y332&gt;契約状況コード表!N$5),"○",IF(AND(BI332=契約状況コード表!M$6,Y332&gt;=契約状況コード表!N$6),"○",IF(AND(BI332=契約状況コード表!M$7,Y332&gt;=契約状況コード表!N$7),"○",IF(AND(BI332=契約状況コード表!M$8,Y332&gt;=契約状況コード表!N$8),"○",IF(AND(BI332=契約状況コード表!M$9,Y332&gt;=契約状況コード表!N$9),"○",IF(AND(BI332=契約状況コード表!M$10,Y332&gt;=契約状況コード表!N$10),"○",IF(AND(BI332=契約状況コード表!M$11,Y332&gt;=契約状況コード表!N$11),"○",IF(AND(BI332=契約状況コード表!M$12,Y332&gt;=契約状況コード表!N$12),"○",IF(AND(BI332=契約状況コード表!M$13,Y332&gt;=契約状況コード表!N$13),"○","×")))))))))</f>
        <v>×</v>
      </c>
      <c r="BF332" s="98" t="str">
        <f t="shared" si="44"/>
        <v>×</v>
      </c>
      <c r="BG332" s="98" t="str">
        <f t="shared" si="45"/>
        <v>×</v>
      </c>
      <c r="BH332" s="99" t="str">
        <f t="shared" si="46"/>
        <v/>
      </c>
      <c r="BI332" s="146">
        <f t="shared" si="47"/>
        <v>0</v>
      </c>
      <c r="BJ332" s="29" t="str">
        <f>IF(AG332=契約状況コード表!G$5,"",IF(AND(K332&lt;&gt;"",ISTEXT(U332)),"分担契約/単価契約",IF(ISTEXT(U332),"単価契約",IF(K332&lt;&gt;"","分担契約",""))))</f>
        <v/>
      </c>
      <c r="BK332" s="147"/>
      <c r="BL332" s="102" t="str">
        <f>IF(COUNTIF(T332,"**"),"",IF(AND(T332&gt;=契約状況コード表!P$5,OR(H332=契約状況コード表!M$5,H332=契約状況コード表!M$6)),1,IF(AND(T332&gt;=契約状況コード表!P$13,H332&lt;&gt;契約状況コード表!M$5,H332&lt;&gt;契約状況コード表!M$6),1,"")))</f>
        <v/>
      </c>
      <c r="BM332" s="132" t="str">
        <f t="shared" si="48"/>
        <v>○</v>
      </c>
      <c r="BN332" s="102" t="b">
        <f t="shared" si="49"/>
        <v>1</v>
      </c>
      <c r="BO332" s="102" t="b">
        <f t="shared" si="50"/>
        <v>1</v>
      </c>
    </row>
    <row r="333" spans="7:67" ht="60.6" customHeight="1">
      <c r="G333" s="64"/>
      <c r="H333" s="65"/>
      <c r="I333" s="65"/>
      <c r="J333" s="65"/>
      <c r="K333" s="64"/>
      <c r="L333" s="29"/>
      <c r="M333" s="66"/>
      <c r="N333" s="65"/>
      <c r="O333" s="67"/>
      <c r="P333" s="72"/>
      <c r="Q333" s="73"/>
      <c r="R333" s="65"/>
      <c r="S333" s="64"/>
      <c r="T333" s="68"/>
      <c r="U333" s="75"/>
      <c r="V333" s="76"/>
      <c r="W333" s="148" t="str">
        <f>IF(OR(T333="他官署で調達手続きを実施のため",AG333=契約状況コード表!G$5),"－",IF(V333&lt;&gt;"",ROUNDDOWN(V333/T333,3),(IFERROR(ROUNDDOWN(U333/T333,3),"－"))))</f>
        <v>－</v>
      </c>
      <c r="X333" s="68"/>
      <c r="Y333" s="68"/>
      <c r="Z333" s="71"/>
      <c r="AA333" s="69"/>
      <c r="AB333" s="70"/>
      <c r="AC333" s="71"/>
      <c r="AD333" s="71"/>
      <c r="AE333" s="71"/>
      <c r="AF333" s="71"/>
      <c r="AG333" s="69"/>
      <c r="AH333" s="65"/>
      <c r="AI333" s="65"/>
      <c r="AJ333" s="65"/>
      <c r="AK333" s="29"/>
      <c r="AL333" s="29"/>
      <c r="AM333" s="170"/>
      <c r="AN333" s="170"/>
      <c r="AO333" s="170"/>
      <c r="AP333" s="170"/>
      <c r="AQ333" s="29"/>
      <c r="AR333" s="64"/>
      <c r="AS333" s="29"/>
      <c r="AT333" s="29"/>
      <c r="AU333" s="29"/>
      <c r="AV333" s="29"/>
      <c r="AW333" s="29"/>
      <c r="AX333" s="29"/>
      <c r="AY333" s="29"/>
      <c r="AZ333" s="29"/>
      <c r="BA333" s="92"/>
      <c r="BB333" s="97"/>
      <c r="BC333" s="98" t="str">
        <f>IF(AND(OR(K333=契約状況コード表!D$5,K333=契約状況コード表!D$6),OR(AG333=契約状況コード表!G$5,AG333=契約状況コード表!G$6)),"年間支払金額(全官署)",IF(OR(AG333=契約状況コード表!G$5,AG333=契約状況コード表!G$6),"年間支払金額",IF(AND(OR(COUNTIF(AI333,"*すべて*"),COUNTIF(AI333,"*全て*")),S333="●",OR(K333=契約状況コード表!D$5,K333=契約状況コード表!D$6)),"年間支払金額(全官署、契約相手方ごと)",IF(AND(OR(COUNTIF(AI333,"*すべて*"),COUNTIF(AI333,"*全て*")),S333="●"),"年間支払金額(契約相手方ごと)",IF(AND(OR(K333=契約状況コード表!D$5,K333=契約状況コード表!D$6),AG333=契約状況コード表!G$7),"契約総額(全官署)",IF(AND(K333=契約状況コード表!D$7,AG333=契約状況コード表!G$7),"契約総額(自官署のみ)",IF(K333=契約状況コード表!D$7,"年間支払金額(自官署のみ)",IF(AG333=契約状況コード表!G$7,"契約総額",IF(AND(COUNTIF(BJ333,"&lt;&gt;*単価*"),OR(K333=契約状況コード表!D$5,K333=契約状況コード表!D$6)),"全官署予定価格",IF(AND(COUNTIF(BJ333,"*単価*"),OR(K333=契約状況コード表!D$5,K333=契約状況コード表!D$6)),"全官署支払金額",IF(AND(COUNTIF(BJ333,"&lt;&gt;*単価*"),COUNTIF(BJ333,"*変更契約*")),"変更後予定価格",IF(COUNTIF(BJ333,"*単価*"),"年間支払金額","予定価格"))))))))))))</f>
        <v>予定価格</v>
      </c>
      <c r="BD333" s="98" t="str">
        <f>IF(AND(BI333=契約状況コード表!M$5,T333&gt;契約状況コード表!N$5),"○",IF(AND(BI333=契約状況コード表!M$6,T333&gt;=契約状況コード表!N$6),"○",IF(AND(BI333=契約状況コード表!M$7,T333&gt;=契約状況コード表!N$7),"○",IF(AND(BI333=契約状況コード表!M$8,T333&gt;=契約状況コード表!N$8),"○",IF(AND(BI333=契約状況コード表!M$9,T333&gt;=契約状況コード表!N$9),"○",IF(AND(BI333=契約状況コード表!M$10,T333&gt;=契約状況コード表!N$10),"○",IF(AND(BI333=契約状況コード表!M$11,T333&gt;=契約状況コード表!N$11),"○",IF(AND(BI333=契約状況コード表!M$12,T333&gt;=契約状況コード表!N$12),"○",IF(AND(BI333=契約状況コード表!M$13,T333&gt;=契約状況コード表!N$13),"○",IF(T333="他官署で調達手続き入札を実施のため","○","×"))))))))))</f>
        <v>×</v>
      </c>
      <c r="BE333" s="98" t="str">
        <f>IF(AND(BI333=契約状況コード表!M$5,Y333&gt;契約状況コード表!N$5),"○",IF(AND(BI333=契約状況コード表!M$6,Y333&gt;=契約状況コード表!N$6),"○",IF(AND(BI333=契約状況コード表!M$7,Y333&gt;=契約状況コード表!N$7),"○",IF(AND(BI333=契約状況コード表!M$8,Y333&gt;=契約状況コード表!N$8),"○",IF(AND(BI333=契約状況コード表!M$9,Y333&gt;=契約状況コード表!N$9),"○",IF(AND(BI333=契約状況コード表!M$10,Y333&gt;=契約状況コード表!N$10),"○",IF(AND(BI333=契約状況コード表!M$11,Y333&gt;=契約状況コード表!N$11),"○",IF(AND(BI333=契約状況コード表!M$12,Y333&gt;=契約状況コード表!N$12),"○",IF(AND(BI333=契約状況コード表!M$13,Y333&gt;=契約状況コード表!N$13),"○","×")))))))))</f>
        <v>×</v>
      </c>
      <c r="BF333" s="98" t="str">
        <f t="shared" si="44"/>
        <v>×</v>
      </c>
      <c r="BG333" s="98" t="str">
        <f t="shared" si="45"/>
        <v>×</v>
      </c>
      <c r="BH333" s="99" t="str">
        <f t="shared" si="46"/>
        <v/>
      </c>
      <c r="BI333" s="146">
        <f t="shared" si="47"/>
        <v>0</v>
      </c>
      <c r="BJ333" s="29" t="str">
        <f>IF(AG333=契約状況コード表!G$5,"",IF(AND(K333&lt;&gt;"",ISTEXT(U333)),"分担契約/単価契約",IF(ISTEXT(U333),"単価契約",IF(K333&lt;&gt;"","分担契約",""))))</f>
        <v/>
      </c>
      <c r="BK333" s="147"/>
      <c r="BL333" s="102" t="str">
        <f>IF(COUNTIF(T333,"**"),"",IF(AND(T333&gt;=契約状況コード表!P$5,OR(H333=契約状況コード表!M$5,H333=契約状況コード表!M$6)),1,IF(AND(T333&gt;=契約状況コード表!P$13,H333&lt;&gt;契約状況コード表!M$5,H333&lt;&gt;契約状況コード表!M$6),1,"")))</f>
        <v/>
      </c>
      <c r="BM333" s="132" t="str">
        <f t="shared" si="48"/>
        <v>○</v>
      </c>
      <c r="BN333" s="102" t="b">
        <f t="shared" si="49"/>
        <v>1</v>
      </c>
      <c r="BO333" s="102" t="b">
        <f t="shared" si="50"/>
        <v>1</v>
      </c>
    </row>
    <row r="334" spans="7:67" ht="60.6" customHeight="1">
      <c r="G334" s="64"/>
      <c r="H334" s="65"/>
      <c r="I334" s="65"/>
      <c r="J334" s="65"/>
      <c r="K334" s="64"/>
      <c r="L334" s="29"/>
      <c r="M334" s="66"/>
      <c r="N334" s="65"/>
      <c r="O334" s="67"/>
      <c r="P334" s="72"/>
      <c r="Q334" s="73"/>
      <c r="R334" s="65"/>
      <c r="S334" s="64"/>
      <c r="T334" s="68"/>
      <c r="U334" s="75"/>
      <c r="V334" s="76"/>
      <c r="W334" s="148" t="str">
        <f>IF(OR(T334="他官署で調達手続きを実施のため",AG334=契約状況コード表!G$5),"－",IF(V334&lt;&gt;"",ROUNDDOWN(V334/T334,3),(IFERROR(ROUNDDOWN(U334/T334,3),"－"))))</f>
        <v>－</v>
      </c>
      <c r="X334" s="68"/>
      <c r="Y334" s="68"/>
      <c r="Z334" s="71"/>
      <c r="AA334" s="69"/>
      <c r="AB334" s="70"/>
      <c r="AC334" s="71"/>
      <c r="AD334" s="71"/>
      <c r="AE334" s="71"/>
      <c r="AF334" s="71"/>
      <c r="AG334" s="69"/>
      <c r="AH334" s="65"/>
      <c r="AI334" s="65"/>
      <c r="AJ334" s="65"/>
      <c r="AK334" s="29"/>
      <c r="AL334" s="29"/>
      <c r="AM334" s="170"/>
      <c r="AN334" s="170"/>
      <c r="AO334" s="170"/>
      <c r="AP334" s="170"/>
      <c r="AQ334" s="29"/>
      <c r="AR334" s="64"/>
      <c r="AS334" s="29"/>
      <c r="AT334" s="29"/>
      <c r="AU334" s="29"/>
      <c r="AV334" s="29"/>
      <c r="AW334" s="29"/>
      <c r="AX334" s="29"/>
      <c r="AY334" s="29"/>
      <c r="AZ334" s="29"/>
      <c r="BA334" s="90"/>
      <c r="BB334" s="97"/>
      <c r="BC334" s="98" t="str">
        <f>IF(AND(OR(K334=契約状況コード表!D$5,K334=契約状況コード表!D$6),OR(AG334=契約状況コード表!G$5,AG334=契約状況コード表!G$6)),"年間支払金額(全官署)",IF(OR(AG334=契約状況コード表!G$5,AG334=契約状況コード表!G$6),"年間支払金額",IF(AND(OR(COUNTIF(AI334,"*すべて*"),COUNTIF(AI334,"*全て*")),S334="●",OR(K334=契約状況コード表!D$5,K334=契約状況コード表!D$6)),"年間支払金額(全官署、契約相手方ごと)",IF(AND(OR(COUNTIF(AI334,"*すべて*"),COUNTIF(AI334,"*全て*")),S334="●"),"年間支払金額(契約相手方ごと)",IF(AND(OR(K334=契約状況コード表!D$5,K334=契約状況コード表!D$6),AG334=契約状況コード表!G$7),"契約総額(全官署)",IF(AND(K334=契約状況コード表!D$7,AG334=契約状況コード表!G$7),"契約総額(自官署のみ)",IF(K334=契約状況コード表!D$7,"年間支払金額(自官署のみ)",IF(AG334=契約状況コード表!G$7,"契約総額",IF(AND(COUNTIF(BJ334,"&lt;&gt;*単価*"),OR(K334=契約状況コード表!D$5,K334=契約状況コード表!D$6)),"全官署予定価格",IF(AND(COUNTIF(BJ334,"*単価*"),OR(K334=契約状況コード表!D$5,K334=契約状況コード表!D$6)),"全官署支払金額",IF(AND(COUNTIF(BJ334,"&lt;&gt;*単価*"),COUNTIF(BJ334,"*変更契約*")),"変更後予定価格",IF(COUNTIF(BJ334,"*単価*"),"年間支払金額","予定価格"))))))))))))</f>
        <v>予定価格</v>
      </c>
      <c r="BD334" s="98" t="str">
        <f>IF(AND(BI334=契約状況コード表!M$5,T334&gt;契約状況コード表!N$5),"○",IF(AND(BI334=契約状況コード表!M$6,T334&gt;=契約状況コード表!N$6),"○",IF(AND(BI334=契約状況コード表!M$7,T334&gt;=契約状況コード表!N$7),"○",IF(AND(BI334=契約状況コード表!M$8,T334&gt;=契約状況コード表!N$8),"○",IF(AND(BI334=契約状況コード表!M$9,T334&gt;=契約状況コード表!N$9),"○",IF(AND(BI334=契約状況コード表!M$10,T334&gt;=契約状況コード表!N$10),"○",IF(AND(BI334=契約状況コード表!M$11,T334&gt;=契約状況コード表!N$11),"○",IF(AND(BI334=契約状況コード表!M$12,T334&gt;=契約状況コード表!N$12),"○",IF(AND(BI334=契約状況コード表!M$13,T334&gt;=契約状況コード表!N$13),"○",IF(T334="他官署で調達手続き入札を実施のため","○","×"))))))))))</f>
        <v>×</v>
      </c>
      <c r="BE334" s="98" t="str">
        <f>IF(AND(BI334=契約状況コード表!M$5,Y334&gt;契約状況コード表!N$5),"○",IF(AND(BI334=契約状況コード表!M$6,Y334&gt;=契約状況コード表!N$6),"○",IF(AND(BI334=契約状況コード表!M$7,Y334&gt;=契約状況コード表!N$7),"○",IF(AND(BI334=契約状況コード表!M$8,Y334&gt;=契約状況コード表!N$8),"○",IF(AND(BI334=契約状況コード表!M$9,Y334&gt;=契約状況コード表!N$9),"○",IF(AND(BI334=契約状況コード表!M$10,Y334&gt;=契約状況コード表!N$10),"○",IF(AND(BI334=契約状況コード表!M$11,Y334&gt;=契約状況コード表!N$11),"○",IF(AND(BI334=契約状況コード表!M$12,Y334&gt;=契約状況コード表!N$12),"○",IF(AND(BI334=契約状況コード表!M$13,Y334&gt;=契約状況コード表!N$13),"○","×")))))))))</f>
        <v>×</v>
      </c>
      <c r="BF334" s="98" t="str">
        <f t="shared" si="44"/>
        <v>×</v>
      </c>
      <c r="BG334" s="98" t="str">
        <f t="shared" si="45"/>
        <v>×</v>
      </c>
      <c r="BH334" s="99" t="str">
        <f t="shared" si="46"/>
        <v/>
      </c>
      <c r="BI334" s="146">
        <f t="shared" si="47"/>
        <v>0</v>
      </c>
      <c r="BJ334" s="29" t="str">
        <f>IF(AG334=契約状況コード表!G$5,"",IF(AND(K334&lt;&gt;"",ISTEXT(U334)),"分担契約/単価契約",IF(ISTEXT(U334),"単価契約",IF(K334&lt;&gt;"","分担契約",""))))</f>
        <v/>
      </c>
      <c r="BK334" s="147"/>
      <c r="BL334" s="102" t="str">
        <f>IF(COUNTIF(T334,"**"),"",IF(AND(T334&gt;=契約状況コード表!P$5,OR(H334=契約状況コード表!M$5,H334=契約状況コード表!M$6)),1,IF(AND(T334&gt;=契約状況コード表!P$13,H334&lt;&gt;契約状況コード表!M$5,H334&lt;&gt;契約状況コード表!M$6),1,"")))</f>
        <v/>
      </c>
      <c r="BM334" s="132" t="str">
        <f t="shared" si="48"/>
        <v>○</v>
      </c>
      <c r="BN334" s="102" t="b">
        <f t="shared" si="49"/>
        <v>1</v>
      </c>
      <c r="BO334" s="102" t="b">
        <f t="shared" si="50"/>
        <v>1</v>
      </c>
    </row>
    <row r="335" spans="7:67" ht="60.6" customHeight="1">
      <c r="G335" s="64"/>
      <c r="H335" s="65"/>
      <c r="I335" s="65"/>
      <c r="J335" s="65"/>
      <c r="K335" s="64"/>
      <c r="L335" s="29"/>
      <c r="M335" s="66"/>
      <c r="N335" s="65"/>
      <c r="O335" s="67"/>
      <c r="P335" s="72"/>
      <c r="Q335" s="73"/>
      <c r="R335" s="65"/>
      <c r="S335" s="64"/>
      <c r="T335" s="68"/>
      <c r="U335" s="75"/>
      <c r="V335" s="76"/>
      <c r="W335" s="148" t="str">
        <f>IF(OR(T335="他官署で調達手続きを実施のため",AG335=契約状況コード表!G$5),"－",IF(V335&lt;&gt;"",ROUNDDOWN(V335/T335,3),(IFERROR(ROUNDDOWN(U335/T335,3),"－"))))</f>
        <v>－</v>
      </c>
      <c r="X335" s="68"/>
      <c r="Y335" s="68"/>
      <c r="Z335" s="71"/>
      <c r="AA335" s="69"/>
      <c r="AB335" s="70"/>
      <c r="AC335" s="71"/>
      <c r="AD335" s="71"/>
      <c r="AE335" s="71"/>
      <c r="AF335" s="71"/>
      <c r="AG335" s="69"/>
      <c r="AH335" s="65"/>
      <c r="AI335" s="65"/>
      <c r="AJ335" s="65"/>
      <c r="AK335" s="29"/>
      <c r="AL335" s="29"/>
      <c r="AM335" s="170"/>
      <c r="AN335" s="170"/>
      <c r="AO335" s="170"/>
      <c r="AP335" s="170"/>
      <c r="AQ335" s="29"/>
      <c r="AR335" s="64"/>
      <c r="AS335" s="29"/>
      <c r="AT335" s="29"/>
      <c r="AU335" s="29"/>
      <c r="AV335" s="29"/>
      <c r="AW335" s="29"/>
      <c r="AX335" s="29"/>
      <c r="AY335" s="29"/>
      <c r="AZ335" s="29"/>
      <c r="BA335" s="90"/>
      <c r="BB335" s="97"/>
      <c r="BC335" s="98" t="str">
        <f>IF(AND(OR(K335=契約状況コード表!D$5,K335=契約状況コード表!D$6),OR(AG335=契約状況コード表!G$5,AG335=契約状況コード表!G$6)),"年間支払金額(全官署)",IF(OR(AG335=契約状況コード表!G$5,AG335=契約状況コード表!G$6),"年間支払金額",IF(AND(OR(COUNTIF(AI335,"*すべて*"),COUNTIF(AI335,"*全て*")),S335="●",OR(K335=契約状況コード表!D$5,K335=契約状況コード表!D$6)),"年間支払金額(全官署、契約相手方ごと)",IF(AND(OR(COUNTIF(AI335,"*すべて*"),COUNTIF(AI335,"*全て*")),S335="●"),"年間支払金額(契約相手方ごと)",IF(AND(OR(K335=契約状況コード表!D$5,K335=契約状況コード表!D$6),AG335=契約状況コード表!G$7),"契約総額(全官署)",IF(AND(K335=契約状況コード表!D$7,AG335=契約状況コード表!G$7),"契約総額(自官署のみ)",IF(K335=契約状況コード表!D$7,"年間支払金額(自官署のみ)",IF(AG335=契約状況コード表!G$7,"契約総額",IF(AND(COUNTIF(BJ335,"&lt;&gt;*単価*"),OR(K335=契約状況コード表!D$5,K335=契約状況コード表!D$6)),"全官署予定価格",IF(AND(COUNTIF(BJ335,"*単価*"),OR(K335=契約状況コード表!D$5,K335=契約状況コード表!D$6)),"全官署支払金額",IF(AND(COUNTIF(BJ335,"&lt;&gt;*単価*"),COUNTIF(BJ335,"*変更契約*")),"変更後予定価格",IF(COUNTIF(BJ335,"*単価*"),"年間支払金額","予定価格"))))))))))))</f>
        <v>予定価格</v>
      </c>
      <c r="BD335" s="98" t="str">
        <f>IF(AND(BI335=契約状況コード表!M$5,T335&gt;契約状況コード表!N$5),"○",IF(AND(BI335=契約状況コード表!M$6,T335&gt;=契約状況コード表!N$6),"○",IF(AND(BI335=契約状況コード表!M$7,T335&gt;=契約状況コード表!N$7),"○",IF(AND(BI335=契約状況コード表!M$8,T335&gt;=契約状況コード表!N$8),"○",IF(AND(BI335=契約状況コード表!M$9,T335&gt;=契約状況コード表!N$9),"○",IF(AND(BI335=契約状況コード表!M$10,T335&gt;=契約状況コード表!N$10),"○",IF(AND(BI335=契約状況コード表!M$11,T335&gt;=契約状況コード表!N$11),"○",IF(AND(BI335=契約状況コード表!M$12,T335&gt;=契約状況コード表!N$12),"○",IF(AND(BI335=契約状況コード表!M$13,T335&gt;=契約状況コード表!N$13),"○",IF(T335="他官署で調達手続き入札を実施のため","○","×"))))))))))</f>
        <v>×</v>
      </c>
      <c r="BE335" s="98" t="str">
        <f>IF(AND(BI335=契約状況コード表!M$5,Y335&gt;契約状況コード表!N$5),"○",IF(AND(BI335=契約状況コード表!M$6,Y335&gt;=契約状況コード表!N$6),"○",IF(AND(BI335=契約状況コード表!M$7,Y335&gt;=契約状況コード表!N$7),"○",IF(AND(BI335=契約状況コード表!M$8,Y335&gt;=契約状況コード表!N$8),"○",IF(AND(BI335=契約状況コード表!M$9,Y335&gt;=契約状況コード表!N$9),"○",IF(AND(BI335=契約状況コード表!M$10,Y335&gt;=契約状況コード表!N$10),"○",IF(AND(BI335=契約状況コード表!M$11,Y335&gt;=契約状況コード表!N$11),"○",IF(AND(BI335=契約状況コード表!M$12,Y335&gt;=契約状況コード表!N$12),"○",IF(AND(BI335=契約状況コード表!M$13,Y335&gt;=契約状況コード表!N$13),"○","×")))))))))</f>
        <v>×</v>
      </c>
      <c r="BF335" s="98" t="str">
        <f t="shared" si="44"/>
        <v>×</v>
      </c>
      <c r="BG335" s="98" t="str">
        <f t="shared" si="45"/>
        <v>×</v>
      </c>
      <c r="BH335" s="99" t="str">
        <f t="shared" si="46"/>
        <v/>
      </c>
      <c r="BI335" s="146">
        <f t="shared" si="47"/>
        <v>0</v>
      </c>
      <c r="BJ335" s="29" t="str">
        <f>IF(AG335=契約状況コード表!G$5,"",IF(AND(K335&lt;&gt;"",ISTEXT(U335)),"分担契約/単価契約",IF(ISTEXT(U335),"単価契約",IF(K335&lt;&gt;"","分担契約",""))))</f>
        <v/>
      </c>
      <c r="BK335" s="147"/>
      <c r="BL335" s="102" t="str">
        <f>IF(COUNTIF(T335,"**"),"",IF(AND(T335&gt;=契約状況コード表!P$5,OR(H335=契約状況コード表!M$5,H335=契約状況コード表!M$6)),1,IF(AND(T335&gt;=契約状況コード表!P$13,H335&lt;&gt;契約状況コード表!M$5,H335&lt;&gt;契約状況コード表!M$6),1,"")))</f>
        <v/>
      </c>
      <c r="BM335" s="132" t="str">
        <f t="shared" si="48"/>
        <v>○</v>
      </c>
      <c r="BN335" s="102" t="b">
        <f t="shared" si="49"/>
        <v>1</v>
      </c>
      <c r="BO335" s="102" t="b">
        <f t="shared" si="50"/>
        <v>1</v>
      </c>
    </row>
    <row r="336" spans="7:67" ht="60.6" customHeight="1">
      <c r="G336" s="64"/>
      <c r="H336" s="65"/>
      <c r="I336" s="65"/>
      <c r="J336" s="65"/>
      <c r="K336" s="64"/>
      <c r="L336" s="29"/>
      <c r="M336" s="66"/>
      <c r="N336" s="65"/>
      <c r="O336" s="67"/>
      <c r="P336" s="72"/>
      <c r="Q336" s="73"/>
      <c r="R336" s="65"/>
      <c r="S336" s="64"/>
      <c r="T336" s="74"/>
      <c r="U336" s="131"/>
      <c r="V336" s="76"/>
      <c r="W336" s="148" t="str">
        <f>IF(OR(T336="他官署で調達手続きを実施のため",AG336=契約状況コード表!G$5),"－",IF(V336&lt;&gt;"",ROUNDDOWN(V336/T336,3),(IFERROR(ROUNDDOWN(U336/T336,3),"－"))))</f>
        <v>－</v>
      </c>
      <c r="X336" s="74"/>
      <c r="Y336" s="74"/>
      <c r="Z336" s="71"/>
      <c r="AA336" s="69"/>
      <c r="AB336" s="70"/>
      <c r="AC336" s="71"/>
      <c r="AD336" s="71"/>
      <c r="AE336" s="71"/>
      <c r="AF336" s="71"/>
      <c r="AG336" s="69"/>
      <c r="AH336" s="65"/>
      <c r="AI336" s="65"/>
      <c r="AJ336" s="65"/>
      <c r="AK336" s="29"/>
      <c r="AL336" s="29"/>
      <c r="AM336" s="170"/>
      <c r="AN336" s="170"/>
      <c r="AO336" s="170"/>
      <c r="AP336" s="170"/>
      <c r="AQ336" s="29"/>
      <c r="AR336" s="64"/>
      <c r="AS336" s="29"/>
      <c r="AT336" s="29"/>
      <c r="AU336" s="29"/>
      <c r="AV336" s="29"/>
      <c r="AW336" s="29"/>
      <c r="AX336" s="29"/>
      <c r="AY336" s="29"/>
      <c r="AZ336" s="29"/>
      <c r="BA336" s="90"/>
      <c r="BB336" s="97"/>
      <c r="BC336" s="98" t="str">
        <f>IF(AND(OR(K336=契約状況コード表!D$5,K336=契約状況コード表!D$6),OR(AG336=契約状況コード表!G$5,AG336=契約状況コード表!G$6)),"年間支払金額(全官署)",IF(OR(AG336=契約状況コード表!G$5,AG336=契約状況コード表!G$6),"年間支払金額",IF(AND(OR(COUNTIF(AI336,"*すべて*"),COUNTIF(AI336,"*全て*")),S336="●",OR(K336=契約状況コード表!D$5,K336=契約状況コード表!D$6)),"年間支払金額(全官署、契約相手方ごと)",IF(AND(OR(COUNTIF(AI336,"*すべて*"),COUNTIF(AI336,"*全て*")),S336="●"),"年間支払金額(契約相手方ごと)",IF(AND(OR(K336=契約状況コード表!D$5,K336=契約状況コード表!D$6),AG336=契約状況コード表!G$7),"契約総額(全官署)",IF(AND(K336=契約状況コード表!D$7,AG336=契約状況コード表!G$7),"契約総額(自官署のみ)",IF(K336=契約状況コード表!D$7,"年間支払金額(自官署のみ)",IF(AG336=契約状況コード表!G$7,"契約総額",IF(AND(COUNTIF(BJ336,"&lt;&gt;*単価*"),OR(K336=契約状況コード表!D$5,K336=契約状況コード表!D$6)),"全官署予定価格",IF(AND(COUNTIF(BJ336,"*単価*"),OR(K336=契約状況コード表!D$5,K336=契約状況コード表!D$6)),"全官署支払金額",IF(AND(COUNTIF(BJ336,"&lt;&gt;*単価*"),COUNTIF(BJ336,"*変更契約*")),"変更後予定価格",IF(COUNTIF(BJ336,"*単価*"),"年間支払金額","予定価格"))))))))))))</f>
        <v>予定価格</v>
      </c>
      <c r="BD336" s="98" t="str">
        <f>IF(AND(BI336=契約状況コード表!M$5,T336&gt;契約状況コード表!N$5),"○",IF(AND(BI336=契約状況コード表!M$6,T336&gt;=契約状況コード表!N$6),"○",IF(AND(BI336=契約状況コード表!M$7,T336&gt;=契約状況コード表!N$7),"○",IF(AND(BI336=契約状況コード表!M$8,T336&gt;=契約状況コード表!N$8),"○",IF(AND(BI336=契約状況コード表!M$9,T336&gt;=契約状況コード表!N$9),"○",IF(AND(BI336=契約状況コード表!M$10,T336&gt;=契約状況コード表!N$10),"○",IF(AND(BI336=契約状況コード表!M$11,T336&gt;=契約状況コード表!N$11),"○",IF(AND(BI336=契約状況コード表!M$12,T336&gt;=契約状況コード表!N$12),"○",IF(AND(BI336=契約状況コード表!M$13,T336&gt;=契約状況コード表!N$13),"○",IF(T336="他官署で調達手続き入札を実施のため","○","×"))))))))))</f>
        <v>×</v>
      </c>
      <c r="BE336" s="98" t="str">
        <f>IF(AND(BI336=契約状況コード表!M$5,Y336&gt;契約状況コード表!N$5),"○",IF(AND(BI336=契約状況コード表!M$6,Y336&gt;=契約状況コード表!N$6),"○",IF(AND(BI336=契約状況コード表!M$7,Y336&gt;=契約状況コード表!N$7),"○",IF(AND(BI336=契約状況コード表!M$8,Y336&gt;=契約状況コード表!N$8),"○",IF(AND(BI336=契約状況コード表!M$9,Y336&gt;=契約状況コード表!N$9),"○",IF(AND(BI336=契約状況コード表!M$10,Y336&gt;=契約状況コード表!N$10),"○",IF(AND(BI336=契約状況コード表!M$11,Y336&gt;=契約状況コード表!N$11),"○",IF(AND(BI336=契約状況コード表!M$12,Y336&gt;=契約状況コード表!N$12),"○",IF(AND(BI336=契約状況コード表!M$13,Y336&gt;=契約状況コード表!N$13),"○","×")))))))))</f>
        <v>×</v>
      </c>
      <c r="BF336" s="98" t="str">
        <f t="shared" si="44"/>
        <v>×</v>
      </c>
      <c r="BG336" s="98" t="str">
        <f t="shared" si="45"/>
        <v>×</v>
      </c>
      <c r="BH336" s="99" t="str">
        <f t="shared" si="46"/>
        <v/>
      </c>
      <c r="BI336" s="146">
        <f t="shared" si="47"/>
        <v>0</v>
      </c>
      <c r="BJ336" s="29" t="str">
        <f>IF(AG336=契約状況コード表!G$5,"",IF(AND(K336&lt;&gt;"",ISTEXT(U336)),"分担契約/単価契約",IF(ISTEXT(U336),"単価契約",IF(K336&lt;&gt;"","分担契約",""))))</f>
        <v/>
      </c>
      <c r="BK336" s="147"/>
      <c r="BL336" s="102" t="str">
        <f>IF(COUNTIF(T336,"**"),"",IF(AND(T336&gt;=契約状況コード表!P$5,OR(H336=契約状況コード表!M$5,H336=契約状況コード表!M$6)),1,IF(AND(T336&gt;=契約状況コード表!P$13,H336&lt;&gt;契約状況コード表!M$5,H336&lt;&gt;契約状況コード表!M$6),1,"")))</f>
        <v/>
      </c>
      <c r="BM336" s="132" t="str">
        <f t="shared" si="48"/>
        <v>○</v>
      </c>
      <c r="BN336" s="102" t="b">
        <f t="shared" si="49"/>
        <v>1</v>
      </c>
      <c r="BO336" s="102" t="b">
        <f t="shared" si="50"/>
        <v>1</v>
      </c>
    </row>
    <row r="337" spans="7:67" ht="60.6" customHeight="1">
      <c r="G337" s="64"/>
      <c r="H337" s="65"/>
      <c r="I337" s="65"/>
      <c r="J337" s="65"/>
      <c r="K337" s="64"/>
      <c r="L337" s="29"/>
      <c r="M337" s="66"/>
      <c r="N337" s="65"/>
      <c r="O337" s="67"/>
      <c r="P337" s="72"/>
      <c r="Q337" s="73"/>
      <c r="R337" s="65"/>
      <c r="S337" s="64"/>
      <c r="T337" s="68"/>
      <c r="U337" s="75"/>
      <c r="V337" s="76"/>
      <c r="W337" s="148" t="str">
        <f>IF(OR(T337="他官署で調達手続きを実施のため",AG337=契約状況コード表!G$5),"－",IF(V337&lt;&gt;"",ROUNDDOWN(V337/T337,3),(IFERROR(ROUNDDOWN(U337/T337,3),"－"))))</f>
        <v>－</v>
      </c>
      <c r="X337" s="68"/>
      <c r="Y337" s="68"/>
      <c r="Z337" s="71"/>
      <c r="AA337" s="69"/>
      <c r="AB337" s="70"/>
      <c r="AC337" s="71"/>
      <c r="AD337" s="71"/>
      <c r="AE337" s="71"/>
      <c r="AF337" s="71"/>
      <c r="AG337" s="69"/>
      <c r="AH337" s="65"/>
      <c r="AI337" s="65"/>
      <c r="AJ337" s="65"/>
      <c r="AK337" s="29"/>
      <c r="AL337" s="29"/>
      <c r="AM337" s="170"/>
      <c r="AN337" s="170"/>
      <c r="AO337" s="170"/>
      <c r="AP337" s="170"/>
      <c r="AQ337" s="29"/>
      <c r="AR337" s="64"/>
      <c r="AS337" s="29"/>
      <c r="AT337" s="29"/>
      <c r="AU337" s="29"/>
      <c r="AV337" s="29"/>
      <c r="AW337" s="29"/>
      <c r="AX337" s="29"/>
      <c r="AY337" s="29"/>
      <c r="AZ337" s="29"/>
      <c r="BA337" s="90"/>
      <c r="BB337" s="97"/>
      <c r="BC337" s="98" t="str">
        <f>IF(AND(OR(K337=契約状況コード表!D$5,K337=契約状況コード表!D$6),OR(AG337=契約状況コード表!G$5,AG337=契約状況コード表!G$6)),"年間支払金額(全官署)",IF(OR(AG337=契約状況コード表!G$5,AG337=契約状況コード表!G$6),"年間支払金額",IF(AND(OR(COUNTIF(AI337,"*すべて*"),COUNTIF(AI337,"*全て*")),S337="●",OR(K337=契約状況コード表!D$5,K337=契約状況コード表!D$6)),"年間支払金額(全官署、契約相手方ごと)",IF(AND(OR(COUNTIF(AI337,"*すべて*"),COUNTIF(AI337,"*全て*")),S337="●"),"年間支払金額(契約相手方ごと)",IF(AND(OR(K337=契約状況コード表!D$5,K337=契約状況コード表!D$6),AG337=契約状況コード表!G$7),"契約総額(全官署)",IF(AND(K337=契約状況コード表!D$7,AG337=契約状況コード表!G$7),"契約総額(自官署のみ)",IF(K337=契約状況コード表!D$7,"年間支払金額(自官署のみ)",IF(AG337=契約状況コード表!G$7,"契約総額",IF(AND(COUNTIF(BJ337,"&lt;&gt;*単価*"),OR(K337=契約状況コード表!D$5,K337=契約状況コード表!D$6)),"全官署予定価格",IF(AND(COUNTIF(BJ337,"*単価*"),OR(K337=契約状況コード表!D$5,K337=契約状況コード表!D$6)),"全官署支払金額",IF(AND(COUNTIF(BJ337,"&lt;&gt;*単価*"),COUNTIF(BJ337,"*変更契約*")),"変更後予定価格",IF(COUNTIF(BJ337,"*単価*"),"年間支払金額","予定価格"))))))))))))</f>
        <v>予定価格</v>
      </c>
      <c r="BD337" s="98" t="str">
        <f>IF(AND(BI337=契約状況コード表!M$5,T337&gt;契約状況コード表!N$5),"○",IF(AND(BI337=契約状況コード表!M$6,T337&gt;=契約状況コード表!N$6),"○",IF(AND(BI337=契約状況コード表!M$7,T337&gt;=契約状況コード表!N$7),"○",IF(AND(BI337=契約状況コード表!M$8,T337&gt;=契約状況コード表!N$8),"○",IF(AND(BI337=契約状況コード表!M$9,T337&gt;=契約状況コード表!N$9),"○",IF(AND(BI337=契約状況コード表!M$10,T337&gt;=契約状況コード表!N$10),"○",IF(AND(BI337=契約状況コード表!M$11,T337&gt;=契約状況コード表!N$11),"○",IF(AND(BI337=契約状況コード表!M$12,T337&gt;=契約状況コード表!N$12),"○",IF(AND(BI337=契約状況コード表!M$13,T337&gt;=契約状況コード表!N$13),"○",IF(T337="他官署で調達手続き入札を実施のため","○","×"))))))))))</f>
        <v>×</v>
      </c>
      <c r="BE337" s="98" t="str">
        <f>IF(AND(BI337=契約状況コード表!M$5,Y337&gt;契約状況コード表!N$5),"○",IF(AND(BI337=契約状況コード表!M$6,Y337&gt;=契約状況コード表!N$6),"○",IF(AND(BI337=契約状況コード表!M$7,Y337&gt;=契約状況コード表!N$7),"○",IF(AND(BI337=契約状況コード表!M$8,Y337&gt;=契約状況コード表!N$8),"○",IF(AND(BI337=契約状況コード表!M$9,Y337&gt;=契約状況コード表!N$9),"○",IF(AND(BI337=契約状況コード表!M$10,Y337&gt;=契約状況コード表!N$10),"○",IF(AND(BI337=契約状況コード表!M$11,Y337&gt;=契約状況コード表!N$11),"○",IF(AND(BI337=契約状況コード表!M$12,Y337&gt;=契約状況コード表!N$12),"○",IF(AND(BI337=契約状況コード表!M$13,Y337&gt;=契約状況コード表!N$13),"○","×")))))))))</f>
        <v>×</v>
      </c>
      <c r="BF337" s="98" t="str">
        <f t="shared" si="44"/>
        <v>×</v>
      </c>
      <c r="BG337" s="98" t="str">
        <f t="shared" si="45"/>
        <v>×</v>
      </c>
      <c r="BH337" s="99" t="str">
        <f t="shared" si="46"/>
        <v/>
      </c>
      <c r="BI337" s="146">
        <f t="shared" si="47"/>
        <v>0</v>
      </c>
      <c r="BJ337" s="29" t="str">
        <f>IF(AG337=契約状況コード表!G$5,"",IF(AND(K337&lt;&gt;"",ISTEXT(U337)),"分担契約/単価契約",IF(ISTEXT(U337),"単価契約",IF(K337&lt;&gt;"","分担契約",""))))</f>
        <v/>
      </c>
      <c r="BK337" s="147"/>
      <c r="BL337" s="102" t="str">
        <f>IF(COUNTIF(T337,"**"),"",IF(AND(T337&gt;=契約状況コード表!P$5,OR(H337=契約状況コード表!M$5,H337=契約状況コード表!M$6)),1,IF(AND(T337&gt;=契約状況コード表!P$13,H337&lt;&gt;契約状況コード表!M$5,H337&lt;&gt;契約状況コード表!M$6),1,"")))</f>
        <v/>
      </c>
      <c r="BM337" s="132" t="str">
        <f t="shared" si="48"/>
        <v>○</v>
      </c>
      <c r="BN337" s="102" t="b">
        <f t="shared" si="49"/>
        <v>1</v>
      </c>
      <c r="BO337" s="102" t="b">
        <f t="shared" si="50"/>
        <v>1</v>
      </c>
    </row>
    <row r="338" spans="7:67" ht="60.6" customHeight="1">
      <c r="G338" s="64"/>
      <c r="H338" s="65"/>
      <c r="I338" s="65"/>
      <c r="J338" s="65"/>
      <c r="K338" s="64"/>
      <c r="L338" s="29"/>
      <c r="M338" s="66"/>
      <c r="N338" s="65"/>
      <c r="O338" s="67"/>
      <c r="P338" s="72"/>
      <c r="Q338" s="73"/>
      <c r="R338" s="65"/>
      <c r="S338" s="64"/>
      <c r="T338" s="68"/>
      <c r="U338" s="75"/>
      <c r="V338" s="76"/>
      <c r="W338" s="148" t="str">
        <f>IF(OR(T338="他官署で調達手続きを実施のため",AG338=契約状況コード表!G$5),"－",IF(V338&lt;&gt;"",ROUNDDOWN(V338/T338,3),(IFERROR(ROUNDDOWN(U338/T338,3),"－"))))</f>
        <v>－</v>
      </c>
      <c r="X338" s="68"/>
      <c r="Y338" s="68"/>
      <c r="Z338" s="71"/>
      <c r="AA338" s="69"/>
      <c r="AB338" s="70"/>
      <c r="AC338" s="71"/>
      <c r="AD338" s="71"/>
      <c r="AE338" s="71"/>
      <c r="AF338" s="71"/>
      <c r="AG338" s="69"/>
      <c r="AH338" s="65"/>
      <c r="AI338" s="65"/>
      <c r="AJ338" s="65"/>
      <c r="AK338" s="29"/>
      <c r="AL338" s="29"/>
      <c r="AM338" s="170"/>
      <c r="AN338" s="170"/>
      <c r="AO338" s="170"/>
      <c r="AP338" s="170"/>
      <c r="AQ338" s="29"/>
      <c r="AR338" s="64"/>
      <c r="AS338" s="29"/>
      <c r="AT338" s="29"/>
      <c r="AU338" s="29"/>
      <c r="AV338" s="29"/>
      <c r="AW338" s="29"/>
      <c r="AX338" s="29"/>
      <c r="AY338" s="29"/>
      <c r="AZ338" s="29"/>
      <c r="BA338" s="90"/>
      <c r="BB338" s="97"/>
      <c r="BC338" s="98" t="str">
        <f>IF(AND(OR(K338=契約状況コード表!D$5,K338=契約状況コード表!D$6),OR(AG338=契約状況コード表!G$5,AG338=契約状況コード表!G$6)),"年間支払金額(全官署)",IF(OR(AG338=契約状況コード表!G$5,AG338=契約状況コード表!G$6),"年間支払金額",IF(AND(OR(COUNTIF(AI338,"*すべて*"),COUNTIF(AI338,"*全て*")),S338="●",OR(K338=契約状況コード表!D$5,K338=契約状況コード表!D$6)),"年間支払金額(全官署、契約相手方ごと)",IF(AND(OR(COUNTIF(AI338,"*すべて*"),COUNTIF(AI338,"*全て*")),S338="●"),"年間支払金額(契約相手方ごと)",IF(AND(OR(K338=契約状況コード表!D$5,K338=契約状況コード表!D$6),AG338=契約状況コード表!G$7),"契約総額(全官署)",IF(AND(K338=契約状況コード表!D$7,AG338=契約状況コード表!G$7),"契約総額(自官署のみ)",IF(K338=契約状況コード表!D$7,"年間支払金額(自官署のみ)",IF(AG338=契約状況コード表!G$7,"契約総額",IF(AND(COUNTIF(BJ338,"&lt;&gt;*単価*"),OR(K338=契約状況コード表!D$5,K338=契約状況コード表!D$6)),"全官署予定価格",IF(AND(COUNTIF(BJ338,"*単価*"),OR(K338=契約状況コード表!D$5,K338=契約状況コード表!D$6)),"全官署支払金額",IF(AND(COUNTIF(BJ338,"&lt;&gt;*単価*"),COUNTIF(BJ338,"*変更契約*")),"変更後予定価格",IF(COUNTIF(BJ338,"*単価*"),"年間支払金額","予定価格"))))))))))))</f>
        <v>予定価格</v>
      </c>
      <c r="BD338" s="98" t="str">
        <f>IF(AND(BI338=契約状況コード表!M$5,T338&gt;契約状況コード表!N$5),"○",IF(AND(BI338=契約状況コード表!M$6,T338&gt;=契約状況コード表!N$6),"○",IF(AND(BI338=契約状況コード表!M$7,T338&gt;=契約状況コード表!N$7),"○",IF(AND(BI338=契約状況コード表!M$8,T338&gt;=契約状況コード表!N$8),"○",IF(AND(BI338=契約状況コード表!M$9,T338&gt;=契約状況コード表!N$9),"○",IF(AND(BI338=契約状況コード表!M$10,T338&gt;=契約状況コード表!N$10),"○",IF(AND(BI338=契約状況コード表!M$11,T338&gt;=契約状況コード表!N$11),"○",IF(AND(BI338=契約状況コード表!M$12,T338&gt;=契約状況コード表!N$12),"○",IF(AND(BI338=契約状況コード表!M$13,T338&gt;=契約状況コード表!N$13),"○",IF(T338="他官署で調達手続き入札を実施のため","○","×"))))))))))</f>
        <v>×</v>
      </c>
      <c r="BE338" s="98" t="str">
        <f>IF(AND(BI338=契約状況コード表!M$5,Y338&gt;契約状況コード表!N$5),"○",IF(AND(BI338=契約状況コード表!M$6,Y338&gt;=契約状況コード表!N$6),"○",IF(AND(BI338=契約状況コード表!M$7,Y338&gt;=契約状況コード表!N$7),"○",IF(AND(BI338=契約状況コード表!M$8,Y338&gt;=契約状況コード表!N$8),"○",IF(AND(BI338=契約状況コード表!M$9,Y338&gt;=契約状況コード表!N$9),"○",IF(AND(BI338=契約状況コード表!M$10,Y338&gt;=契約状況コード表!N$10),"○",IF(AND(BI338=契約状況コード表!M$11,Y338&gt;=契約状況コード表!N$11),"○",IF(AND(BI338=契約状況コード表!M$12,Y338&gt;=契約状況コード表!N$12),"○",IF(AND(BI338=契約状況コード表!M$13,Y338&gt;=契約状況コード表!N$13),"○","×")))))))))</f>
        <v>×</v>
      </c>
      <c r="BF338" s="98" t="str">
        <f t="shared" si="44"/>
        <v>×</v>
      </c>
      <c r="BG338" s="98" t="str">
        <f t="shared" si="45"/>
        <v>×</v>
      </c>
      <c r="BH338" s="99" t="str">
        <f t="shared" si="46"/>
        <v/>
      </c>
      <c r="BI338" s="146">
        <f t="shared" si="47"/>
        <v>0</v>
      </c>
      <c r="BJ338" s="29" t="str">
        <f>IF(AG338=契約状況コード表!G$5,"",IF(AND(K338&lt;&gt;"",ISTEXT(U338)),"分担契約/単価契約",IF(ISTEXT(U338),"単価契約",IF(K338&lt;&gt;"","分担契約",""))))</f>
        <v/>
      </c>
      <c r="BK338" s="147"/>
      <c r="BL338" s="102" t="str">
        <f>IF(COUNTIF(T338,"**"),"",IF(AND(T338&gt;=契約状況コード表!P$5,OR(H338=契約状況コード表!M$5,H338=契約状況コード表!M$6)),1,IF(AND(T338&gt;=契約状況コード表!P$13,H338&lt;&gt;契約状況コード表!M$5,H338&lt;&gt;契約状況コード表!M$6),1,"")))</f>
        <v/>
      </c>
      <c r="BM338" s="132" t="str">
        <f t="shared" si="48"/>
        <v>○</v>
      </c>
      <c r="BN338" s="102" t="b">
        <f t="shared" si="49"/>
        <v>1</v>
      </c>
      <c r="BO338" s="102" t="b">
        <f t="shared" si="50"/>
        <v>1</v>
      </c>
    </row>
    <row r="339" spans="7:67" ht="60.6" customHeight="1">
      <c r="G339" s="64"/>
      <c r="H339" s="65"/>
      <c r="I339" s="65"/>
      <c r="J339" s="65"/>
      <c r="K339" s="64"/>
      <c r="L339" s="29"/>
      <c r="M339" s="66"/>
      <c r="N339" s="65"/>
      <c r="O339" s="67"/>
      <c r="P339" s="72"/>
      <c r="Q339" s="73"/>
      <c r="R339" s="65"/>
      <c r="S339" s="64"/>
      <c r="T339" s="68"/>
      <c r="U339" s="75"/>
      <c r="V339" s="76"/>
      <c r="W339" s="148" t="str">
        <f>IF(OR(T339="他官署で調達手続きを実施のため",AG339=契約状況コード表!G$5),"－",IF(V339&lt;&gt;"",ROUNDDOWN(V339/T339,3),(IFERROR(ROUNDDOWN(U339/T339,3),"－"))))</f>
        <v>－</v>
      </c>
      <c r="X339" s="68"/>
      <c r="Y339" s="68"/>
      <c r="Z339" s="71"/>
      <c r="AA339" s="69"/>
      <c r="AB339" s="70"/>
      <c r="AC339" s="71"/>
      <c r="AD339" s="71"/>
      <c r="AE339" s="71"/>
      <c r="AF339" s="71"/>
      <c r="AG339" s="69"/>
      <c r="AH339" s="65"/>
      <c r="AI339" s="65"/>
      <c r="AJ339" s="65"/>
      <c r="AK339" s="29"/>
      <c r="AL339" s="29"/>
      <c r="AM339" s="170"/>
      <c r="AN339" s="170"/>
      <c r="AO339" s="170"/>
      <c r="AP339" s="170"/>
      <c r="AQ339" s="29"/>
      <c r="AR339" s="64"/>
      <c r="AS339" s="29"/>
      <c r="AT339" s="29"/>
      <c r="AU339" s="29"/>
      <c r="AV339" s="29"/>
      <c r="AW339" s="29"/>
      <c r="AX339" s="29"/>
      <c r="AY339" s="29"/>
      <c r="AZ339" s="29"/>
      <c r="BA339" s="90"/>
      <c r="BB339" s="97"/>
      <c r="BC339" s="98" t="str">
        <f>IF(AND(OR(K339=契約状況コード表!D$5,K339=契約状況コード表!D$6),OR(AG339=契約状況コード表!G$5,AG339=契約状況コード表!G$6)),"年間支払金額(全官署)",IF(OR(AG339=契約状況コード表!G$5,AG339=契約状況コード表!G$6),"年間支払金額",IF(AND(OR(COUNTIF(AI339,"*すべて*"),COUNTIF(AI339,"*全て*")),S339="●",OR(K339=契約状況コード表!D$5,K339=契約状況コード表!D$6)),"年間支払金額(全官署、契約相手方ごと)",IF(AND(OR(COUNTIF(AI339,"*すべて*"),COUNTIF(AI339,"*全て*")),S339="●"),"年間支払金額(契約相手方ごと)",IF(AND(OR(K339=契約状況コード表!D$5,K339=契約状況コード表!D$6),AG339=契約状況コード表!G$7),"契約総額(全官署)",IF(AND(K339=契約状況コード表!D$7,AG339=契約状況コード表!G$7),"契約総額(自官署のみ)",IF(K339=契約状況コード表!D$7,"年間支払金額(自官署のみ)",IF(AG339=契約状況コード表!G$7,"契約総額",IF(AND(COUNTIF(BJ339,"&lt;&gt;*単価*"),OR(K339=契約状況コード表!D$5,K339=契約状況コード表!D$6)),"全官署予定価格",IF(AND(COUNTIF(BJ339,"*単価*"),OR(K339=契約状況コード表!D$5,K339=契約状況コード表!D$6)),"全官署支払金額",IF(AND(COUNTIF(BJ339,"&lt;&gt;*単価*"),COUNTIF(BJ339,"*変更契約*")),"変更後予定価格",IF(COUNTIF(BJ339,"*単価*"),"年間支払金額","予定価格"))))))))))))</f>
        <v>予定価格</v>
      </c>
      <c r="BD339" s="98" t="str">
        <f>IF(AND(BI339=契約状況コード表!M$5,T339&gt;契約状況コード表!N$5),"○",IF(AND(BI339=契約状況コード表!M$6,T339&gt;=契約状況コード表!N$6),"○",IF(AND(BI339=契約状況コード表!M$7,T339&gt;=契約状況コード表!N$7),"○",IF(AND(BI339=契約状況コード表!M$8,T339&gt;=契約状況コード表!N$8),"○",IF(AND(BI339=契約状況コード表!M$9,T339&gt;=契約状況コード表!N$9),"○",IF(AND(BI339=契約状況コード表!M$10,T339&gt;=契約状況コード表!N$10),"○",IF(AND(BI339=契約状況コード表!M$11,T339&gt;=契約状況コード表!N$11),"○",IF(AND(BI339=契約状況コード表!M$12,T339&gt;=契約状況コード表!N$12),"○",IF(AND(BI339=契約状況コード表!M$13,T339&gt;=契約状況コード表!N$13),"○",IF(T339="他官署で調達手続き入札を実施のため","○","×"))))))))))</f>
        <v>×</v>
      </c>
      <c r="BE339" s="98" t="str">
        <f>IF(AND(BI339=契約状況コード表!M$5,Y339&gt;契約状況コード表!N$5),"○",IF(AND(BI339=契約状況コード表!M$6,Y339&gt;=契約状況コード表!N$6),"○",IF(AND(BI339=契約状況コード表!M$7,Y339&gt;=契約状況コード表!N$7),"○",IF(AND(BI339=契約状況コード表!M$8,Y339&gt;=契約状況コード表!N$8),"○",IF(AND(BI339=契約状況コード表!M$9,Y339&gt;=契約状況コード表!N$9),"○",IF(AND(BI339=契約状況コード表!M$10,Y339&gt;=契約状況コード表!N$10),"○",IF(AND(BI339=契約状況コード表!M$11,Y339&gt;=契約状況コード表!N$11),"○",IF(AND(BI339=契約状況コード表!M$12,Y339&gt;=契約状況コード表!N$12),"○",IF(AND(BI339=契約状況コード表!M$13,Y339&gt;=契約状況コード表!N$13),"○","×")))))))))</f>
        <v>×</v>
      </c>
      <c r="BF339" s="98" t="str">
        <f t="shared" si="44"/>
        <v>×</v>
      </c>
      <c r="BG339" s="98" t="str">
        <f t="shared" si="45"/>
        <v>×</v>
      </c>
      <c r="BH339" s="99" t="str">
        <f t="shared" si="46"/>
        <v/>
      </c>
      <c r="BI339" s="146">
        <f t="shared" si="47"/>
        <v>0</v>
      </c>
      <c r="BJ339" s="29" t="str">
        <f>IF(AG339=契約状況コード表!G$5,"",IF(AND(K339&lt;&gt;"",ISTEXT(U339)),"分担契約/単価契約",IF(ISTEXT(U339),"単価契約",IF(K339&lt;&gt;"","分担契約",""))))</f>
        <v/>
      </c>
      <c r="BK339" s="147"/>
      <c r="BL339" s="102" t="str">
        <f>IF(COUNTIF(T339,"**"),"",IF(AND(T339&gt;=契約状況コード表!P$5,OR(H339=契約状況コード表!M$5,H339=契約状況コード表!M$6)),1,IF(AND(T339&gt;=契約状況コード表!P$13,H339&lt;&gt;契約状況コード表!M$5,H339&lt;&gt;契約状況コード表!M$6),1,"")))</f>
        <v/>
      </c>
      <c r="BM339" s="132" t="str">
        <f t="shared" si="48"/>
        <v>○</v>
      </c>
      <c r="BN339" s="102" t="b">
        <f t="shared" si="49"/>
        <v>1</v>
      </c>
      <c r="BO339" s="102" t="b">
        <f t="shared" si="50"/>
        <v>1</v>
      </c>
    </row>
    <row r="340" spans="7:67" ht="60.6" customHeight="1">
      <c r="G340" s="64"/>
      <c r="H340" s="65"/>
      <c r="I340" s="65"/>
      <c r="J340" s="65"/>
      <c r="K340" s="64"/>
      <c r="L340" s="29"/>
      <c r="M340" s="66"/>
      <c r="N340" s="65"/>
      <c r="O340" s="67"/>
      <c r="P340" s="72"/>
      <c r="Q340" s="73"/>
      <c r="R340" s="65"/>
      <c r="S340" s="64"/>
      <c r="T340" s="68"/>
      <c r="U340" s="75"/>
      <c r="V340" s="76"/>
      <c r="W340" s="148" t="str">
        <f>IF(OR(T340="他官署で調達手続きを実施のため",AG340=契約状況コード表!G$5),"－",IF(V340&lt;&gt;"",ROUNDDOWN(V340/T340,3),(IFERROR(ROUNDDOWN(U340/T340,3),"－"))))</f>
        <v>－</v>
      </c>
      <c r="X340" s="68"/>
      <c r="Y340" s="68"/>
      <c r="Z340" s="71"/>
      <c r="AA340" s="69"/>
      <c r="AB340" s="70"/>
      <c r="AC340" s="71"/>
      <c r="AD340" s="71"/>
      <c r="AE340" s="71"/>
      <c r="AF340" s="71"/>
      <c r="AG340" s="69"/>
      <c r="AH340" s="65"/>
      <c r="AI340" s="65"/>
      <c r="AJ340" s="65"/>
      <c r="AK340" s="29"/>
      <c r="AL340" s="29"/>
      <c r="AM340" s="170"/>
      <c r="AN340" s="170"/>
      <c r="AO340" s="170"/>
      <c r="AP340" s="170"/>
      <c r="AQ340" s="29"/>
      <c r="AR340" s="64"/>
      <c r="AS340" s="29"/>
      <c r="AT340" s="29"/>
      <c r="AU340" s="29"/>
      <c r="AV340" s="29"/>
      <c r="AW340" s="29"/>
      <c r="AX340" s="29"/>
      <c r="AY340" s="29"/>
      <c r="AZ340" s="29"/>
      <c r="BA340" s="92"/>
      <c r="BB340" s="97"/>
      <c r="BC340" s="98" t="str">
        <f>IF(AND(OR(K340=契約状況コード表!D$5,K340=契約状況コード表!D$6),OR(AG340=契約状況コード表!G$5,AG340=契約状況コード表!G$6)),"年間支払金額(全官署)",IF(OR(AG340=契約状況コード表!G$5,AG340=契約状況コード表!G$6),"年間支払金額",IF(AND(OR(COUNTIF(AI340,"*すべて*"),COUNTIF(AI340,"*全て*")),S340="●",OR(K340=契約状況コード表!D$5,K340=契約状況コード表!D$6)),"年間支払金額(全官署、契約相手方ごと)",IF(AND(OR(COUNTIF(AI340,"*すべて*"),COUNTIF(AI340,"*全て*")),S340="●"),"年間支払金額(契約相手方ごと)",IF(AND(OR(K340=契約状況コード表!D$5,K340=契約状況コード表!D$6),AG340=契約状況コード表!G$7),"契約総額(全官署)",IF(AND(K340=契約状況コード表!D$7,AG340=契約状況コード表!G$7),"契約総額(自官署のみ)",IF(K340=契約状況コード表!D$7,"年間支払金額(自官署のみ)",IF(AG340=契約状況コード表!G$7,"契約総額",IF(AND(COUNTIF(BJ340,"&lt;&gt;*単価*"),OR(K340=契約状況コード表!D$5,K340=契約状況コード表!D$6)),"全官署予定価格",IF(AND(COUNTIF(BJ340,"*単価*"),OR(K340=契約状況コード表!D$5,K340=契約状況コード表!D$6)),"全官署支払金額",IF(AND(COUNTIF(BJ340,"&lt;&gt;*単価*"),COUNTIF(BJ340,"*変更契約*")),"変更後予定価格",IF(COUNTIF(BJ340,"*単価*"),"年間支払金額","予定価格"))))))))))))</f>
        <v>予定価格</v>
      </c>
      <c r="BD340" s="98" t="str">
        <f>IF(AND(BI340=契約状況コード表!M$5,T340&gt;契約状況コード表!N$5),"○",IF(AND(BI340=契約状況コード表!M$6,T340&gt;=契約状況コード表!N$6),"○",IF(AND(BI340=契約状況コード表!M$7,T340&gt;=契約状況コード表!N$7),"○",IF(AND(BI340=契約状況コード表!M$8,T340&gt;=契約状況コード表!N$8),"○",IF(AND(BI340=契約状況コード表!M$9,T340&gt;=契約状況コード表!N$9),"○",IF(AND(BI340=契約状況コード表!M$10,T340&gt;=契約状況コード表!N$10),"○",IF(AND(BI340=契約状況コード表!M$11,T340&gt;=契約状況コード表!N$11),"○",IF(AND(BI340=契約状況コード表!M$12,T340&gt;=契約状況コード表!N$12),"○",IF(AND(BI340=契約状況コード表!M$13,T340&gt;=契約状況コード表!N$13),"○",IF(T340="他官署で調達手続き入札を実施のため","○","×"))))))))))</f>
        <v>×</v>
      </c>
      <c r="BE340" s="98" t="str">
        <f>IF(AND(BI340=契約状況コード表!M$5,Y340&gt;契約状況コード表!N$5),"○",IF(AND(BI340=契約状況コード表!M$6,Y340&gt;=契約状況コード表!N$6),"○",IF(AND(BI340=契約状況コード表!M$7,Y340&gt;=契約状況コード表!N$7),"○",IF(AND(BI340=契約状況コード表!M$8,Y340&gt;=契約状況コード表!N$8),"○",IF(AND(BI340=契約状況コード表!M$9,Y340&gt;=契約状況コード表!N$9),"○",IF(AND(BI340=契約状況コード表!M$10,Y340&gt;=契約状況コード表!N$10),"○",IF(AND(BI340=契約状況コード表!M$11,Y340&gt;=契約状況コード表!N$11),"○",IF(AND(BI340=契約状況コード表!M$12,Y340&gt;=契約状況コード表!N$12),"○",IF(AND(BI340=契約状況コード表!M$13,Y340&gt;=契約状況コード表!N$13),"○","×")))))))))</f>
        <v>×</v>
      </c>
      <c r="BF340" s="98" t="str">
        <f t="shared" si="44"/>
        <v>×</v>
      </c>
      <c r="BG340" s="98" t="str">
        <f t="shared" si="45"/>
        <v>×</v>
      </c>
      <c r="BH340" s="99" t="str">
        <f t="shared" si="46"/>
        <v/>
      </c>
      <c r="BI340" s="146">
        <f t="shared" si="47"/>
        <v>0</v>
      </c>
      <c r="BJ340" s="29" t="str">
        <f>IF(AG340=契約状況コード表!G$5,"",IF(AND(K340&lt;&gt;"",ISTEXT(U340)),"分担契約/単価契約",IF(ISTEXT(U340),"単価契約",IF(K340&lt;&gt;"","分担契約",""))))</f>
        <v/>
      </c>
      <c r="BK340" s="147"/>
      <c r="BL340" s="102" t="str">
        <f>IF(COUNTIF(T340,"**"),"",IF(AND(T340&gt;=契約状況コード表!P$5,OR(H340=契約状況コード表!M$5,H340=契約状況コード表!M$6)),1,IF(AND(T340&gt;=契約状況コード表!P$13,H340&lt;&gt;契約状況コード表!M$5,H340&lt;&gt;契約状況コード表!M$6),1,"")))</f>
        <v/>
      </c>
      <c r="BM340" s="132" t="str">
        <f t="shared" si="48"/>
        <v>○</v>
      </c>
      <c r="BN340" s="102" t="b">
        <f t="shared" si="49"/>
        <v>1</v>
      </c>
      <c r="BO340" s="102" t="b">
        <f t="shared" si="50"/>
        <v>1</v>
      </c>
    </row>
    <row r="341" spans="7:67" ht="60.6" customHeight="1">
      <c r="G341" s="64"/>
      <c r="H341" s="65"/>
      <c r="I341" s="65"/>
      <c r="J341" s="65"/>
      <c r="K341" s="64"/>
      <c r="L341" s="29"/>
      <c r="M341" s="66"/>
      <c r="N341" s="65"/>
      <c r="O341" s="67"/>
      <c r="P341" s="72"/>
      <c r="Q341" s="73"/>
      <c r="R341" s="65"/>
      <c r="S341" s="64"/>
      <c r="T341" s="68"/>
      <c r="U341" s="75"/>
      <c r="V341" s="76"/>
      <c r="W341" s="148" t="str">
        <f>IF(OR(T341="他官署で調達手続きを実施のため",AG341=契約状況コード表!G$5),"－",IF(V341&lt;&gt;"",ROUNDDOWN(V341/T341,3),(IFERROR(ROUNDDOWN(U341/T341,3),"－"))))</f>
        <v>－</v>
      </c>
      <c r="X341" s="68"/>
      <c r="Y341" s="68"/>
      <c r="Z341" s="71"/>
      <c r="AA341" s="69"/>
      <c r="AB341" s="70"/>
      <c r="AC341" s="71"/>
      <c r="AD341" s="71"/>
      <c r="AE341" s="71"/>
      <c r="AF341" s="71"/>
      <c r="AG341" s="69"/>
      <c r="AH341" s="65"/>
      <c r="AI341" s="65"/>
      <c r="AJ341" s="65"/>
      <c r="AK341" s="29"/>
      <c r="AL341" s="29"/>
      <c r="AM341" s="170"/>
      <c r="AN341" s="170"/>
      <c r="AO341" s="170"/>
      <c r="AP341" s="170"/>
      <c r="AQ341" s="29"/>
      <c r="AR341" s="64"/>
      <c r="AS341" s="29"/>
      <c r="AT341" s="29"/>
      <c r="AU341" s="29"/>
      <c r="AV341" s="29"/>
      <c r="AW341" s="29"/>
      <c r="AX341" s="29"/>
      <c r="AY341" s="29"/>
      <c r="AZ341" s="29"/>
      <c r="BA341" s="90"/>
      <c r="BB341" s="97"/>
      <c r="BC341" s="98" t="str">
        <f>IF(AND(OR(K341=契約状況コード表!D$5,K341=契約状況コード表!D$6),OR(AG341=契約状況コード表!G$5,AG341=契約状況コード表!G$6)),"年間支払金額(全官署)",IF(OR(AG341=契約状況コード表!G$5,AG341=契約状況コード表!G$6),"年間支払金額",IF(AND(OR(COUNTIF(AI341,"*すべて*"),COUNTIF(AI341,"*全て*")),S341="●",OR(K341=契約状況コード表!D$5,K341=契約状況コード表!D$6)),"年間支払金額(全官署、契約相手方ごと)",IF(AND(OR(COUNTIF(AI341,"*すべて*"),COUNTIF(AI341,"*全て*")),S341="●"),"年間支払金額(契約相手方ごと)",IF(AND(OR(K341=契約状況コード表!D$5,K341=契約状況コード表!D$6),AG341=契約状況コード表!G$7),"契約総額(全官署)",IF(AND(K341=契約状況コード表!D$7,AG341=契約状況コード表!G$7),"契約総額(自官署のみ)",IF(K341=契約状況コード表!D$7,"年間支払金額(自官署のみ)",IF(AG341=契約状況コード表!G$7,"契約総額",IF(AND(COUNTIF(BJ341,"&lt;&gt;*単価*"),OR(K341=契約状況コード表!D$5,K341=契約状況コード表!D$6)),"全官署予定価格",IF(AND(COUNTIF(BJ341,"*単価*"),OR(K341=契約状況コード表!D$5,K341=契約状況コード表!D$6)),"全官署支払金額",IF(AND(COUNTIF(BJ341,"&lt;&gt;*単価*"),COUNTIF(BJ341,"*変更契約*")),"変更後予定価格",IF(COUNTIF(BJ341,"*単価*"),"年間支払金額","予定価格"))))))))))))</f>
        <v>予定価格</v>
      </c>
      <c r="BD341" s="98" t="str">
        <f>IF(AND(BI341=契約状況コード表!M$5,T341&gt;契約状況コード表!N$5),"○",IF(AND(BI341=契約状況コード表!M$6,T341&gt;=契約状況コード表!N$6),"○",IF(AND(BI341=契約状況コード表!M$7,T341&gt;=契約状況コード表!N$7),"○",IF(AND(BI341=契約状況コード表!M$8,T341&gt;=契約状況コード表!N$8),"○",IF(AND(BI341=契約状況コード表!M$9,T341&gt;=契約状況コード表!N$9),"○",IF(AND(BI341=契約状況コード表!M$10,T341&gt;=契約状況コード表!N$10),"○",IF(AND(BI341=契約状況コード表!M$11,T341&gt;=契約状況コード表!N$11),"○",IF(AND(BI341=契約状況コード表!M$12,T341&gt;=契約状況コード表!N$12),"○",IF(AND(BI341=契約状況コード表!M$13,T341&gt;=契約状況コード表!N$13),"○",IF(T341="他官署で調達手続き入札を実施のため","○","×"))))))))))</f>
        <v>×</v>
      </c>
      <c r="BE341" s="98" t="str">
        <f>IF(AND(BI341=契約状況コード表!M$5,Y341&gt;契約状況コード表!N$5),"○",IF(AND(BI341=契約状況コード表!M$6,Y341&gt;=契約状況コード表!N$6),"○",IF(AND(BI341=契約状況コード表!M$7,Y341&gt;=契約状況コード表!N$7),"○",IF(AND(BI341=契約状況コード表!M$8,Y341&gt;=契約状況コード表!N$8),"○",IF(AND(BI341=契約状況コード表!M$9,Y341&gt;=契約状況コード表!N$9),"○",IF(AND(BI341=契約状況コード表!M$10,Y341&gt;=契約状況コード表!N$10),"○",IF(AND(BI341=契約状況コード表!M$11,Y341&gt;=契約状況コード表!N$11),"○",IF(AND(BI341=契約状況コード表!M$12,Y341&gt;=契約状況コード表!N$12),"○",IF(AND(BI341=契約状況コード表!M$13,Y341&gt;=契約状況コード表!N$13),"○","×")))))))))</f>
        <v>×</v>
      </c>
      <c r="BF341" s="98" t="str">
        <f t="shared" si="44"/>
        <v>×</v>
      </c>
      <c r="BG341" s="98" t="str">
        <f t="shared" si="45"/>
        <v>×</v>
      </c>
      <c r="BH341" s="99" t="str">
        <f t="shared" si="46"/>
        <v/>
      </c>
      <c r="BI341" s="146">
        <f t="shared" si="47"/>
        <v>0</v>
      </c>
      <c r="BJ341" s="29" t="str">
        <f>IF(AG341=契約状況コード表!G$5,"",IF(AND(K341&lt;&gt;"",ISTEXT(U341)),"分担契約/単価契約",IF(ISTEXT(U341),"単価契約",IF(K341&lt;&gt;"","分担契約",""))))</f>
        <v/>
      </c>
      <c r="BK341" s="147"/>
      <c r="BL341" s="102" t="str">
        <f>IF(COUNTIF(T341,"**"),"",IF(AND(T341&gt;=契約状況コード表!P$5,OR(H341=契約状況コード表!M$5,H341=契約状況コード表!M$6)),1,IF(AND(T341&gt;=契約状況コード表!P$13,H341&lt;&gt;契約状況コード表!M$5,H341&lt;&gt;契約状況コード表!M$6),1,"")))</f>
        <v/>
      </c>
      <c r="BM341" s="132" t="str">
        <f t="shared" si="48"/>
        <v>○</v>
      </c>
      <c r="BN341" s="102" t="b">
        <f t="shared" si="49"/>
        <v>1</v>
      </c>
      <c r="BO341" s="102" t="b">
        <f t="shared" si="50"/>
        <v>1</v>
      </c>
    </row>
    <row r="342" spans="7:67" ht="60.6" customHeight="1">
      <c r="G342" s="64"/>
      <c r="H342" s="65"/>
      <c r="I342" s="65"/>
      <c r="J342" s="65"/>
      <c r="K342" s="64"/>
      <c r="L342" s="29"/>
      <c r="M342" s="66"/>
      <c r="N342" s="65"/>
      <c r="O342" s="67"/>
      <c r="P342" s="72"/>
      <c r="Q342" s="73"/>
      <c r="R342" s="65"/>
      <c r="S342" s="64"/>
      <c r="T342" s="68"/>
      <c r="U342" s="75"/>
      <c r="V342" s="76"/>
      <c r="W342" s="148" t="str">
        <f>IF(OR(T342="他官署で調達手続きを実施のため",AG342=契約状況コード表!G$5),"－",IF(V342&lt;&gt;"",ROUNDDOWN(V342/T342,3),(IFERROR(ROUNDDOWN(U342/T342,3),"－"))))</f>
        <v>－</v>
      </c>
      <c r="X342" s="68"/>
      <c r="Y342" s="68"/>
      <c r="Z342" s="71"/>
      <c r="AA342" s="69"/>
      <c r="AB342" s="70"/>
      <c r="AC342" s="71"/>
      <c r="AD342" s="71"/>
      <c r="AE342" s="71"/>
      <c r="AF342" s="71"/>
      <c r="AG342" s="69"/>
      <c r="AH342" s="65"/>
      <c r="AI342" s="65"/>
      <c r="AJ342" s="65"/>
      <c r="AK342" s="29"/>
      <c r="AL342" s="29"/>
      <c r="AM342" s="170"/>
      <c r="AN342" s="170"/>
      <c r="AO342" s="170"/>
      <c r="AP342" s="170"/>
      <c r="AQ342" s="29"/>
      <c r="AR342" s="64"/>
      <c r="AS342" s="29"/>
      <c r="AT342" s="29"/>
      <c r="AU342" s="29"/>
      <c r="AV342" s="29"/>
      <c r="AW342" s="29"/>
      <c r="AX342" s="29"/>
      <c r="AY342" s="29"/>
      <c r="AZ342" s="29"/>
      <c r="BA342" s="90"/>
      <c r="BB342" s="97"/>
      <c r="BC342" s="98" t="str">
        <f>IF(AND(OR(K342=契約状況コード表!D$5,K342=契約状況コード表!D$6),OR(AG342=契約状況コード表!G$5,AG342=契約状況コード表!G$6)),"年間支払金額(全官署)",IF(OR(AG342=契約状況コード表!G$5,AG342=契約状況コード表!G$6),"年間支払金額",IF(AND(OR(COUNTIF(AI342,"*すべて*"),COUNTIF(AI342,"*全て*")),S342="●",OR(K342=契約状況コード表!D$5,K342=契約状況コード表!D$6)),"年間支払金額(全官署、契約相手方ごと)",IF(AND(OR(COUNTIF(AI342,"*すべて*"),COUNTIF(AI342,"*全て*")),S342="●"),"年間支払金額(契約相手方ごと)",IF(AND(OR(K342=契約状況コード表!D$5,K342=契約状況コード表!D$6),AG342=契約状況コード表!G$7),"契約総額(全官署)",IF(AND(K342=契約状況コード表!D$7,AG342=契約状況コード表!G$7),"契約総額(自官署のみ)",IF(K342=契約状況コード表!D$7,"年間支払金額(自官署のみ)",IF(AG342=契約状況コード表!G$7,"契約総額",IF(AND(COUNTIF(BJ342,"&lt;&gt;*単価*"),OR(K342=契約状況コード表!D$5,K342=契約状況コード表!D$6)),"全官署予定価格",IF(AND(COUNTIF(BJ342,"*単価*"),OR(K342=契約状況コード表!D$5,K342=契約状況コード表!D$6)),"全官署支払金額",IF(AND(COUNTIF(BJ342,"&lt;&gt;*単価*"),COUNTIF(BJ342,"*変更契約*")),"変更後予定価格",IF(COUNTIF(BJ342,"*単価*"),"年間支払金額","予定価格"))))))))))))</f>
        <v>予定価格</v>
      </c>
      <c r="BD342" s="98" t="str">
        <f>IF(AND(BI342=契約状況コード表!M$5,T342&gt;契約状況コード表!N$5),"○",IF(AND(BI342=契約状況コード表!M$6,T342&gt;=契約状況コード表!N$6),"○",IF(AND(BI342=契約状況コード表!M$7,T342&gt;=契約状況コード表!N$7),"○",IF(AND(BI342=契約状況コード表!M$8,T342&gt;=契約状況コード表!N$8),"○",IF(AND(BI342=契約状況コード表!M$9,T342&gt;=契約状況コード表!N$9),"○",IF(AND(BI342=契約状況コード表!M$10,T342&gt;=契約状況コード表!N$10),"○",IF(AND(BI342=契約状況コード表!M$11,T342&gt;=契約状況コード表!N$11),"○",IF(AND(BI342=契約状況コード表!M$12,T342&gt;=契約状況コード表!N$12),"○",IF(AND(BI342=契約状況コード表!M$13,T342&gt;=契約状況コード表!N$13),"○",IF(T342="他官署で調達手続き入札を実施のため","○","×"))))))))))</f>
        <v>×</v>
      </c>
      <c r="BE342" s="98" t="str">
        <f>IF(AND(BI342=契約状況コード表!M$5,Y342&gt;契約状況コード表!N$5),"○",IF(AND(BI342=契約状況コード表!M$6,Y342&gt;=契約状況コード表!N$6),"○",IF(AND(BI342=契約状況コード表!M$7,Y342&gt;=契約状況コード表!N$7),"○",IF(AND(BI342=契約状況コード表!M$8,Y342&gt;=契約状況コード表!N$8),"○",IF(AND(BI342=契約状況コード表!M$9,Y342&gt;=契約状況コード表!N$9),"○",IF(AND(BI342=契約状況コード表!M$10,Y342&gt;=契約状況コード表!N$10),"○",IF(AND(BI342=契約状況コード表!M$11,Y342&gt;=契約状況コード表!N$11),"○",IF(AND(BI342=契約状況コード表!M$12,Y342&gt;=契約状況コード表!N$12),"○",IF(AND(BI342=契約状況コード表!M$13,Y342&gt;=契約状況コード表!N$13),"○","×")))))))))</f>
        <v>×</v>
      </c>
      <c r="BF342" s="98" t="str">
        <f t="shared" si="44"/>
        <v>×</v>
      </c>
      <c r="BG342" s="98" t="str">
        <f t="shared" si="45"/>
        <v>×</v>
      </c>
      <c r="BH342" s="99" t="str">
        <f t="shared" si="46"/>
        <v/>
      </c>
      <c r="BI342" s="146">
        <f t="shared" si="47"/>
        <v>0</v>
      </c>
      <c r="BJ342" s="29" t="str">
        <f>IF(AG342=契約状況コード表!G$5,"",IF(AND(K342&lt;&gt;"",ISTEXT(U342)),"分担契約/単価契約",IF(ISTEXT(U342),"単価契約",IF(K342&lt;&gt;"","分担契約",""))))</f>
        <v/>
      </c>
      <c r="BK342" s="147"/>
      <c r="BL342" s="102" t="str">
        <f>IF(COUNTIF(T342,"**"),"",IF(AND(T342&gt;=契約状況コード表!P$5,OR(H342=契約状況コード表!M$5,H342=契約状況コード表!M$6)),1,IF(AND(T342&gt;=契約状況コード表!P$13,H342&lt;&gt;契約状況コード表!M$5,H342&lt;&gt;契約状況コード表!M$6),1,"")))</f>
        <v/>
      </c>
      <c r="BM342" s="132" t="str">
        <f t="shared" si="48"/>
        <v>○</v>
      </c>
      <c r="BN342" s="102" t="b">
        <f t="shared" si="49"/>
        <v>1</v>
      </c>
      <c r="BO342" s="102" t="b">
        <f t="shared" si="50"/>
        <v>1</v>
      </c>
    </row>
    <row r="343" spans="7:67" ht="60.6" customHeight="1">
      <c r="G343" s="64"/>
      <c r="H343" s="65"/>
      <c r="I343" s="65"/>
      <c r="J343" s="65"/>
      <c r="K343" s="64"/>
      <c r="L343" s="29"/>
      <c r="M343" s="66"/>
      <c r="N343" s="65"/>
      <c r="O343" s="67"/>
      <c r="P343" s="72"/>
      <c r="Q343" s="73"/>
      <c r="R343" s="65"/>
      <c r="S343" s="64"/>
      <c r="T343" s="74"/>
      <c r="U343" s="131"/>
      <c r="V343" s="76"/>
      <c r="W343" s="148" t="str">
        <f>IF(OR(T343="他官署で調達手続きを実施のため",AG343=契約状況コード表!G$5),"－",IF(V343&lt;&gt;"",ROUNDDOWN(V343/T343,3),(IFERROR(ROUNDDOWN(U343/T343,3),"－"))))</f>
        <v>－</v>
      </c>
      <c r="X343" s="74"/>
      <c r="Y343" s="74"/>
      <c r="Z343" s="71"/>
      <c r="AA343" s="69"/>
      <c r="AB343" s="70"/>
      <c r="AC343" s="71"/>
      <c r="AD343" s="71"/>
      <c r="AE343" s="71"/>
      <c r="AF343" s="71"/>
      <c r="AG343" s="69"/>
      <c r="AH343" s="65"/>
      <c r="AI343" s="65"/>
      <c r="AJ343" s="65"/>
      <c r="AK343" s="29"/>
      <c r="AL343" s="29"/>
      <c r="AM343" s="170"/>
      <c r="AN343" s="170"/>
      <c r="AO343" s="170"/>
      <c r="AP343" s="170"/>
      <c r="AQ343" s="29"/>
      <c r="AR343" s="64"/>
      <c r="AS343" s="29"/>
      <c r="AT343" s="29"/>
      <c r="AU343" s="29"/>
      <c r="AV343" s="29"/>
      <c r="AW343" s="29"/>
      <c r="AX343" s="29"/>
      <c r="AY343" s="29"/>
      <c r="AZ343" s="29"/>
      <c r="BA343" s="90"/>
      <c r="BB343" s="97"/>
      <c r="BC343" s="98" t="str">
        <f>IF(AND(OR(K343=契約状況コード表!D$5,K343=契約状況コード表!D$6),OR(AG343=契約状況コード表!G$5,AG343=契約状況コード表!G$6)),"年間支払金額(全官署)",IF(OR(AG343=契約状況コード表!G$5,AG343=契約状況コード表!G$6),"年間支払金額",IF(AND(OR(COUNTIF(AI343,"*すべて*"),COUNTIF(AI343,"*全て*")),S343="●",OR(K343=契約状況コード表!D$5,K343=契約状況コード表!D$6)),"年間支払金額(全官署、契約相手方ごと)",IF(AND(OR(COUNTIF(AI343,"*すべて*"),COUNTIF(AI343,"*全て*")),S343="●"),"年間支払金額(契約相手方ごと)",IF(AND(OR(K343=契約状況コード表!D$5,K343=契約状況コード表!D$6),AG343=契約状況コード表!G$7),"契約総額(全官署)",IF(AND(K343=契約状況コード表!D$7,AG343=契約状況コード表!G$7),"契約総額(自官署のみ)",IF(K343=契約状況コード表!D$7,"年間支払金額(自官署のみ)",IF(AG343=契約状況コード表!G$7,"契約総額",IF(AND(COUNTIF(BJ343,"&lt;&gt;*単価*"),OR(K343=契約状況コード表!D$5,K343=契約状況コード表!D$6)),"全官署予定価格",IF(AND(COUNTIF(BJ343,"*単価*"),OR(K343=契約状況コード表!D$5,K343=契約状況コード表!D$6)),"全官署支払金額",IF(AND(COUNTIF(BJ343,"&lt;&gt;*単価*"),COUNTIF(BJ343,"*変更契約*")),"変更後予定価格",IF(COUNTIF(BJ343,"*単価*"),"年間支払金額","予定価格"))))))))))))</f>
        <v>予定価格</v>
      </c>
      <c r="BD343" s="98" t="str">
        <f>IF(AND(BI343=契約状況コード表!M$5,T343&gt;契約状況コード表!N$5),"○",IF(AND(BI343=契約状況コード表!M$6,T343&gt;=契約状況コード表!N$6),"○",IF(AND(BI343=契約状況コード表!M$7,T343&gt;=契約状況コード表!N$7),"○",IF(AND(BI343=契約状況コード表!M$8,T343&gt;=契約状況コード表!N$8),"○",IF(AND(BI343=契約状況コード表!M$9,T343&gt;=契約状況コード表!N$9),"○",IF(AND(BI343=契約状況コード表!M$10,T343&gt;=契約状況コード表!N$10),"○",IF(AND(BI343=契約状況コード表!M$11,T343&gt;=契約状況コード表!N$11),"○",IF(AND(BI343=契約状況コード表!M$12,T343&gt;=契約状況コード表!N$12),"○",IF(AND(BI343=契約状況コード表!M$13,T343&gt;=契約状況コード表!N$13),"○",IF(T343="他官署で調達手続き入札を実施のため","○","×"))))))))))</f>
        <v>×</v>
      </c>
      <c r="BE343" s="98" t="str">
        <f>IF(AND(BI343=契約状況コード表!M$5,Y343&gt;契約状況コード表!N$5),"○",IF(AND(BI343=契約状況コード表!M$6,Y343&gt;=契約状況コード表!N$6),"○",IF(AND(BI343=契約状況コード表!M$7,Y343&gt;=契約状況コード表!N$7),"○",IF(AND(BI343=契約状況コード表!M$8,Y343&gt;=契約状況コード表!N$8),"○",IF(AND(BI343=契約状況コード表!M$9,Y343&gt;=契約状況コード表!N$9),"○",IF(AND(BI343=契約状況コード表!M$10,Y343&gt;=契約状況コード表!N$10),"○",IF(AND(BI343=契約状況コード表!M$11,Y343&gt;=契約状況コード表!N$11),"○",IF(AND(BI343=契約状況コード表!M$12,Y343&gt;=契約状況コード表!N$12),"○",IF(AND(BI343=契約状況コード表!M$13,Y343&gt;=契約状況コード表!N$13),"○","×")))))))))</f>
        <v>×</v>
      </c>
      <c r="BF343" s="98" t="str">
        <f t="shared" si="44"/>
        <v>×</v>
      </c>
      <c r="BG343" s="98" t="str">
        <f t="shared" si="45"/>
        <v>×</v>
      </c>
      <c r="BH343" s="99" t="str">
        <f t="shared" si="46"/>
        <v/>
      </c>
      <c r="BI343" s="146">
        <f t="shared" si="47"/>
        <v>0</v>
      </c>
      <c r="BJ343" s="29" t="str">
        <f>IF(AG343=契約状況コード表!G$5,"",IF(AND(K343&lt;&gt;"",ISTEXT(U343)),"分担契約/単価契約",IF(ISTEXT(U343),"単価契約",IF(K343&lt;&gt;"","分担契約",""))))</f>
        <v/>
      </c>
      <c r="BK343" s="147"/>
      <c r="BL343" s="102" t="str">
        <f>IF(COUNTIF(T343,"**"),"",IF(AND(T343&gt;=契約状況コード表!P$5,OR(H343=契約状況コード表!M$5,H343=契約状況コード表!M$6)),1,IF(AND(T343&gt;=契約状況コード表!P$13,H343&lt;&gt;契約状況コード表!M$5,H343&lt;&gt;契約状況コード表!M$6),1,"")))</f>
        <v/>
      </c>
      <c r="BM343" s="132" t="str">
        <f t="shared" si="48"/>
        <v>○</v>
      </c>
      <c r="BN343" s="102" t="b">
        <f t="shared" si="49"/>
        <v>1</v>
      </c>
      <c r="BO343" s="102" t="b">
        <f t="shared" si="50"/>
        <v>1</v>
      </c>
    </row>
    <row r="344" spans="7:67" ht="60.6" customHeight="1">
      <c r="G344" s="64"/>
      <c r="H344" s="65"/>
      <c r="I344" s="65"/>
      <c r="J344" s="65"/>
      <c r="K344" s="64"/>
      <c r="L344" s="29"/>
      <c r="M344" s="66"/>
      <c r="N344" s="65"/>
      <c r="O344" s="67"/>
      <c r="P344" s="72"/>
      <c r="Q344" s="73"/>
      <c r="R344" s="65"/>
      <c r="S344" s="64"/>
      <c r="T344" s="68"/>
      <c r="U344" s="75"/>
      <c r="V344" s="76"/>
      <c r="W344" s="148" t="str">
        <f>IF(OR(T344="他官署で調達手続きを実施のため",AG344=契約状況コード表!G$5),"－",IF(V344&lt;&gt;"",ROUNDDOWN(V344/T344,3),(IFERROR(ROUNDDOWN(U344/T344,3),"－"))))</f>
        <v>－</v>
      </c>
      <c r="X344" s="68"/>
      <c r="Y344" s="68"/>
      <c r="Z344" s="71"/>
      <c r="AA344" s="69"/>
      <c r="AB344" s="70"/>
      <c r="AC344" s="71"/>
      <c r="AD344" s="71"/>
      <c r="AE344" s="71"/>
      <c r="AF344" s="71"/>
      <c r="AG344" s="69"/>
      <c r="AH344" s="65"/>
      <c r="AI344" s="65"/>
      <c r="AJ344" s="65"/>
      <c r="AK344" s="29"/>
      <c r="AL344" s="29"/>
      <c r="AM344" s="170"/>
      <c r="AN344" s="170"/>
      <c r="AO344" s="170"/>
      <c r="AP344" s="170"/>
      <c r="AQ344" s="29"/>
      <c r="AR344" s="64"/>
      <c r="AS344" s="29"/>
      <c r="AT344" s="29"/>
      <c r="AU344" s="29"/>
      <c r="AV344" s="29"/>
      <c r="AW344" s="29"/>
      <c r="AX344" s="29"/>
      <c r="AY344" s="29"/>
      <c r="AZ344" s="29"/>
      <c r="BA344" s="90"/>
      <c r="BB344" s="97"/>
      <c r="BC344" s="98" t="str">
        <f>IF(AND(OR(K344=契約状況コード表!D$5,K344=契約状況コード表!D$6),OR(AG344=契約状況コード表!G$5,AG344=契約状況コード表!G$6)),"年間支払金額(全官署)",IF(OR(AG344=契約状況コード表!G$5,AG344=契約状況コード表!G$6),"年間支払金額",IF(AND(OR(COUNTIF(AI344,"*すべて*"),COUNTIF(AI344,"*全て*")),S344="●",OR(K344=契約状況コード表!D$5,K344=契約状況コード表!D$6)),"年間支払金額(全官署、契約相手方ごと)",IF(AND(OR(COUNTIF(AI344,"*すべて*"),COUNTIF(AI344,"*全て*")),S344="●"),"年間支払金額(契約相手方ごと)",IF(AND(OR(K344=契約状況コード表!D$5,K344=契約状況コード表!D$6),AG344=契約状況コード表!G$7),"契約総額(全官署)",IF(AND(K344=契約状況コード表!D$7,AG344=契約状況コード表!G$7),"契約総額(自官署のみ)",IF(K344=契約状況コード表!D$7,"年間支払金額(自官署のみ)",IF(AG344=契約状況コード表!G$7,"契約総額",IF(AND(COUNTIF(BJ344,"&lt;&gt;*単価*"),OR(K344=契約状況コード表!D$5,K344=契約状況コード表!D$6)),"全官署予定価格",IF(AND(COUNTIF(BJ344,"*単価*"),OR(K344=契約状況コード表!D$5,K344=契約状況コード表!D$6)),"全官署支払金額",IF(AND(COUNTIF(BJ344,"&lt;&gt;*単価*"),COUNTIF(BJ344,"*変更契約*")),"変更後予定価格",IF(COUNTIF(BJ344,"*単価*"),"年間支払金額","予定価格"))))))))))))</f>
        <v>予定価格</v>
      </c>
      <c r="BD344" s="98" t="str">
        <f>IF(AND(BI344=契約状況コード表!M$5,T344&gt;契約状況コード表!N$5),"○",IF(AND(BI344=契約状況コード表!M$6,T344&gt;=契約状況コード表!N$6),"○",IF(AND(BI344=契約状況コード表!M$7,T344&gt;=契約状況コード表!N$7),"○",IF(AND(BI344=契約状況コード表!M$8,T344&gt;=契約状況コード表!N$8),"○",IF(AND(BI344=契約状況コード表!M$9,T344&gt;=契約状況コード表!N$9),"○",IF(AND(BI344=契約状況コード表!M$10,T344&gt;=契約状況コード表!N$10),"○",IF(AND(BI344=契約状況コード表!M$11,T344&gt;=契約状況コード表!N$11),"○",IF(AND(BI344=契約状況コード表!M$12,T344&gt;=契約状況コード表!N$12),"○",IF(AND(BI344=契約状況コード表!M$13,T344&gt;=契約状況コード表!N$13),"○",IF(T344="他官署で調達手続き入札を実施のため","○","×"))))))))))</f>
        <v>×</v>
      </c>
      <c r="BE344" s="98" t="str">
        <f>IF(AND(BI344=契約状況コード表!M$5,Y344&gt;契約状況コード表!N$5),"○",IF(AND(BI344=契約状況コード表!M$6,Y344&gt;=契約状況コード表!N$6),"○",IF(AND(BI344=契約状況コード表!M$7,Y344&gt;=契約状況コード表!N$7),"○",IF(AND(BI344=契約状況コード表!M$8,Y344&gt;=契約状況コード表!N$8),"○",IF(AND(BI344=契約状況コード表!M$9,Y344&gt;=契約状況コード表!N$9),"○",IF(AND(BI344=契約状況コード表!M$10,Y344&gt;=契約状況コード表!N$10),"○",IF(AND(BI344=契約状況コード表!M$11,Y344&gt;=契約状況コード表!N$11),"○",IF(AND(BI344=契約状況コード表!M$12,Y344&gt;=契約状況コード表!N$12),"○",IF(AND(BI344=契約状況コード表!M$13,Y344&gt;=契約状況コード表!N$13),"○","×")))))))))</f>
        <v>×</v>
      </c>
      <c r="BF344" s="98" t="str">
        <f t="shared" si="44"/>
        <v>×</v>
      </c>
      <c r="BG344" s="98" t="str">
        <f t="shared" si="45"/>
        <v>×</v>
      </c>
      <c r="BH344" s="99" t="str">
        <f t="shared" si="46"/>
        <v/>
      </c>
      <c r="BI344" s="146">
        <f t="shared" si="47"/>
        <v>0</v>
      </c>
      <c r="BJ344" s="29" t="str">
        <f>IF(AG344=契約状況コード表!G$5,"",IF(AND(K344&lt;&gt;"",ISTEXT(U344)),"分担契約/単価契約",IF(ISTEXT(U344),"単価契約",IF(K344&lt;&gt;"","分担契約",""))))</f>
        <v/>
      </c>
      <c r="BK344" s="147"/>
      <c r="BL344" s="102" t="str">
        <f>IF(COUNTIF(T344,"**"),"",IF(AND(T344&gt;=契約状況コード表!P$5,OR(H344=契約状況コード表!M$5,H344=契約状況コード表!M$6)),1,IF(AND(T344&gt;=契約状況コード表!P$13,H344&lt;&gt;契約状況コード表!M$5,H344&lt;&gt;契約状況コード表!M$6),1,"")))</f>
        <v/>
      </c>
      <c r="BM344" s="132" t="str">
        <f t="shared" si="48"/>
        <v>○</v>
      </c>
      <c r="BN344" s="102" t="b">
        <f t="shared" si="49"/>
        <v>1</v>
      </c>
      <c r="BO344" s="102" t="b">
        <f t="shared" si="50"/>
        <v>1</v>
      </c>
    </row>
    <row r="345" spans="7:67" ht="60.6" customHeight="1">
      <c r="G345" s="64"/>
      <c r="H345" s="65"/>
      <c r="I345" s="65"/>
      <c r="J345" s="65"/>
      <c r="K345" s="64"/>
      <c r="L345" s="29"/>
      <c r="M345" s="66"/>
      <c r="N345" s="65"/>
      <c r="O345" s="67"/>
      <c r="P345" s="72"/>
      <c r="Q345" s="73"/>
      <c r="R345" s="65"/>
      <c r="S345" s="64"/>
      <c r="T345" s="68"/>
      <c r="U345" s="75"/>
      <c r="V345" s="76"/>
      <c r="W345" s="148" t="str">
        <f>IF(OR(T345="他官署で調達手続きを実施のため",AG345=契約状況コード表!G$5),"－",IF(V345&lt;&gt;"",ROUNDDOWN(V345/T345,3),(IFERROR(ROUNDDOWN(U345/T345,3),"－"))))</f>
        <v>－</v>
      </c>
      <c r="X345" s="68"/>
      <c r="Y345" s="68"/>
      <c r="Z345" s="71"/>
      <c r="AA345" s="69"/>
      <c r="AB345" s="70"/>
      <c r="AC345" s="71"/>
      <c r="AD345" s="71"/>
      <c r="AE345" s="71"/>
      <c r="AF345" s="71"/>
      <c r="AG345" s="69"/>
      <c r="AH345" s="65"/>
      <c r="AI345" s="65"/>
      <c r="AJ345" s="65"/>
      <c r="AK345" s="29"/>
      <c r="AL345" s="29"/>
      <c r="AM345" s="170"/>
      <c r="AN345" s="170"/>
      <c r="AO345" s="170"/>
      <c r="AP345" s="170"/>
      <c r="AQ345" s="29"/>
      <c r="AR345" s="64"/>
      <c r="AS345" s="29"/>
      <c r="AT345" s="29"/>
      <c r="AU345" s="29"/>
      <c r="AV345" s="29"/>
      <c r="AW345" s="29"/>
      <c r="AX345" s="29"/>
      <c r="AY345" s="29"/>
      <c r="AZ345" s="29"/>
      <c r="BA345" s="90"/>
      <c r="BB345" s="97"/>
      <c r="BC345" s="98" t="str">
        <f>IF(AND(OR(K345=契約状況コード表!D$5,K345=契約状況コード表!D$6),OR(AG345=契約状況コード表!G$5,AG345=契約状況コード表!G$6)),"年間支払金額(全官署)",IF(OR(AG345=契約状況コード表!G$5,AG345=契約状況コード表!G$6),"年間支払金額",IF(AND(OR(COUNTIF(AI345,"*すべて*"),COUNTIF(AI345,"*全て*")),S345="●",OR(K345=契約状況コード表!D$5,K345=契約状況コード表!D$6)),"年間支払金額(全官署、契約相手方ごと)",IF(AND(OR(COUNTIF(AI345,"*すべて*"),COUNTIF(AI345,"*全て*")),S345="●"),"年間支払金額(契約相手方ごと)",IF(AND(OR(K345=契約状況コード表!D$5,K345=契約状況コード表!D$6),AG345=契約状況コード表!G$7),"契約総額(全官署)",IF(AND(K345=契約状況コード表!D$7,AG345=契約状況コード表!G$7),"契約総額(自官署のみ)",IF(K345=契約状況コード表!D$7,"年間支払金額(自官署のみ)",IF(AG345=契約状況コード表!G$7,"契約総額",IF(AND(COUNTIF(BJ345,"&lt;&gt;*単価*"),OR(K345=契約状況コード表!D$5,K345=契約状況コード表!D$6)),"全官署予定価格",IF(AND(COUNTIF(BJ345,"*単価*"),OR(K345=契約状況コード表!D$5,K345=契約状況コード表!D$6)),"全官署支払金額",IF(AND(COUNTIF(BJ345,"&lt;&gt;*単価*"),COUNTIF(BJ345,"*変更契約*")),"変更後予定価格",IF(COUNTIF(BJ345,"*単価*"),"年間支払金額","予定価格"))))))))))))</f>
        <v>予定価格</v>
      </c>
      <c r="BD345" s="98" t="str">
        <f>IF(AND(BI345=契約状況コード表!M$5,T345&gt;契約状況コード表!N$5),"○",IF(AND(BI345=契約状況コード表!M$6,T345&gt;=契約状況コード表!N$6),"○",IF(AND(BI345=契約状況コード表!M$7,T345&gt;=契約状況コード表!N$7),"○",IF(AND(BI345=契約状況コード表!M$8,T345&gt;=契約状況コード表!N$8),"○",IF(AND(BI345=契約状況コード表!M$9,T345&gt;=契約状況コード表!N$9),"○",IF(AND(BI345=契約状況コード表!M$10,T345&gt;=契約状況コード表!N$10),"○",IF(AND(BI345=契約状況コード表!M$11,T345&gt;=契約状況コード表!N$11),"○",IF(AND(BI345=契約状況コード表!M$12,T345&gt;=契約状況コード表!N$12),"○",IF(AND(BI345=契約状況コード表!M$13,T345&gt;=契約状況コード表!N$13),"○",IF(T345="他官署で調達手続き入札を実施のため","○","×"))))))))))</f>
        <v>×</v>
      </c>
      <c r="BE345" s="98" t="str">
        <f>IF(AND(BI345=契約状況コード表!M$5,Y345&gt;契約状況コード表!N$5),"○",IF(AND(BI345=契約状況コード表!M$6,Y345&gt;=契約状況コード表!N$6),"○",IF(AND(BI345=契約状況コード表!M$7,Y345&gt;=契約状況コード表!N$7),"○",IF(AND(BI345=契約状況コード表!M$8,Y345&gt;=契約状況コード表!N$8),"○",IF(AND(BI345=契約状況コード表!M$9,Y345&gt;=契約状況コード表!N$9),"○",IF(AND(BI345=契約状況コード表!M$10,Y345&gt;=契約状況コード表!N$10),"○",IF(AND(BI345=契約状況コード表!M$11,Y345&gt;=契約状況コード表!N$11),"○",IF(AND(BI345=契約状況コード表!M$12,Y345&gt;=契約状況コード表!N$12),"○",IF(AND(BI345=契約状況コード表!M$13,Y345&gt;=契約状況コード表!N$13),"○","×")))))))))</f>
        <v>×</v>
      </c>
      <c r="BF345" s="98" t="str">
        <f t="shared" ref="BF345:BF408" si="51">IF(AND(L345="×",BG345="○"),"×",BG345)</f>
        <v>×</v>
      </c>
      <c r="BG345" s="98" t="str">
        <f t="shared" ref="BG345:BG408" si="52">IF(BB345&lt;&gt;"",BB345,IF(COUNTIF(BC345,"*予定価格*"),BD345,BE345))</f>
        <v>×</v>
      </c>
      <c r="BH345" s="99" t="str">
        <f t="shared" ref="BH345:BH408" si="53">IF(BG345="○",X345,"")</f>
        <v/>
      </c>
      <c r="BI345" s="146">
        <f t="shared" ref="BI345:BI408" si="54">IF(H345="③情報システム",IF(COUNTIF(I345,"*借入*")+COUNTIF(I345,"*賃貸*")+COUNTIF(I345,"*リース*"),"⑨物品等賃借",IF(COUNTIF(I345,"*購入*")+COUNTIF(DM345,"*調達*"),"⑦物品等購入",IF(COUNTIF(I345,"*製造*"),"⑧物品等製造","⑩役務"))),H345)</f>
        <v>0</v>
      </c>
      <c r="BJ345" s="29" t="str">
        <f>IF(AG345=契約状況コード表!G$5,"",IF(AND(K345&lt;&gt;"",ISTEXT(U345)),"分担契約/単価契約",IF(ISTEXT(U345),"単価契約",IF(K345&lt;&gt;"","分担契約",""))))</f>
        <v/>
      </c>
      <c r="BK345" s="147"/>
      <c r="BL345" s="102" t="str">
        <f>IF(COUNTIF(T345,"**"),"",IF(AND(T345&gt;=契約状況コード表!P$5,OR(H345=契約状況コード表!M$5,H345=契約状況コード表!M$6)),1,IF(AND(T345&gt;=契約状況コード表!P$13,H345&lt;&gt;契約状況コード表!M$5,H345&lt;&gt;契約状況コード表!M$6),1,"")))</f>
        <v/>
      </c>
      <c r="BM345" s="132" t="str">
        <f t="shared" ref="BM345:BM408" si="55">IF(LEN(O345)=0,"○",IF(LEN(O345)=1,"○",IF(LEN(O345)=13,"○",IF(LEN(O345)=27,"○",IF(LEN(O345)=41,"○","×")))))</f>
        <v>○</v>
      </c>
      <c r="BN345" s="102" t="b">
        <f t="shared" ref="BN345:BN408" si="56">_xlfn.ISFORMULA(BI345)</f>
        <v>1</v>
      </c>
      <c r="BO345" s="102" t="b">
        <f t="shared" ref="BO345:BO408" si="57">_xlfn.ISFORMULA(BJ345)</f>
        <v>1</v>
      </c>
    </row>
    <row r="346" spans="7:67" ht="60.6" customHeight="1">
      <c r="G346" s="64"/>
      <c r="H346" s="65"/>
      <c r="I346" s="65"/>
      <c r="J346" s="65"/>
      <c r="K346" s="64"/>
      <c r="L346" s="29"/>
      <c r="M346" s="66"/>
      <c r="N346" s="65"/>
      <c r="O346" s="67"/>
      <c r="P346" s="72"/>
      <c r="Q346" s="73"/>
      <c r="R346" s="65"/>
      <c r="S346" s="64"/>
      <c r="T346" s="68"/>
      <c r="U346" s="75"/>
      <c r="V346" s="76"/>
      <c r="W346" s="148" t="str">
        <f>IF(OR(T346="他官署で調達手続きを実施のため",AG346=契約状況コード表!G$5),"－",IF(V346&lt;&gt;"",ROUNDDOWN(V346/T346,3),(IFERROR(ROUNDDOWN(U346/T346,3),"－"))))</f>
        <v>－</v>
      </c>
      <c r="X346" s="68"/>
      <c r="Y346" s="68"/>
      <c r="Z346" s="71"/>
      <c r="AA346" s="69"/>
      <c r="AB346" s="70"/>
      <c r="AC346" s="71"/>
      <c r="AD346" s="71"/>
      <c r="AE346" s="71"/>
      <c r="AF346" s="71"/>
      <c r="AG346" s="69"/>
      <c r="AH346" s="65"/>
      <c r="AI346" s="65"/>
      <c r="AJ346" s="65"/>
      <c r="AK346" s="29"/>
      <c r="AL346" s="29"/>
      <c r="AM346" s="170"/>
      <c r="AN346" s="170"/>
      <c r="AO346" s="170"/>
      <c r="AP346" s="170"/>
      <c r="AQ346" s="29"/>
      <c r="AR346" s="64"/>
      <c r="AS346" s="29"/>
      <c r="AT346" s="29"/>
      <c r="AU346" s="29"/>
      <c r="AV346" s="29"/>
      <c r="AW346" s="29"/>
      <c r="AX346" s="29"/>
      <c r="AY346" s="29"/>
      <c r="AZ346" s="29"/>
      <c r="BA346" s="90"/>
      <c r="BB346" s="97"/>
      <c r="BC346" s="98" t="str">
        <f>IF(AND(OR(K346=契約状況コード表!D$5,K346=契約状況コード表!D$6),OR(AG346=契約状況コード表!G$5,AG346=契約状況コード表!G$6)),"年間支払金額(全官署)",IF(OR(AG346=契約状況コード表!G$5,AG346=契約状況コード表!G$6),"年間支払金額",IF(AND(OR(COUNTIF(AI346,"*すべて*"),COUNTIF(AI346,"*全て*")),S346="●",OR(K346=契約状況コード表!D$5,K346=契約状況コード表!D$6)),"年間支払金額(全官署、契約相手方ごと)",IF(AND(OR(COUNTIF(AI346,"*すべて*"),COUNTIF(AI346,"*全て*")),S346="●"),"年間支払金額(契約相手方ごと)",IF(AND(OR(K346=契約状況コード表!D$5,K346=契約状況コード表!D$6),AG346=契約状況コード表!G$7),"契約総額(全官署)",IF(AND(K346=契約状況コード表!D$7,AG346=契約状況コード表!G$7),"契約総額(自官署のみ)",IF(K346=契約状況コード表!D$7,"年間支払金額(自官署のみ)",IF(AG346=契約状況コード表!G$7,"契約総額",IF(AND(COUNTIF(BJ346,"&lt;&gt;*単価*"),OR(K346=契約状況コード表!D$5,K346=契約状況コード表!D$6)),"全官署予定価格",IF(AND(COUNTIF(BJ346,"*単価*"),OR(K346=契約状況コード表!D$5,K346=契約状況コード表!D$6)),"全官署支払金額",IF(AND(COUNTIF(BJ346,"&lt;&gt;*単価*"),COUNTIF(BJ346,"*変更契約*")),"変更後予定価格",IF(COUNTIF(BJ346,"*単価*"),"年間支払金額","予定価格"))))))))))))</f>
        <v>予定価格</v>
      </c>
      <c r="BD346" s="98" t="str">
        <f>IF(AND(BI346=契約状況コード表!M$5,T346&gt;契約状況コード表!N$5),"○",IF(AND(BI346=契約状況コード表!M$6,T346&gt;=契約状況コード表!N$6),"○",IF(AND(BI346=契約状況コード表!M$7,T346&gt;=契約状況コード表!N$7),"○",IF(AND(BI346=契約状況コード表!M$8,T346&gt;=契約状況コード表!N$8),"○",IF(AND(BI346=契約状況コード表!M$9,T346&gt;=契約状況コード表!N$9),"○",IF(AND(BI346=契約状況コード表!M$10,T346&gt;=契約状況コード表!N$10),"○",IF(AND(BI346=契約状況コード表!M$11,T346&gt;=契約状況コード表!N$11),"○",IF(AND(BI346=契約状況コード表!M$12,T346&gt;=契約状況コード表!N$12),"○",IF(AND(BI346=契約状況コード表!M$13,T346&gt;=契約状況コード表!N$13),"○",IF(T346="他官署で調達手続き入札を実施のため","○","×"))))))))))</f>
        <v>×</v>
      </c>
      <c r="BE346" s="98" t="str">
        <f>IF(AND(BI346=契約状況コード表!M$5,Y346&gt;契約状況コード表!N$5),"○",IF(AND(BI346=契約状況コード表!M$6,Y346&gt;=契約状況コード表!N$6),"○",IF(AND(BI346=契約状況コード表!M$7,Y346&gt;=契約状況コード表!N$7),"○",IF(AND(BI346=契約状況コード表!M$8,Y346&gt;=契約状況コード表!N$8),"○",IF(AND(BI346=契約状況コード表!M$9,Y346&gt;=契約状況コード表!N$9),"○",IF(AND(BI346=契約状況コード表!M$10,Y346&gt;=契約状況コード表!N$10),"○",IF(AND(BI346=契約状況コード表!M$11,Y346&gt;=契約状況コード表!N$11),"○",IF(AND(BI346=契約状況コード表!M$12,Y346&gt;=契約状況コード表!N$12),"○",IF(AND(BI346=契約状況コード表!M$13,Y346&gt;=契約状況コード表!N$13),"○","×")))))))))</f>
        <v>×</v>
      </c>
      <c r="BF346" s="98" t="str">
        <f t="shared" si="51"/>
        <v>×</v>
      </c>
      <c r="BG346" s="98" t="str">
        <f t="shared" si="52"/>
        <v>×</v>
      </c>
      <c r="BH346" s="99" t="str">
        <f t="shared" si="53"/>
        <v/>
      </c>
      <c r="BI346" s="146">
        <f t="shared" si="54"/>
        <v>0</v>
      </c>
      <c r="BJ346" s="29" t="str">
        <f>IF(AG346=契約状況コード表!G$5,"",IF(AND(K346&lt;&gt;"",ISTEXT(U346)),"分担契約/単価契約",IF(ISTEXT(U346),"単価契約",IF(K346&lt;&gt;"","分担契約",""))))</f>
        <v/>
      </c>
      <c r="BK346" s="147"/>
      <c r="BL346" s="102" t="str">
        <f>IF(COUNTIF(T346,"**"),"",IF(AND(T346&gt;=契約状況コード表!P$5,OR(H346=契約状況コード表!M$5,H346=契約状況コード表!M$6)),1,IF(AND(T346&gt;=契約状況コード表!P$13,H346&lt;&gt;契約状況コード表!M$5,H346&lt;&gt;契約状況コード表!M$6),1,"")))</f>
        <v/>
      </c>
      <c r="BM346" s="132" t="str">
        <f t="shared" si="55"/>
        <v>○</v>
      </c>
      <c r="BN346" s="102" t="b">
        <f t="shared" si="56"/>
        <v>1</v>
      </c>
      <c r="BO346" s="102" t="b">
        <f t="shared" si="57"/>
        <v>1</v>
      </c>
    </row>
    <row r="347" spans="7:67" ht="60.6" customHeight="1">
      <c r="G347" s="64"/>
      <c r="H347" s="65"/>
      <c r="I347" s="65"/>
      <c r="J347" s="65"/>
      <c r="K347" s="64"/>
      <c r="L347" s="29"/>
      <c r="M347" s="66"/>
      <c r="N347" s="65"/>
      <c r="O347" s="67"/>
      <c r="P347" s="72"/>
      <c r="Q347" s="73"/>
      <c r="R347" s="65"/>
      <c r="S347" s="64"/>
      <c r="T347" s="68"/>
      <c r="U347" s="75"/>
      <c r="V347" s="76"/>
      <c r="W347" s="148" t="str">
        <f>IF(OR(T347="他官署で調達手続きを実施のため",AG347=契約状況コード表!G$5),"－",IF(V347&lt;&gt;"",ROUNDDOWN(V347/T347,3),(IFERROR(ROUNDDOWN(U347/T347,3),"－"))))</f>
        <v>－</v>
      </c>
      <c r="X347" s="68"/>
      <c r="Y347" s="68"/>
      <c r="Z347" s="71"/>
      <c r="AA347" s="69"/>
      <c r="AB347" s="70"/>
      <c r="AC347" s="71"/>
      <c r="AD347" s="71"/>
      <c r="AE347" s="71"/>
      <c r="AF347" s="71"/>
      <c r="AG347" s="69"/>
      <c r="AH347" s="65"/>
      <c r="AI347" s="65"/>
      <c r="AJ347" s="65"/>
      <c r="AK347" s="29"/>
      <c r="AL347" s="29"/>
      <c r="AM347" s="170"/>
      <c r="AN347" s="170"/>
      <c r="AO347" s="170"/>
      <c r="AP347" s="170"/>
      <c r="AQ347" s="29"/>
      <c r="AR347" s="64"/>
      <c r="AS347" s="29"/>
      <c r="AT347" s="29"/>
      <c r="AU347" s="29"/>
      <c r="AV347" s="29"/>
      <c r="AW347" s="29"/>
      <c r="AX347" s="29"/>
      <c r="AY347" s="29"/>
      <c r="AZ347" s="29"/>
      <c r="BA347" s="92"/>
      <c r="BB347" s="97"/>
      <c r="BC347" s="98" t="str">
        <f>IF(AND(OR(K347=契約状況コード表!D$5,K347=契約状況コード表!D$6),OR(AG347=契約状況コード表!G$5,AG347=契約状況コード表!G$6)),"年間支払金額(全官署)",IF(OR(AG347=契約状況コード表!G$5,AG347=契約状況コード表!G$6),"年間支払金額",IF(AND(OR(COUNTIF(AI347,"*すべて*"),COUNTIF(AI347,"*全て*")),S347="●",OR(K347=契約状況コード表!D$5,K347=契約状況コード表!D$6)),"年間支払金額(全官署、契約相手方ごと)",IF(AND(OR(COUNTIF(AI347,"*すべて*"),COUNTIF(AI347,"*全て*")),S347="●"),"年間支払金額(契約相手方ごと)",IF(AND(OR(K347=契約状況コード表!D$5,K347=契約状況コード表!D$6),AG347=契約状況コード表!G$7),"契約総額(全官署)",IF(AND(K347=契約状況コード表!D$7,AG347=契約状況コード表!G$7),"契約総額(自官署のみ)",IF(K347=契約状況コード表!D$7,"年間支払金額(自官署のみ)",IF(AG347=契約状況コード表!G$7,"契約総額",IF(AND(COUNTIF(BJ347,"&lt;&gt;*単価*"),OR(K347=契約状況コード表!D$5,K347=契約状況コード表!D$6)),"全官署予定価格",IF(AND(COUNTIF(BJ347,"*単価*"),OR(K347=契約状況コード表!D$5,K347=契約状況コード表!D$6)),"全官署支払金額",IF(AND(COUNTIF(BJ347,"&lt;&gt;*単価*"),COUNTIF(BJ347,"*変更契約*")),"変更後予定価格",IF(COUNTIF(BJ347,"*単価*"),"年間支払金額","予定価格"))))))))))))</f>
        <v>予定価格</v>
      </c>
      <c r="BD347" s="98" t="str">
        <f>IF(AND(BI347=契約状況コード表!M$5,T347&gt;契約状況コード表!N$5),"○",IF(AND(BI347=契約状況コード表!M$6,T347&gt;=契約状況コード表!N$6),"○",IF(AND(BI347=契約状況コード表!M$7,T347&gt;=契約状況コード表!N$7),"○",IF(AND(BI347=契約状況コード表!M$8,T347&gt;=契約状況コード表!N$8),"○",IF(AND(BI347=契約状況コード表!M$9,T347&gt;=契約状況コード表!N$9),"○",IF(AND(BI347=契約状況コード表!M$10,T347&gt;=契約状況コード表!N$10),"○",IF(AND(BI347=契約状況コード表!M$11,T347&gt;=契約状況コード表!N$11),"○",IF(AND(BI347=契約状況コード表!M$12,T347&gt;=契約状況コード表!N$12),"○",IF(AND(BI347=契約状況コード表!M$13,T347&gt;=契約状況コード表!N$13),"○",IF(T347="他官署で調達手続き入札を実施のため","○","×"))))))))))</f>
        <v>×</v>
      </c>
      <c r="BE347" s="98" t="str">
        <f>IF(AND(BI347=契約状況コード表!M$5,Y347&gt;契約状況コード表!N$5),"○",IF(AND(BI347=契約状況コード表!M$6,Y347&gt;=契約状況コード表!N$6),"○",IF(AND(BI347=契約状況コード表!M$7,Y347&gt;=契約状況コード表!N$7),"○",IF(AND(BI347=契約状況コード表!M$8,Y347&gt;=契約状況コード表!N$8),"○",IF(AND(BI347=契約状況コード表!M$9,Y347&gt;=契約状況コード表!N$9),"○",IF(AND(BI347=契約状況コード表!M$10,Y347&gt;=契約状況コード表!N$10),"○",IF(AND(BI347=契約状況コード表!M$11,Y347&gt;=契約状況コード表!N$11),"○",IF(AND(BI347=契約状況コード表!M$12,Y347&gt;=契約状況コード表!N$12),"○",IF(AND(BI347=契約状況コード表!M$13,Y347&gt;=契約状況コード表!N$13),"○","×")))))))))</f>
        <v>×</v>
      </c>
      <c r="BF347" s="98" t="str">
        <f t="shared" si="51"/>
        <v>×</v>
      </c>
      <c r="BG347" s="98" t="str">
        <f t="shared" si="52"/>
        <v>×</v>
      </c>
      <c r="BH347" s="99" t="str">
        <f t="shared" si="53"/>
        <v/>
      </c>
      <c r="BI347" s="146">
        <f t="shared" si="54"/>
        <v>0</v>
      </c>
      <c r="BJ347" s="29" t="str">
        <f>IF(AG347=契約状況コード表!G$5,"",IF(AND(K347&lt;&gt;"",ISTEXT(U347)),"分担契約/単価契約",IF(ISTEXT(U347),"単価契約",IF(K347&lt;&gt;"","分担契約",""))))</f>
        <v/>
      </c>
      <c r="BK347" s="147"/>
      <c r="BL347" s="102" t="str">
        <f>IF(COUNTIF(T347,"**"),"",IF(AND(T347&gt;=契約状況コード表!P$5,OR(H347=契約状況コード表!M$5,H347=契約状況コード表!M$6)),1,IF(AND(T347&gt;=契約状況コード表!P$13,H347&lt;&gt;契約状況コード表!M$5,H347&lt;&gt;契約状況コード表!M$6),1,"")))</f>
        <v/>
      </c>
      <c r="BM347" s="132" t="str">
        <f t="shared" si="55"/>
        <v>○</v>
      </c>
      <c r="BN347" s="102" t="b">
        <f t="shared" si="56"/>
        <v>1</v>
      </c>
      <c r="BO347" s="102" t="b">
        <f t="shared" si="57"/>
        <v>1</v>
      </c>
    </row>
    <row r="348" spans="7:67" ht="60.6" customHeight="1">
      <c r="G348" s="64"/>
      <c r="H348" s="65"/>
      <c r="I348" s="65"/>
      <c r="J348" s="65"/>
      <c r="K348" s="64"/>
      <c r="L348" s="29"/>
      <c r="M348" s="66"/>
      <c r="N348" s="65"/>
      <c r="O348" s="67"/>
      <c r="P348" s="72"/>
      <c r="Q348" s="73"/>
      <c r="R348" s="65"/>
      <c r="S348" s="64"/>
      <c r="T348" s="68"/>
      <c r="U348" s="75"/>
      <c r="V348" s="76"/>
      <c r="W348" s="148" t="str">
        <f>IF(OR(T348="他官署で調達手続きを実施のため",AG348=契約状況コード表!G$5),"－",IF(V348&lt;&gt;"",ROUNDDOWN(V348/T348,3),(IFERROR(ROUNDDOWN(U348/T348,3),"－"))))</f>
        <v>－</v>
      </c>
      <c r="X348" s="68"/>
      <c r="Y348" s="68"/>
      <c r="Z348" s="71"/>
      <c r="AA348" s="69"/>
      <c r="AB348" s="70"/>
      <c r="AC348" s="71"/>
      <c r="AD348" s="71"/>
      <c r="AE348" s="71"/>
      <c r="AF348" s="71"/>
      <c r="AG348" s="69"/>
      <c r="AH348" s="65"/>
      <c r="AI348" s="65"/>
      <c r="AJ348" s="65"/>
      <c r="AK348" s="29"/>
      <c r="AL348" s="29"/>
      <c r="AM348" s="170"/>
      <c r="AN348" s="170"/>
      <c r="AO348" s="170"/>
      <c r="AP348" s="170"/>
      <c r="AQ348" s="29"/>
      <c r="AR348" s="64"/>
      <c r="AS348" s="29"/>
      <c r="AT348" s="29"/>
      <c r="AU348" s="29"/>
      <c r="AV348" s="29"/>
      <c r="AW348" s="29"/>
      <c r="AX348" s="29"/>
      <c r="AY348" s="29"/>
      <c r="AZ348" s="29"/>
      <c r="BA348" s="90"/>
      <c r="BB348" s="97"/>
      <c r="BC348" s="98" t="str">
        <f>IF(AND(OR(K348=契約状況コード表!D$5,K348=契約状況コード表!D$6),OR(AG348=契約状況コード表!G$5,AG348=契約状況コード表!G$6)),"年間支払金額(全官署)",IF(OR(AG348=契約状況コード表!G$5,AG348=契約状況コード表!G$6),"年間支払金額",IF(AND(OR(COUNTIF(AI348,"*すべて*"),COUNTIF(AI348,"*全て*")),S348="●",OR(K348=契約状況コード表!D$5,K348=契約状況コード表!D$6)),"年間支払金額(全官署、契約相手方ごと)",IF(AND(OR(COUNTIF(AI348,"*すべて*"),COUNTIF(AI348,"*全て*")),S348="●"),"年間支払金額(契約相手方ごと)",IF(AND(OR(K348=契約状況コード表!D$5,K348=契約状況コード表!D$6),AG348=契約状況コード表!G$7),"契約総額(全官署)",IF(AND(K348=契約状況コード表!D$7,AG348=契約状況コード表!G$7),"契約総額(自官署のみ)",IF(K348=契約状況コード表!D$7,"年間支払金額(自官署のみ)",IF(AG348=契約状況コード表!G$7,"契約総額",IF(AND(COUNTIF(BJ348,"&lt;&gt;*単価*"),OR(K348=契約状況コード表!D$5,K348=契約状況コード表!D$6)),"全官署予定価格",IF(AND(COUNTIF(BJ348,"*単価*"),OR(K348=契約状況コード表!D$5,K348=契約状況コード表!D$6)),"全官署支払金額",IF(AND(COUNTIF(BJ348,"&lt;&gt;*単価*"),COUNTIF(BJ348,"*変更契約*")),"変更後予定価格",IF(COUNTIF(BJ348,"*単価*"),"年間支払金額","予定価格"))))))))))))</f>
        <v>予定価格</v>
      </c>
      <c r="BD348" s="98" t="str">
        <f>IF(AND(BI348=契約状況コード表!M$5,T348&gt;契約状況コード表!N$5),"○",IF(AND(BI348=契約状況コード表!M$6,T348&gt;=契約状況コード表!N$6),"○",IF(AND(BI348=契約状況コード表!M$7,T348&gt;=契約状況コード表!N$7),"○",IF(AND(BI348=契約状況コード表!M$8,T348&gt;=契約状況コード表!N$8),"○",IF(AND(BI348=契約状況コード表!M$9,T348&gt;=契約状況コード表!N$9),"○",IF(AND(BI348=契約状況コード表!M$10,T348&gt;=契約状況コード表!N$10),"○",IF(AND(BI348=契約状況コード表!M$11,T348&gt;=契約状況コード表!N$11),"○",IF(AND(BI348=契約状況コード表!M$12,T348&gt;=契約状況コード表!N$12),"○",IF(AND(BI348=契約状況コード表!M$13,T348&gt;=契約状況コード表!N$13),"○",IF(T348="他官署で調達手続き入札を実施のため","○","×"))))))))))</f>
        <v>×</v>
      </c>
      <c r="BE348" s="98" t="str">
        <f>IF(AND(BI348=契約状況コード表!M$5,Y348&gt;契約状況コード表!N$5),"○",IF(AND(BI348=契約状況コード表!M$6,Y348&gt;=契約状況コード表!N$6),"○",IF(AND(BI348=契約状況コード表!M$7,Y348&gt;=契約状況コード表!N$7),"○",IF(AND(BI348=契約状況コード表!M$8,Y348&gt;=契約状況コード表!N$8),"○",IF(AND(BI348=契約状況コード表!M$9,Y348&gt;=契約状況コード表!N$9),"○",IF(AND(BI348=契約状況コード表!M$10,Y348&gt;=契約状況コード表!N$10),"○",IF(AND(BI348=契約状況コード表!M$11,Y348&gt;=契約状況コード表!N$11),"○",IF(AND(BI348=契約状況コード表!M$12,Y348&gt;=契約状況コード表!N$12),"○",IF(AND(BI348=契約状況コード表!M$13,Y348&gt;=契約状況コード表!N$13),"○","×")))))))))</f>
        <v>×</v>
      </c>
      <c r="BF348" s="98" t="str">
        <f t="shared" si="51"/>
        <v>×</v>
      </c>
      <c r="BG348" s="98" t="str">
        <f t="shared" si="52"/>
        <v>×</v>
      </c>
      <c r="BH348" s="99" t="str">
        <f t="shared" si="53"/>
        <v/>
      </c>
      <c r="BI348" s="146">
        <f t="shared" si="54"/>
        <v>0</v>
      </c>
      <c r="BJ348" s="29" t="str">
        <f>IF(AG348=契約状況コード表!G$5,"",IF(AND(K348&lt;&gt;"",ISTEXT(U348)),"分担契約/単価契約",IF(ISTEXT(U348),"単価契約",IF(K348&lt;&gt;"","分担契約",""))))</f>
        <v/>
      </c>
      <c r="BK348" s="147"/>
      <c r="BL348" s="102" t="str">
        <f>IF(COUNTIF(T348,"**"),"",IF(AND(T348&gt;=契約状況コード表!P$5,OR(H348=契約状況コード表!M$5,H348=契約状況コード表!M$6)),1,IF(AND(T348&gt;=契約状況コード表!P$13,H348&lt;&gt;契約状況コード表!M$5,H348&lt;&gt;契約状況コード表!M$6),1,"")))</f>
        <v/>
      </c>
      <c r="BM348" s="132" t="str">
        <f t="shared" si="55"/>
        <v>○</v>
      </c>
      <c r="BN348" s="102" t="b">
        <f t="shared" si="56"/>
        <v>1</v>
      </c>
      <c r="BO348" s="102" t="b">
        <f t="shared" si="57"/>
        <v>1</v>
      </c>
    </row>
    <row r="349" spans="7:67" ht="60.6" customHeight="1">
      <c r="G349" s="64"/>
      <c r="H349" s="65"/>
      <c r="I349" s="65"/>
      <c r="J349" s="65"/>
      <c r="K349" s="64"/>
      <c r="L349" s="29"/>
      <c r="M349" s="66"/>
      <c r="N349" s="65"/>
      <c r="O349" s="67"/>
      <c r="P349" s="72"/>
      <c r="Q349" s="73"/>
      <c r="R349" s="65"/>
      <c r="S349" s="64"/>
      <c r="T349" s="68"/>
      <c r="U349" s="75"/>
      <c r="V349" s="76"/>
      <c r="W349" s="148" t="str">
        <f>IF(OR(T349="他官署で調達手続きを実施のため",AG349=契約状況コード表!G$5),"－",IF(V349&lt;&gt;"",ROUNDDOWN(V349/T349,3),(IFERROR(ROUNDDOWN(U349/T349,3),"－"))))</f>
        <v>－</v>
      </c>
      <c r="X349" s="68"/>
      <c r="Y349" s="68"/>
      <c r="Z349" s="71"/>
      <c r="AA349" s="69"/>
      <c r="AB349" s="70"/>
      <c r="AC349" s="71"/>
      <c r="AD349" s="71"/>
      <c r="AE349" s="71"/>
      <c r="AF349" s="71"/>
      <c r="AG349" s="69"/>
      <c r="AH349" s="65"/>
      <c r="AI349" s="65"/>
      <c r="AJ349" s="65"/>
      <c r="AK349" s="29"/>
      <c r="AL349" s="29"/>
      <c r="AM349" s="170"/>
      <c r="AN349" s="170"/>
      <c r="AO349" s="170"/>
      <c r="AP349" s="170"/>
      <c r="AQ349" s="29"/>
      <c r="AR349" s="64"/>
      <c r="AS349" s="29"/>
      <c r="AT349" s="29"/>
      <c r="AU349" s="29"/>
      <c r="AV349" s="29"/>
      <c r="AW349" s="29"/>
      <c r="AX349" s="29"/>
      <c r="AY349" s="29"/>
      <c r="AZ349" s="29"/>
      <c r="BA349" s="90"/>
      <c r="BB349" s="97"/>
      <c r="BC349" s="98" t="str">
        <f>IF(AND(OR(K349=契約状況コード表!D$5,K349=契約状況コード表!D$6),OR(AG349=契約状況コード表!G$5,AG349=契約状況コード表!G$6)),"年間支払金額(全官署)",IF(OR(AG349=契約状況コード表!G$5,AG349=契約状況コード表!G$6),"年間支払金額",IF(AND(OR(COUNTIF(AI349,"*すべて*"),COUNTIF(AI349,"*全て*")),S349="●",OR(K349=契約状況コード表!D$5,K349=契約状況コード表!D$6)),"年間支払金額(全官署、契約相手方ごと)",IF(AND(OR(COUNTIF(AI349,"*すべて*"),COUNTIF(AI349,"*全て*")),S349="●"),"年間支払金額(契約相手方ごと)",IF(AND(OR(K349=契約状況コード表!D$5,K349=契約状況コード表!D$6),AG349=契約状況コード表!G$7),"契約総額(全官署)",IF(AND(K349=契約状況コード表!D$7,AG349=契約状況コード表!G$7),"契約総額(自官署のみ)",IF(K349=契約状況コード表!D$7,"年間支払金額(自官署のみ)",IF(AG349=契約状況コード表!G$7,"契約総額",IF(AND(COUNTIF(BJ349,"&lt;&gt;*単価*"),OR(K349=契約状況コード表!D$5,K349=契約状況コード表!D$6)),"全官署予定価格",IF(AND(COUNTIF(BJ349,"*単価*"),OR(K349=契約状況コード表!D$5,K349=契約状況コード表!D$6)),"全官署支払金額",IF(AND(COUNTIF(BJ349,"&lt;&gt;*単価*"),COUNTIF(BJ349,"*変更契約*")),"変更後予定価格",IF(COUNTIF(BJ349,"*単価*"),"年間支払金額","予定価格"))))))))))))</f>
        <v>予定価格</v>
      </c>
      <c r="BD349" s="98" t="str">
        <f>IF(AND(BI349=契約状況コード表!M$5,T349&gt;契約状況コード表!N$5),"○",IF(AND(BI349=契約状況コード表!M$6,T349&gt;=契約状況コード表!N$6),"○",IF(AND(BI349=契約状況コード表!M$7,T349&gt;=契約状況コード表!N$7),"○",IF(AND(BI349=契約状況コード表!M$8,T349&gt;=契約状況コード表!N$8),"○",IF(AND(BI349=契約状況コード表!M$9,T349&gt;=契約状況コード表!N$9),"○",IF(AND(BI349=契約状況コード表!M$10,T349&gt;=契約状況コード表!N$10),"○",IF(AND(BI349=契約状況コード表!M$11,T349&gt;=契約状況コード表!N$11),"○",IF(AND(BI349=契約状況コード表!M$12,T349&gt;=契約状況コード表!N$12),"○",IF(AND(BI349=契約状況コード表!M$13,T349&gt;=契約状況コード表!N$13),"○",IF(T349="他官署で調達手続き入札を実施のため","○","×"))))))))))</f>
        <v>×</v>
      </c>
      <c r="BE349" s="98" t="str">
        <f>IF(AND(BI349=契約状況コード表!M$5,Y349&gt;契約状況コード表!N$5),"○",IF(AND(BI349=契約状況コード表!M$6,Y349&gt;=契約状況コード表!N$6),"○",IF(AND(BI349=契約状況コード表!M$7,Y349&gt;=契約状況コード表!N$7),"○",IF(AND(BI349=契約状況コード表!M$8,Y349&gt;=契約状況コード表!N$8),"○",IF(AND(BI349=契約状況コード表!M$9,Y349&gt;=契約状況コード表!N$9),"○",IF(AND(BI349=契約状況コード表!M$10,Y349&gt;=契約状況コード表!N$10),"○",IF(AND(BI349=契約状況コード表!M$11,Y349&gt;=契約状況コード表!N$11),"○",IF(AND(BI349=契約状況コード表!M$12,Y349&gt;=契約状況コード表!N$12),"○",IF(AND(BI349=契約状況コード表!M$13,Y349&gt;=契約状況コード表!N$13),"○","×")))))))))</f>
        <v>×</v>
      </c>
      <c r="BF349" s="98" t="str">
        <f t="shared" si="51"/>
        <v>×</v>
      </c>
      <c r="BG349" s="98" t="str">
        <f t="shared" si="52"/>
        <v>×</v>
      </c>
      <c r="BH349" s="99" t="str">
        <f t="shared" si="53"/>
        <v/>
      </c>
      <c r="BI349" s="146">
        <f t="shared" si="54"/>
        <v>0</v>
      </c>
      <c r="BJ349" s="29" t="str">
        <f>IF(AG349=契約状況コード表!G$5,"",IF(AND(K349&lt;&gt;"",ISTEXT(U349)),"分担契約/単価契約",IF(ISTEXT(U349),"単価契約",IF(K349&lt;&gt;"","分担契約",""))))</f>
        <v/>
      </c>
      <c r="BK349" s="147"/>
      <c r="BL349" s="102" t="str">
        <f>IF(COUNTIF(T349,"**"),"",IF(AND(T349&gt;=契約状況コード表!P$5,OR(H349=契約状況コード表!M$5,H349=契約状況コード表!M$6)),1,IF(AND(T349&gt;=契約状況コード表!P$13,H349&lt;&gt;契約状況コード表!M$5,H349&lt;&gt;契約状況コード表!M$6),1,"")))</f>
        <v/>
      </c>
      <c r="BM349" s="132" t="str">
        <f t="shared" si="55"/>
        <v>○</v>
      </c>
      <c r="BN349" s="102" t="b">
        <f t="shared" si="56"/>
        <v>1</v>
      </c>
      <c r="BO349" s="102" t="b">
        <f t="shared" si="57"/>
        <v>1</v>
      </c>
    </row>
    <row r="350" spans="7:67" ht="60.6" customHeight="1">
      <c r="G350" s="64"/>
      <c r="H350" s="65"/>
      <c r="I350" s="65"/>
      <c r="J350" s="65"/>
      <c r="K350" s="64"/>
      <c r="L350" s="29"/>
      <c r="M350" s="66"/>
      <c r="N350" s="65"/>
      <c r="O350" s="67"/>
      <c r="P350" s="72"/>
      <c r="Q350" s="73"/>
      <c r="R350" s="65"/>
      <c r="S350" s="64"/>
      <c r="T350" s="74"/>
      <c r="U350" s="131"/>
      <c r="V350" s="76"/>
      <c r="W350" s="148" t="str">
        <f>IF(OR(T350="他官署で調達手続きを実施のため",AG350=契約状況コード表!G$5),"－",IF(V350&lt;&gt;"",ROUNDDOWN(V350/T350,3),(IFERROR(ROUNDDOWN(U350/T350,3),"－"))))</f>
        <v>－</v>
      </c>
      <c r="X350" s="74"/>
      <c r="Y350" s="74"/>
      <c r="Z350" s="71"/>
      <c r="AA350" s="69"/>
      <c r="AB350" s="70"/>
      <c r="AC350" s="71"/>
      <c r="AD350" s="71"/>
      <c r="AE350" s="71"/>
      <c r="AF350" s="71"/>
      <c r="AG350" s="69"/>
      <c r="AH350" s="65"/>
      <c r="AI350" s="65"/>
      <c r="AJ350" s="65"/>
      <c r="AK350" s="29"/>
      <c r="AL350" s="29"/>
      <c r="AM350" s="170"/>
      <c r="AN350" s="170"/>
      <c r="AO350" s="170"/>
      <c r="AP350" s="170"/>
      <c r="AQ350" s="29"/>
      <c r="AR350" s="64"/>
      <c r="AS350" s="29"/>
      <c r="AT350" s="29"/>
      <c r="AU350" s="29"/>
      <c r="AV350" s="29"/>
      <c r="AW350" s="29"/>
      <c r="AX350" s="29"/>
      <c r="AY350" s="29"/>
      <c r="AZ350" s="29"/>
      <c r="BA350" s="90"/>
      <c r="BB350" s="97"/>
      <c r="BC350" s="98" t="str">
        <f>IF(AND(OR(K350=契約状況コード表!D$5,K350=契約状況コード表!D$6),OR(AG350=契約状況コード表!G$5,AG350=契約状況コード表!G$6)),"年間支払金額(全官署)",IF(OR(AG350=契約状況コード表!G$5,AG350=契約状況コード表!G$6),"年間支払金額",IF(AND(OR(COUNTIF(AI350,"*すべて*"),COUNTIF(AI350,"*全て*")),S350="●",OR(K350=契約状況コード表!D$5,K350=契約状況コード表!D$6)),"年間支払金額(全官署、契約相手方ごと)",IF(AND(OR(COUNTIF(AI350,"*すべて*"),COUNTIF(AI350,"*全て*")),S350="●"),"年間支払金額(契約相手方ごと)",IF(AND(OR(K350=契約状況コード表!D$5,K350=契約状況コード表!D$6),AG350=契約状況コード表!G$7),"契約総額(全官署)",IF(AND(K350=契約状況コード表!D$7,AG350=契約状況コード表!G$7),"契約総額(自官署のみ)",IF(K350=契約状況コード表!D$7,"年間支払金額(自官署のみ)",IF(AG350=契約状況コード表!G$7,"契約総額",IF(AND(COUNTIF(BJ350,"&lt;&gt;*単価*"),OR(K350=契約状況コード表!D$5,K350=契約状況コード表!D$6)),"全官署予定価格",IF(AND(COUNTIF(BJ350,"*単価*"),OR(K350=契約状況コード表!D$5,K350=契約状況コード表!D$6)),"全官署支払金額",IF(AND(COUNTIF(BJ350,"&lt;&gt;*単価*"),COUNTIF(BJ350,"*変更契約*")),"変更後予定価格",IF(COUNTIF(BJ350,"*単価*"),"年間支払金額","予定価格"))))))))))))</f>
        <v>予定価格</v>
      </c>
      <c r="BD350" s="98" t="str">
        <f>IF(AND(BI350=契約状況コード表!M$5,T350&gt;契約状況コード表!N$5),"○",IF(AND(BI350=契約状況コード表!M$6,T350&gt;=契約状況コード表!N$6),"○",IF(AND(BI350=契約状況コード表!M$7,T350&gt;=契約状況コード表!N$7),"○",IF(AND(BI350=契約状況コード表!M$8,T350&gt;=契約状況コード表!N$8),"○",IF(AND(BI350=契約状況コード表!M$9,T350&gt;=契約状況コード表!N$9),"○",IF(AND(BI350=契約状況コード表!M$10,T350&gt;=契約状況コード表!N$10),"○",IF(AND(BI350=契約状況コード表!M$11,T350&gt;=契約状況コード表!N$11),"○",IF(AND(BI350=契約状況コード表!M$12,T350&gt;=契約状況コード表!N$12),"○",IF(AND(BI350=契約状況コード表!M$13,T350&gt;=契約状況コード表!N$13),"○",IF(T350="他官署で調達手続き入札を実施のため","○","×"))))))))))</f>
        <v>×</v>
      </c>
      <c r="BE350" s="98" t="str">
        <f>IF(AND(BI350=契約状況コード表!M$5,Y350&gt;契約状況コード表!N$5),"○",IF(AND(BI350=契約状況コード表!M$6,Y350&gt;=契約状況コード表!N$6),"○",IF(AND(BI350=契約状況コード表!M$7,Y350&gt;=契約状況コード表!N$7),"○",IF(AND(BI350=契約状況コード表!M$8,Y350&gt;=契約状況コード表!N$8),"○",IF(AND(BI350=契約状況コード表!M$9,Y350&gt;=契約状況コード表!N$9),"○",IF(AND(BI350=契約状況コード表!M$10,Y350&gt;=契約状況コード表!N$10),"○",IF(AND(BI350=契約状況コード表!M$11,Y350&gt;=契約状況コード表!N$11),"○",IF(AND(BI350=契約状況コード表!M$12,Y350&gt;=契約状況コード表!N$12),"○",IF(AND(BI350=契約状況コード表!M$13,Y350&gt;=契約状況コード表!N$13),"○","×")))))))))</f>
        <v>×</v>
      </c>
      <c r="BF350" s="98" t="str">
        <f t="shared" si="51"/>
        <v>×</v>
      </c>
      <c r="BG350" s="98" t="str">
        <f t="shared" si="52"/>
        <v>×</v>
      </c>
      <c r="BH350" s="99" t="str">
        <f t="shared" si="53"/>
        <v/>
      </c>
      <c r="BI350" s="146">
        <f t="shared" si="54"/>
        <v>0</v>
      </c>
      <c r="BJ350" s="29" t="str">
        <f>IF(AG350=契約状況コード表!G$5,"",IF(AND(K350&lt;&gt;"",ISTEXT(U350)),"分担契約/単価契約",IF(ISTEXT(U350),"単価契約",IF(K350&lt;&gt;"","分担契約",""))))</f>
        <v/>
      </c>
      <c r="BK350" s="147"/>
      <c r="BL350" s="102" t="str">
        <f>IF(COUNTIF(T350,"**"),"",IF(AND(T350&gt;=契約状況コード表!P$5,OR(H350=契約状況コード表!M$5,H350=契約状況コード表!M$6)),1,IF(AND(T350&gt;=契約状況コード表!P$13,H350&lt;&gt;契約状況コード表!M$5,H350&lt;&gt;契約状況コード表!M$6),1,"")))</f>
        <v/>
      </c>
      <c r="BM350" s="132" t="str">
        <f t="shared" si="55"/>
        <v>○</v>
      </c>
      <c r="BN350" s="102" t="b">
        <f t="shared" si="56"/>
        <v>1</v>
      </c>
      <c r="BO350" s="102" t="b">
        <f t="shared" si="57"/>
        <v>1</v>
      </c>
    </row>
    <row r="351" spans="7:67" ht="60.6" customHeight="1">
      <c r="G351" s="64"/>
      <c r="H351" s="65"/>
      <c r="I351" s="65"/>
      <c r="J351" s="65"/>
      <c r="K351" s="64"/>
      <c r="L351" s="29"/>
      <c r="M351" s="66"/>
      <c r="N351" s="65"/>
      <c r="O351" s="67"/>
      <c r="P351" s="72"/>
      <c r="Q351" s="73"/>
      <c r="R351" s="65"/>
      <c r="S351" s="64"/>
      <c r="T351" s="68"/>
      <c r="U351" s="75"/>
      <c r="V351" s="76"/>
      <c r="W351" s="148" t="str">
        <f>IF(OR(T351="他官署で調達手続きを実施のため",AG351=契約状況コード表!G$5),"－",IF(V351&lt;&gt;"",ROUNDDOWN(V351/T351,3),(IFERROR(ROUNDDOWN(U351/T351,3),"－"))))</f>
        <v>－</v>
      </c>
      <c r="X351" s="68"/>
      <c r="Y351" s="68"/>
      <c r="Z351" s="71"/>
      <c r="AA351" s="69"/>
      <c r="AB351" s="70"/>
      <c r="AC351" s="71"/>
      <c r="AD351" s="71"/>
      <c r="AE351" s="71"/>
      <c r="AF351" s="71"/>
      <c r="AG351" s="69"/>
      <c r="AH351" s="65"/>
      <c r="AI351" s="65"/>
      <c r="AJ351" s="65"/>
      <c r="AK351" s="29"/>
      <c r="AL351" s="29"/>
      <c r="AM351" s="170"/>
      <c r="AN351" s="170"/>
      <c r="AO351" s="170"/>
      <c r="AP351" s="170"/>
      <c r="AQ351" s="29"/>
      <c r="AR351" s="64"/>
      <c r="AS351" s="29"/>
      <c r="AT351" s="29"/>
      <c r="AU351" s="29"/>
      <c r="AV351" s="29"/>
      <c r="AW351" s="29"/>
      <c r="AX351" s="29"/>
      <c r="AY351" s="29"/>
      <c r="AZ351" s="29"/>
      <c r="BA351" s="90"/>
      <c r="BB351" s="97"/>
      <c r="BC351" s="98" t="str">
        <f>IF(AND(OR(K351=契約状況コード表!D$5,K351=契約状況コード表!D$6),OR(AG351=契約状況コード表!G$5,AG351=契約状況コード表!G$6)),"年間支払金額(全官署)",IF(OR(AG351=契約状況コード表!G$5,AG351=契約状況コード表!G$6),"年間支払金額",IF(AND(OR(COUNTIF(AI351,"*すべて*"),COUNTIF(AI351,"*全て*")),S351="●",OR(K351=契約状況コード表!D$5,K351=契約状況コード表!D$6)),"年間支払金額(全官署、契約相手方ごと)",IF(AND(OR(COUNTIF(AI351,"*すべて*"),COUNTIF(AI351,"*全て*")),S351="●"),"年間支払金額(契約相手方ごと)",IF(AND(OR(K351=契約状況コード表!D$5,K351=契約状況コード表!D$6),AG351=契約状況コード表!G$7),"契約総額(全官署)",IF(AND(K351=契約状況コード表!D$7,AG351=契約状況コード表!G$7),"契約総額(自官署のみ)",IF(K351=契約状況コード表!D$7,"年間支払金額(自官署のみ)",IF(AG351=契約状況コード表!G$7,"契約総額",IF(AND(COUNTIF(BJ351,"&lt;&gt;*単価*"),OR(K351=契約状況コード表!D$5,K351=契約状況コード表!D$6)),"全官署予定価格",IF(AND(COUNTIF(BJ351,"*単価*"),OR(K351=契約状況コード表!D$5,K351=契約状況コード表!D$6)),"全官署支払金額",IF(AND(COUNTIF(BJ351,"&lt;&gt;*単価*"),COUNTIF(BJ351,"*変更契約*")),"変更後予定価格",IF(COUNTIF(BJ351,"*単価*"),"年間支払金額","予定価格"))))))))))))</f>
        <v>予定価格</v>
      </c>
      <c r="BD351" s="98" t="str">
        <f>IF(AND(BI351=契約状況コード表!M$5,T351&gt;契約状況コード表!N$5),"○",IF(AND(BI351=契約状況コード表!M$6,T351&gt;=契約状況コード表!N$6),"○",IF(AND(BI351=契約状況コード表!M$7,T351&gt;=契約状況コード表!N$7),"○",IF(AND(BI351=契約状況コード表!M$8,T351&gt;=契約状況コード表!N$8),"○",IF(AND(BI351=契約状況コード表!M$9,T351&gt;=契約状況コード表!N$9),"○",IF(AND(BI351=契約状況コード表!M$10,T351&gt;=契約状況コード表!N$10),"○",IF(AND(BI351=契約状況コード表!M$11,T351&gt;=契約状況コード表!N$11),"○",IF(AND(BI351=契約状況コード表!M$12,T351&gt;=契約状況コード表!N$12),"○",IF(AND(BI351=契約状況コード表!M$13,T351&gt;=契約状況コード表!N$13),"○",IF(T351="他官署で調達手続き入札を実施のため","○","×"))))))))))</f>
        <v>×</v>
      </c>
      <c r="BE351" s="98" t="str">
        <f>IF(AND(BI351=契約状況コード表!M$5,Y351&gt;契約状況コード表!N$5),"○",IF(AND(BI351=契約状況コード表!M$6,Y351&gt;=契約状況コード表!N$6),"○",IF(AND(BI351=契約状況コード表!M$7,Y351&gt;=契約状況コード表!N$7),"○",IF(AND(BI351=契約状況コード表!M$8,Y351&gt;=契約状況コード表!N$8),"○",IF(AND(BI351=契約状況コード表!M$9,Y351&gt;=契約状況コード表!N$9),"○",IF(AND(BI351=契約状況コード表!M$10,Y351&gt;=契約状況コード表!N$10),"○",IF(AND(BI351=契約状況コード表!M$11,Y351&gt;=契約状況コード表!N$11),"○",IF(AND(BI351=契約状況コード表!M$12,Y351&gt;=契約状況コード表!N$12),"○",IF(AND(BI351=契約状況コード表!M$13,Y351&gt;=契約状況コード表!N$13),"○","×")))))))))</f>
        <v>×</v>
      </c>
      <c r="BF351" s="98" t="str">
        <f t="shared" si="51"/>
        <v>×</v>
      </c>
      <c r="BG351" s="98" t="str">
        <f t="shared" si="52"/>
        <v>×</v>
      </c>
      <c r="BH351" s="99" t="str">
        <f t="shared" si="53"/>
        <v/>
      </c>
      <c r="BI351" s="146">
        <f t="shared" si="54"/>
        <v>0</v>
      </c>
      <c r="BJ351" s="29" t="str">
        <f>IF(AG351=契約状況コード表!G$5,"",IF(AND(K351&lt;&gt;"",ISTEXT(U351)),"分担契約/単価契約",IF(ISTEXT(U351),"単価契約",IF(K351&lt;&gt;"","分担契約",""))))</f>
        <v/>
      </c>
      <c r="BK351" s="147"/>
      <c r="BL351" s="102" t="str">
        <f>IF(COUNTIF(T351,"**"),"",IF(AND(T351&gt;=契約状況コード表!P$5,OR(H351=契約状況コード表!M$5,H351=契約状況コード表!M$6)),1,IF(AND(T351&gt;=契約状況コード表!P$13,H351&lt;&gt;契約状況コード表!M$5,H351&lt;&gt;契約状況コード表!M$6),1,"")))</f>
        <v/>
      </c>
      <c r="BM351" s="132" t="str">
        <f t="shared" si="55"/>
        <v>○</v>
      </c>
      <c r="BN351" s="102" t="b">
        <f t="shared" si="56"/>
        <v>1</v>
      </c>
      <c r="BO351" s="102" t="b">
        <f t="shared" si="57"/>
        <v>1</v>
      </c>
    </row>
    <row r="352" spans="7:67" ht="60.6" customHeight="1">
      <c r="G352" s="64"/>
      <c r="H352" s="65"/>
      <c r="I352" s="65"/>
      <c r="J352" s="65"/>
      <c r="K352" s="64"/>
      <c r="L352" s="29"/>
      <c r="M352" s="66"/>
      <c r="N352" s="65"/>
      <c r="O352" s="67"/>
      <c r="P352" s="72"/>
      <c r="Q352" s="73"/>
      <c r="R352" s="65"/>
      <c r="S352" s="64"/>
      <c r="T352" s="68"/>
      <c r="U352" s="75"/>
      <c r="V352" s="76"/>
      <c r="W352" s="148" t="str">
        <f>IF(OR(T352="他官署で調達手続きを実施のため",AG352=契約状況コード表!G$5),"－",IF(V352&lt;&gt;"",ROUNDDOWN(V352/T352,3),(IFERROR(ROUNDDOWN(U352/T352,3),"－"))))</f>
        <v>－</v>
      </c>
      <c r="X352" s="68"/>
      <c r="Y352" s="68"/>
      <c r="Z352" s="71"/>
      <c r="AA352" s="69"/>
      <c r="AB352" s="70"/>
      <c r="AC352" s="71"/>
      <c r="AD352" s="71"/>
      <c r="AE352" s="71"/>
      <c r="AF352" s="71"/>
      <c r="AG352" s="69"/>
      <c r="AH352" s="65"/>
      <c r="AI352" s="65"/>
      <c r="AJ352" s="65"/>
      <c r="AK352" s="29"/>
      <c r="AL352" s="29"/>
      <c r="AM352" s="170"/>
      <c r="AN352" s="170"/>
      <c r="AO352" s="170"/>
      <c r="AP352" s="170"/>
      <c r="AQ352" s="29"/>
      <c r="AR352" s="64"/>
      <c r="AS352" s="29"/>
      <c r="AT352" s="29"/>
      <c r="AU352" s="29"/>
      <c r="AV352" s="29"/>
      <c r="AW352" s="29"/>
      <c r="AX352" s="29"/>
      <c r="AY352" s="29"/>
      <c r="AZ352" s="29"/>
      <c r="BA352" s="90"/>
      <c r="BB352" s="97"/>
      <c r="BC352" s="98" t="str">
        <f>IF(AND(OR(K352=契約状況コード表!D$5,K352=契約状況コード表!D$6),OR(AG352=契約状況コード表!G$5,AG352=契約状況コード表!G$6)),"年間支払金額(全官署)",IF(OR(AG352=契約状況コード表!G$5,AG352=契約状況コード表!G$6),"年間支払金額",IF(AND(OR(COUNTIF(AI352,"*すべて*"),COUNTIF(AI352,"*全て*")),S352="●",OR(K352=契約状況コード表!D$5,K352=契約状況コード表!D$6)),"年間支払金額(全官署、契約相手方ごと)",IF(AND(OR(COUNTIF(AI352,"*すべて*"),COUNTIF(AI352,"*全て*")),S352="●"),"年間支払金額(契約相手方ごと)",IF(AND(OR(K352=契約状況コード表!D$5,K352=契約状況コード表!D$6),AG352=契約状況コード表!G$7),"契約総額(全官署)",IF(AND(K352=契約状況コード表!D$7,AG352=契約状況コード表!G$7),"契約総額(自官署のみ)",IF(K352=契約状況コード表!D$7,"年間支払金額(自官署のみ)",IF(AG352=契約状況コード表!G$7,"契約総額",IF(AND(COUNTIF(BJ352,"&lt;&gt;*単価*"),OR(K352=契約状況コード表!D$5,K352=契約状況コード表!D$6)),"全官署予定価格",IF(AND(COUNTIF(BJ352,"*単価*"),OR(K352=契約状況コード表!D$5,K352=契約状況コード表!D$6)),"全官署支払金額",IF(AND(COUNTIF(BJ352,"&lt;&gt;*単価*"),COUNTIF(BJ352,"*変更契約*")),"変更後予定価格",IF(COUNTIF(BJ352,"*単価*"),"年間支払金額","予定価格"))))))))))))</f>
        <v>予定価格</v>
      </c>
      <c r="BD352" s="98" t="str">
        <f>IF(AND(BI352=契約状況コード表!M$5,T352&gt;契約状況コード表!N$5),"○",IF(AND(BI352=契約状況コード表!M$6,T352&gt;=契約状況コード表!N$6),"○",IF(AND(BI352=契約状況コード表!M$7,T352&gt;=契約状況コード表!N$7),"○",IF(AND(BI352=契約状況コード表!M$8,T352&gt;=契約状況コード表!N$8),"○",IF(AND(BI352=契約状況コード表!M$9,T352&gt;=契約状況コード表!N$9),"○",IF(AND(BI352=契約状況コード表!M$10,T352&gt;=契約状況コード表!N$10),"○",IF(AND(BI352=契約状況コード表!M$11,T352&gt;=契約状況コード表!N$11),"○",IF(AND(BI352=契約状況コード表!M$12,T352&gt;=契約状況コード表!N$12),"○",IF(AND(BI352=契約状況コード表!M$13,T352&gt;=契約状況コード表!N$13),"○",IF(T352="他官署で調達手続き入札を実施のため","○","×"))))))))))</f>
        <v>×</v>
      </c>
      <c r="BE352" s="98" t="str">
        <f>IF(AND(BI352=契約状況コード表!M$5,Y352&gt;契約状況コード表!N$5),"○",IF(AND(BI352=契約状況コード表!M$6,Y352&gt;=契約状況コード表!N$6),"○",IF(AND(BI352=契約状況コード表!M$7,Y352&gt;=契約状況コード表!N$7),"○",IF(AND(BI352=契約状況コード表!M$8,Y352&gt;=契約状況コード表!N$8),"○",IF(AND(BI352=契約状況コード表!M$9,Y352&gt;=契約状況コード表!N$9),"○",IF(AND(BI352=契約状況コード表!M$10,Y352&gt;=契約状況コード表!N$10),"○",IF(AND(BI352=契約状況コード表!M$11,Y352&gt;=契約状況コード表!N$11),"○",IF(AND(BI352=契約状況コード表!M$12,Y352&gt;=契約状況コード表!N$12),"○",IF(AND(BI352=契約状況コード表!M$13,Y352&gt;=契約状況コード表!N$13),"○","×")))))))))</f>
        <v>×</v>
      </c>
      <c r="BF352" s="98" t="str">
        <f t="shared" si="51"/>
        <v>×</v>
      </c>
      <c r="BG352" s="98" t="str">
        <f t="shared" si="52"/>
        <v>×</v>
      </c>
      <c r="BH352" s="99" t="str">
        <f t="shared" si="53"/>
        <v/>
      </c>
      <c r="BI352" s="146">
        <f t="shared" si="54"/>
        <v>0</v>
      </c>
      <c r="BJ352" s="29" t="str">
        <f>IF(AG352=契約状況コード表!G$5,"",IF(AND(K352&lt;&gt;"",ISTEXT(U352)),"分担契約/単価契約",IF(ISTEXT(U352),"単価契約",IF(K352&lt;&gt;"","分担契約",""))))</f>
        <v/>
      </c>
      <c r="BK352" s="147"/>
      <c r="BL352" s="102" t="str">
        <f>IF(COUNTIF(T352,"**"),"",IF(AND(T352&gt;=契約状況コード表!P$5,OR(H352=契約状況コード表!M$5,H352=契約状況コード表!M$6)),1,IF(AND(T352&gt;=契約状況コード表!P$13,H352&lt;&gt;契約状況コード表!M$5,H352&lt;&gt;契約状況コード表!M$6),1,"")))</f>
        <v/>
      </c>
      <c r="BM352" s="132" t="str">
        <f t="shared" si="55"/>
        <v>○</v>
      </c>
      <c r="BN352" s="102" t="b">
        <f t="shared" si="56"/>
        <v>1</v>
      </c>
      <c r="BO352" s="102" t="b">
        <f t="shared" si="57"/>
        <v>1</v>
      </c>
    </row>
    <row r="353" spans="7:67" ht="60.6" customHeight="1">
      <c r="G353" s="64"/>
      <c r="H353" s="65"/>
      <c r="I353" s="65"/>
      <c r="J353" s="65"/>
      <c r="K353" s="64"/>
      <c r="L353" s="29"/>
      <c r="M353" s="66"/>
      <c r="N353" s="65"/>
      <c r="O353" s="67"/>
      <c r="P353" s="72"/>
      <c r="Q353" s="73"/>
      <c r="R353" s="65"/>
      <c r="S353" s="64"/>
      <c r="T353" s="68"/>
      <c r="U353" s="75"/>
      <c r="V353" s="76"/>
      <c r="W353" s="148" t="str">
        <f>IF(OR(T353="他官署で調達手続きを実施のため",AG353=契約状況コード表!G$5),"－",IF(V353&lt;&gt;"",ROUNDDOWN(V353/T353,3),(IFERROR(ROUNDDOWN(U353/T353,3),"－"))))</f>
        <v>－</v>
      </c>
      <c r="X353" s="68"/>
      <c r="Y353" s="68"/>
      <c r="Z353" s="71"/>
      <c r="AA353" s="69"/>
      <c r="AB353" s="70"/>
      <c r="AC353" s="71"/>
      <c r="AD353" s="71"/>
      <c r="AE353" s="71"/>
      <c r="AF353" s="71"/>
      <c r="AG353" s="69"/>
      <c r="AH353" s="65"/>
      <c r="AI353" s="65"/>
      <c r="AJ353" s="65"/>
      <c r="AK353" s="29"/>
      <c r="AL353" s="29"/>
      <c r="AM353" s="170"/>
      <c r="AN353" s="170"/>
      <c r="AO353" s="170"/>
      <c r="AP353" s="170"/>
      <c r="AQ353" s="29"/>
      <c r="AR353" s="64"/>
      <c r="AS353" s="29"/>
      <c r="AT353" s="29"/>
      <c r="AU353" s="29"/>
      <c r="AV353" s="29"/>
      <c r="AW353" s="29"/>
      <c r="AX353" s="29"/>
      <c r="AY353" s="29"/>
      <c r="AZ353" s="29"/>
      <c r="BA353" s="90"/>
      <c r="BB353" s="97"/>
      <c r="BC353" s="98" t="str">
        <f>IF(AND(OR(K353=契約状況コード表!D$5,K353=契約状況コード表!D$6),OR(AG353=契約状況コード表!G$5,AG353=契約状況コード表!G$6)),"年間支払金額(全官署)",IF(OR(AG353=契約状況コード表!G$5,AG353=契約状況コード表!G$6),"年間支払金額",IF(AND(OR(COUNTIF(AI353,"*すべて*"),COUNTIF(AI353,"*全て*")),S353="●",OR(K353=契約状況コード表!D$5,K353=契約状況コード表!D$6)),"年間支払金額(全官署、契約相手方ごと)",IF(AND(OR(COUNTIF(AI353,"*すべて*"),COUNTIF(AI353,"*全て*")),S353="●"),"年間支払金額(契約相手方ごと)",IF(AND(OR(K353=契約状況コード表!D$5,K353=契約状況コード表!D$6),AG353=契約状況コード表!G$7),"契約総額(全官署)",IF(AND(K353=契約状況コード表!D$7,AG353=契約状況コード表!G$7),"契約総額(自官署のみ)",IF(K353=契約状況コード表!D$7,"年間支払金額(自官署のみ)",IF(AG353=契約状況コード表!G$7,"契約総額",IF(AND(COUNTIF(BJ353,"&lt;&gt;*単価*"),OR(K353=契約状況コード表!D$5,K353=契約状況コード表!D$6)),"全官署予定価格",IF(AND(COUNTIF(BJ353,"*単価*"),OR(K353=契約状況コード表!D$5,K353=契約状況コード表!D$6)),"全官署支払金額",IF(AND(COUNTIF(BJ353,"&lt;&gt;*単価*"),COUNTIF(BJ353,"*変更契約*")),"変更後予定価格",IF(COUNTIF(BJ353,"*単価*"),"年間支払金額","予定価格"))))))))))))</f>
        <v>予定価格</v>
      </c>
      <c r="BD353" s="98" t="str">
        <f>IF(AND(BI353=契約状況コード表!M$5,T353&gt;契約状況コード表!N$5),"○",IF(AND(BI353=契約状況コード表!M$6,T353&gt;=契約状況コード表!N$6),"○",IF(AND(BI353=契約状況コード表!M$7,T353&gt;=契約状況コード表!N$7),"○",IF(AND(BI353=契約状況コード表!M$8,T353&gt;=契約状況コード表!N$8),"○",IF(AND(BI353=契約状況コード表!M$9,T353&gt;=契約状況コード表!N$9),"○",IF(AND(BI353=契約状況コード表!M$10,T353&gt;=契約状況コード表!N$10),"○",IF(AND(BI353=契約状況コード表!M$11,T353&gt;=契約状況コード表!N$11),"○",IF(AND(BI353=契約状況コード表!M$12,T353&gt;=契約状況コード表!N$12),"○",IF(AND(BI353=契約状況コード表!M$13,T353&gt;=契約状況コード表!N$13),"○",IF(T353="他官署で調達手続き入札を実施のため","○","×"))))))))))</f>
        <v>×</v>
      </c>
      <c r="BE353" s="98" t="str">
        <f>IF(AND(BI353=契約状況コード表!M$5,Y353&gt;契約状況コード表!N$5),"○",IF(AND(BI353=契約状況コード表!M$6,Y353&gt;=契約状況コード表!N$6),"○",IF(AND(BI353=契約状況コード表!M$7,Y353&gt;=契約状況コード表!N$7),"○",IF(AND(BI353=契約状況コード表!M$8,Y353&gt;=契約状況コード表!N$8),"○",IF(AND(BI353=契約状況コード表!M$9,Y353&gt;=契約状況コード表!N$9),"○",IF(AND(BI353=契約状況コード表!M$10,Y353&gt;=契約状況コード表!N$10),"○",IF(AND(BI353=契約状況コード表!M$11,Y353&gt;=契約状況コード表!N$11),"○",IF(AND(BI353=契約状況コード表!M$12,Y353&gt;=契約状況コード表!N$12),"○",IF(AND(BI353=契約状況コード表!M$13,Y353&gt;=契約状況コード表!N$13),"○","×")))))))))</f>
        <v>×</v>
      </c>
      <c r="BF353" s="98" t="str">
        <f t="shared" si="51"/>
        <v>×</v>
      </c>
      <c r="BG353" s="98" t="str">
        <f t="shared" si="52"/>
        <v>×</v>
      </c>
      <c r="BH353" s="99" t="str">
        <f t="shared" si="53"/>
        <v/>
      </c>
      <c r="BI353" s="146">
        <f t="shared" si="54"/>
        <v>0</v>
      </c>
      <c r="BJ353" s="29" t="str">
        <f>IF(AG353=契約状況コード表!G$5,"",IF(AND(K353&lt;&gt;"",ISTEXT(U353)),"分担契約/単価契約",IF(ISTEXT(U353),"単価契約",IF(K353&lt;&gt;"","分担契約",""))))</f>
        <v/>
      </c>
      <c r="BK353" s="147"/>
      <c r="BL353" s="102" t="str">
        <f>IF(COUNTIF(T353,"**"),"",IF(AND(T353&gt;=契約状況コード表!P$5,OR(H353=契約状況コード表!M$5,H353=契約状況コード表!M$6)),1,IF(AND(T353&gt;=契約状況コード表!P$13,H353&lt;&gt;契約状況コード表!M$5,H353&lt;&gt;契約状況コード表!M$6),1,"")))</f>
        <v/>
      </c>
      <c r="BM353" s="132" t="str">
        <f t="shared" si="55"/>
        <v>○</v>
      </c>
      <c r="BN353" s="102" t="b">
        <f t="shared" si="56"/>
        <v>1</v>
      </c>
      <c r="BO353" s="102" t="b">
        <f t="shared" si="57"/>
        <v>1</v>
      </c>
    </row>
    <row r="354" spans="7:67" ht="60.6" customHeight="1">
      <c r="G354" s="64"/>
      <c r="H354" s="65"/>
      <c r="I354" s="65"/>
      <c r="J354" s="65"/>
      <c r="K354" s="64"/>
      <c r="L354" s="29"/>
      <c r="M354" s="66"/>
      <c r="N354" s="65"/>
      <c r="O354" s="67"/>
      <c r="P354" s="72"/>
      <c r="Q354" s="73"/>
      <c r="R354" s="65"/>
      <c r="S354" s="64"/>
      <c r="T354" s="68"/>
      <c r="U354" s="75"/>
      <c r="V354" s="76"/>
      <c r="W354" s="148" t="str">
        <f>IF(OR(T354="他官署で調達手続きを実施のため",AG354=契約状況コード表!G$5),"－",IF(V354&lt;&gt;"",ROUNDDOWN(V354/T354,3),(IFERROR(ROUNDDOWN(U354/T354,3),"－"))))</f>
        <v>－</v>
      </c>
      <c r="X354" s="68"/>
      <c r="Y354" s="68"/>
      <c r="Z354" s="71"/>
      <c r="AA354" s="69"/>
      <c r="AB354" s="70"/>
      <c r="AC354" s="71"/>
      <c r="AD354" s="71"/>
      <c r="AE354" s="71"/>
      <c r="AF354" s="71"/>
      <c r="AG354" s="69"/>
      <c r="AH354" s="65"/>
      <c r="AI354" s="65"/>
      <c r="AJ354" s="65"/>
      <c r="AK354" s="29"/>
      <c r="AL354" s="29"/>
      <c r="AM354" s="170"/>
      <c r="AN354" s="170"/>
      <c r="AO354" s="170"/>
      <c r="AP354" s="170"/>
      <c r="AQ354" s="29"/>
      <c r="AR354" s="64"/>
      <c r="AS354" s="29"/>
      <c r="AT354" s="29"/>
      <c r="AU354" s="29"/>
      <c r="AV354" s="29"/>
      <c r="AW354" s="29"/>
      <c r="AX354" s="29"/>
      <c r="AY354" s="29"/>
      <c r="AZ354" s="29"/>
      <c r="BA354" s="92"/>
      <c r="BB354" s="97"/>
      <c r="BC354" s="98" t="str">
        <f>IF(AND(OR(K354=契約状況コード表!D$5,K354=契約状況コード表!D$6),OR(AG354=契約状況コード表!G$5,AG354=契約状況コード表!G$6)),"年間支払金額(全官署)",IF(OR(AG354=契約状況コード表!G$5,AG354=契約状況コード表!G$6),"年間支払金額",IF(AND(OR(COUNTIF(AI354,"*すべて*"),COUNTIF(AI354,"*全て*")),S354="●",OR(K354=契約状況コード表!D$5,K354=契約状況コード表!D$6)),"年間支払金額(全官署、契約相手方ごと)",IF(AND(OR(COUNTIF(AI354,"*すべて*"),COUNTIF(AI354,"*全て*")),S354="●"),"年間支払金額(契約相手方ごと)",IF(AND(OR(K354=契約状況コード表!D$5,K354=契約状況コード表!D$6),AG354=契約状況コード表!G$7),"契約総額(全官署)",IF(AND(K354=契約状況コード表!D$7,AG354=契約状況コード表!G$7),"契約総額(自官署のみ)",IF(K354=契約状況コード表!D$7,"年間支払金額(自官署のみ)",IF(AG354=契約状況コード表!G$7,"契約総額",IF(AND(COUNTIF(BJ354,"&lt;&gt;*単価*"),OR(K354=契約状況コード表!D$5,K354=契約状況コード表!D$6)),"全官署予定価格",IF(AND(COUNTIF(BJ354,"*単価*"),OR(K354=契約状況コード表!D$5,K354=契約状況コード表!D$6)),"全官署支払金額",IF(AND(COUNTIF(BJ354,"&lt;&gt;*単価*"),COUNTIF(BJ354,"*変更契約*")),"変更後予定価格",IF(COUNTIF(BJ354,"*単価*"),"年間支払金額","予定価格"))))))))))))</f>
        <v>予定価格</v>
      </c>
      <c r="BD354" s="98" t="str">
        <f>IF(AND(BI354=契約状況コード表!M$5,T354&gt;契約状況コード表!N$5),"○",IF(AND(BI354=契約状況コード表!M$6,T354&gt;=契約状況コード表!N$6),"○",IF(AND(BI354=契約状況コード表!M$7,T354&gt;=契約状況コード表!N$7),"○",IF(AND(BI354=契約状況コード表!M$8,T354&gt;=契約状況コード表!N$8),"○",IF(AND(BI354=契約状況コード表!M$9,T354&gt;=契約状況コード表!N$9),"○",IF(AND(BI354=契約状況コード表!M$10,T354&gt;=契約状況コード表!N$10),"○",IF(AND(BI354=契約状況コード表!M$11,T354&gt;=契約状況コード表!N$11),"○",IF(AND(BI354=契約状況コード表!M$12,T354&gt;=契約状況コード表!N$12),"○",IF(AND(BI354=契約状況コード表!M$13,T354&gt;=契約状況コード表!N$13),"○",IF(T354="他官署で調達手続き入札を実施のため","○","×"))))))))))</f>
        <v>×</v>
      </c>
      <c r="BE354" s="98" t="str">
        <f>IF(AND(BI354=契約状況コード表!M$5,Y354&gt;契約状況コード表!N$5),"○",IF(AND(BI354=契約状況コード表!M$6,Y354&gt;=契約状況コード表!N$6),"○",IF(AND(BI354=契約状況コード表!M$7,Y354&gt;=契約状況コード表!N$7),"○",IF(AND(BI354=契約状況コード表!M$8,Y354&gt;=契約状況コード表!N$8),"○",IF(AND(BI354=契約状況コード表!M$9,Y354&gt;=契約状況コード表!N$9),"○",IF(AND(BI354=契約状況コード表!M$10,Y354&gt;=契約状況コード表!N$10),"○",IF(AND(BI354=契約状況コード表!M$11,Y354&gt;=契約状況コード表!N$11),"○",IF(AND(BI354=契約状況コード表!M$12,Y354&gt;=契約状況コード表!N$12),"○",IF(AND(BI354=契約状況コード表!M$13,Y354&gt;=契約状況コード表!N$13),"○","×")))))))))</f>
        <v>×</v>
      </c>
      <c r="BF354" s="98" t="str">
        <f t="shared" si="51"/>
        <v>×</v>
      </c>
      <c r="BG354" s="98" t="str">
        <f t="shared" si="52"/>
        <v>×</v>
      </c>
      <c r="BH354" s="99" t="str">
        <f t="shared" si="53"/>
        <v/>
      </c>
      <c r="BI354" s="146">
        <f t="shared" si="54"/>
        <v>0</v>
      </c>
      <c r="BJ354" s="29" t="str">
        <f>IF(AG354=契約状況コード表!G$5,"",IF(AND(K354&lt;&gt;"",ISTEXT(U354)),"分担契約/単価契約",IF(ISTEXT(U354),"単価契約",IF(K354&lt;&gt;"","分担契約",""))))</f>
        <v/>
      </c>
      <c r="BK354" s="147"/>
      <c r="BL354" s="102" t="str">
        <f>IF(COUNTIF(T354,"**"),"",IF(AND(T354&gt;=契約状況コード表!P$5,OR(H354=契約状況コード表!M$5,H354=契約状況コード表!M$6)),1,IF(AND(T354&gt;=契約状況コード表!P$13,H354&lt;&gt;契約状況コード表!M$5,H354&lt;&gt;契約状況コード表!M$6),1,"")))</f>
        <v/>
      </c>
      <c r="BM354" s="132" t="str">
        <f t="shared" si="55"/>
        <v>○</v>
      </c>
      <c r="BN354" s="102" t="b">
        <f t="shared" si="56"/>
        <v>1</v>
      </c>
      <c r="BO354" s="102" t="b">
        <f t="shared" si="57"/>
        <v>1</v>
      </c>
    </row>
    <row r="355" spans="7:67" ht="60.6" customHeight="1">
      <c r="G355" s="64"/>
      <c r="H355" s="65"/>
      <c r="I355" s="65"/>
      <c r="J355" s="65"/>
      <c r="K355" s="64"/>
      <c r="L355" s="29"/>
      <c r="M355" s="66"/>
      <c r="N355" s="65"/>
      <c r="O355" s="67"/>
      <c r="P355" s="72"/>
      <c r="Q355" s="73"/>
      <c r="R355" s="65"/>
      <c r="S355" s="64"/>
      <c r="T355" s="68"/>
      <c r="U355" s="75"/>
      <c r="V355" s="76"/>
      <c r="W355" s="148" t="str">
        <f>IF(OR(T355="他官署で調達手続きを実施のため",AG355=契約状況コード表!G$5),"－",IF(V355&lt;&gt;"",ROUNDDOWN(V355/T355,3),(IFERROR(ROUNDDOWN(U355/T355,3),"－"))))</f>
        <v>－</v>
      </c>
      <c r="X355" s="68"/>
      <c r="Y355" s="68"/>
      <c r="Z355" s="71"/>
      <c r="AA355" s="69"/>
      <c r="AB355" s="70"/>
      <c r="AC355" s="71"/>
      <c r="AD355" s="71"/>
      <c r="AE355" s="71"/>
      <c r="AF355" s="71"/>
      <c r="AG355" s="69"/>
      <c r="AH355" s="65"/>
      <c r="AI355" s="65"/>
      <c r="AJ355" s="65"/>
      <c r="AK355" s="29"/>
      <c r="AL355" s="29"/>
      <c r="AM355" s="170"/>
      <c r="AN355" s="170"/>
      <c r="AO355" s="170"/>
      <c r="AP355" s="170"/>
      <c r="AQ355" s="29"/>
      <c r="AR355" s="64"/>
      <c r="AS355" s="29"/>
      <c r="AT355" s="29"/>
      <c r="AU355" s="29"/>
      <c r="AV355" s="29"/>
      <c r="AW355" s="29"/>
      <c r="AX355" s="29"/>
      <c r="AY355" s="29"/>
      <c r="AZ355" s="29"/>
      <c r="BA355" s="90"/>
      <c r="BB355" s="97"/>
      <c r="BC355" s="98" t="str">
        <f>IF(AND(OR(K355=契約状況コード表!D$5,K355=契約状況コード表!D$6),OR(AG355=契約状況コード表!G$5,AG355=契約状況コード表!G$6)),"年間支払金額(全官署)",IF(OR(AG355=契約状況コード表!G$5,AG355=契約状況コード表!G$6),"年間支払金額",IF(AND(OR(COUNTIF(AI355,"*すべて*"),COUNTIF(AI355,"*全て*")),S355="●",OR(K355=契約状況コード表!D$5,K355=契約状況コード表!D$6)),"年間支払金額(全官署、契約相手方ごと)",IF(AND(OR(COUNTIF(AI355,"*すべて*"),COUNTIF(AI355,"*全て*")),S355="●"),"年間支払金額(契約相手方ごと)",IF(AND(OR(K355=契約状況コード表!D$5,K355=契約状況コード表!D$6),AG355=契約状況コード表!G$7),"契約総額(全官署)",IF(AND(K355=契約状況コード表!D$7,AG355=契約状況コード表!G$7),"契約総額(自官署のみ)",IF(K355=契約状況コード表!D$7,"年間支払金額(自官署のみ)",IF(AG355=契約状況コード表!G$7,"契約総額",IF(AND(COUNTIF(BJ355,"&lt;&gt;*単価*"),OR(K355=契約状況コード表!D$5,K355=契約状況コード表!D$6)),"全官署予定価格",IF(AND(COUNTIF(BJ355,"*単価*"),OR(K355=契約状況コード表!D$5,K355=契約状況コード表!D$6)),"全官署支払金額",IF(AND(COUNTIF(BJ355,"&lt;&gt;*単価*"),COUNTIF(BJ355,"*変更契約*")),"変更後予定価格",IF(COUNTIF(BJ355,"*単価*"),"年間支払金額","予定価格"))))))))))))</f>
        <v>予定価格</v>
      </c>
      <c r="BD355" s="98" t="str">
        <f>IF(AND(BI355=契約状況コード表!M$5,T355&gt;契約状況コード表!N$5),"○",IF(AND(BI355=契約状況コード表!M$6,T355&gt;=契約状況コード表!N$6),"○",IF(AND(BI355=契約状況コード表!M$7,T355&gt;=契約状況コード表!N$7),"○",IF(AND(BI355=契約状況コード表!M$8,T355&gt;=契約状況コード表!N$8),"○",IF(AND(BI355=契約状況コード表!M$9,T355&gt;=契約状況コード表!N$9),"○",IF(AND(BI355=契約状況コード表!M$10,T355&gt;=契約状況コード表!N$10),"○",IF(AND(BI355=契約状況コード表!M$11,T355&gt;=契約状況コード表!N$11),"○",IF(AND(BI355=契約状況コード表!M$12,T355&gt;=契約状況コード表!N$12),"○",IF(AND(BI355=契約状況コード表!M$13,T355&gt;=契約状況コード表!N$13),"○",IF(T355="他官署で調達手続き入札を実施のため","○","×"))))))))))</f>
        <v>×</v>
      </c>
      <c r="BE355" s="98" t="str">
        <f>IF(AND(BI355=契約状況コード表!M$5,Y355&gt;契約状況コード表!N$5),"○",IF(AND(BI355=契約状況コード表!M$6,Y355&gt;=契約状況コード表!N$6),"○",IF(AND(BI355=契約状況コード表!M$7,Y355&gt;=契約状況コード表!N$7),"○",IF(AND(BI355=契約状況コード表!M$8,Y355&gt;=契約状況コード表!N$8),"○",IF(AND(BI355=契約状況コード表!M$9,Y355&gt;=契約状況コード表!N$9),"○",IF(AND(BI355=契約状況コード表!M$10,Y355&gt;=契約状況コード表!N$10),"○",IF(AND(BI355=契約状況コード表!M$11,Y355&gt;=契約状況コード表!N$11),"○",IF(AND(BI355=契約状況コード表!M$12,Y355&gt;=契約状況コード表!N$12),"○",IF(AND(BI355=契約状況コード表!M$13,Y355&gt;=契約状況コード表!N$13),"○","×")))))))))</f>
        <v>×</v>
      </c>
      <c r="BF355" s="98" t="str">
        <f t="shared" si="51"/>
        <v>×</v>
      </c>
      <c r="BG355" s="98" t="str">
        <f t="shared" si="52"/>
        <v>×</v>
      </c>
      <c r="BH355" s="99" t="str">
        <f t="shared" si="53"/>
        <v/>
      </c>
      <c r="BI355" s="146">
        <f t="shared" si="54"/>
        <v>0</v>
      </c>
      <c r="BJ355" s="29" t="str">
        <f>IF(AG355=契約状況コード表!G$5,"",IF(AND(K355&lt;&gt;"",ISTEXT(U355)),"分担契約/単価契約",IF(ISTEXT(U355),"単価契約",IF(K355&lt;&gt;"","分担契約",""))))</f>
        <v/>
      </c>
      <c r="BK355" s="147"/>
      <c r="BL355" s="102" t="str">
        <f>IF(COUNTIF(T355,"**"),"",IF(AND(T355&gt;=契約状況コード表!P$5,OR(H355=契約状況コード表!M$5,H355=契約状況コード表!M$6)),1,IF(AND(T355&gt;=契約状況コード表!P$13,H355&lt;&gt;契約状況コード表!M$5,H355&lt;&gt;契約状況コード表!M$6),1,"")))</f>
        <v/>
      </c>
      <c r="BM355" s="132" t="str">
        <f t="shared" si="55"/>
        <v>○</v>
      </c>
      <c r="BN355" s="102" t="b">
        <f t="shared" si="56"/>
        <v>1</v>
      </c>
      <c r="BO355" s="102" t="b">
        <f t="shared" si="57"/>
        <v>1</v>
      </c>
    </row>
    <row r="356" spans="7:67" ht="60.6" customHeight="1">
      <c r="G356" s="64"/>
      <c r="H356" s="65"/>
      <c r="I356" s="65"/>
      <c r="J356" s="65"/>
      <c r="K356" s="64"/>
      <c r="L356" s="29"/>
      <c r="M356" s="66"/>
      <c r="N356" s="65"/>
      <c r="O356" s="67"/>
      <c r="P356" s="72"/>
      <c r="Q356" s="73"/>
      <c r="R356" s="65"/>
      <c r="S356" s="64"/>
      <c r="T356" s="68"/>
      <c r="U356" s="75"/>
      <c r="V356" s="76"/>
      <c r="W356" s="148" t="str">
        <f>IF(OR(T356="他官署で調達手続きを実施のため",AG356=契約状況コード表!G$5),"－",IF(V356&lt;&gt;"",ROUNDDOWN(V356/T356,3),(IFERROR(ROUNDDOWN(U356/T356,3),"－"))))</f>
        <v>－</v>
      </c>
      <c r="X356" s="68"/>
      <c r="Y356" s="68"/>
      <c r="Z356" s="71"/>
      <c r="AA356" s="69"/>
      <c r="AB356" s="70"/>
      <c r="AC356" s="71"/>
      <c r="AD356" s="71"/>
      <c r="AE356" s="71"/>
      <c r="AF356" s="71"/>
      <c r="AG356" s="69"/>
      <c r="AH356" s="65"/>
      <c r="AI356" s="65"/>
      <c r="AJ356" s="65"/>
      <c r="AK356" s="29"/>
      <c r="AL356" s="29"/>
      <c r="AM356" s="170"/>
      <c r="AN356" s="170"/>
      <c r="AO356" s="170"/>
      <c r="AP356" s="170"/>
      <c r="AQ356" s="29"/>
      <c r="AR356" s="64"/>
      <c r="AS356" s="29"/>
      <c r="AT356" s="29"/>
      <c r="AU356" s="29"/>
      <c r="AV356" s="29"/>
      <c r="AW356" s="29"/>
      <c r="AX356" s="29"/>
      <c r="AY356" s="29"/>
      <c r="AZ356" s="29"/>
      <c r="BA356" s="90"/>
      <c r="BB356" s="97"/>
      <c r="BC356" s="98" t="str">
        <f>IF(AND(OR(K356=契約状況コード表!D$5,K356=契約状況コード表!D$6),OR(AG356=契約状況コード表!G$5,AG356=契約状況コード表!G$6)),"年間支払金額(全官署)",IF(OR(AG356=契約状況コード表!G$5,AG356=契約状況コード表!G$6),"年間支払金額",IF(AND(OR(COUNTIF(AI356,"*すべて*"),COUNTIF(AI356,"*全て*")),S356="●",OR(K356=契約状況コード表!D$5,K356=契約状況コード表!D$6)),"年間支払金額(全官署、契約相手方ごと)",IF(AND(OR(COUNTIF(AI356,"*すべて*"),COUNTIF(AI356,"*全て*")),S356="●"),"年間支払金額(契約相手方ごと)",IF(AND(OR(K356=契約状況コード表!D$5,K356=契約状況コード表!D$6),AG356=契約状況コード表!G$7),"契約総額(全官署)",IF(AND(K356=契約状況コード表!D$7,AG356=契約状況コード表!G$7),"契約総額(自官署のみ)",IF(K356=契約状況コード表!D$7,"年間支払金額(自官署のみ)",IF(AG356=契約状況コード表!G$7,"契約総額",IF(AND(COUNTIF(BJ356,"&lt;&gt;*単価*"),OR(K356=契約状況コード表!D$5,K356=契約状況コード表!D$6)),"全官署予定価格",IF(AND(COUNTIF(BJ356,"*単価*"),OR(K356=契約状況コード表!D$5,K356=契約状況コード表!D$6)),"全官署支払金額",IF(AND(COUNTIF(BJ356,"&lt;&gt;*単価*"),COUNTIF(BJ356,"*変更契約*")),"変更後予定価格",IF(COUNTIF(BJ356,"*単価*"),"年間支払金額","予定価格"))))))))))))</f>
        <v>予定価格</v>
      </c>
      <c r="BD356" s="98" t="str">
        <f>IF(AND(BI356=契約状況コード表!M$5,T356&gt;契約状況コード表!N$5),"○",IF(AND(BI356=契約状況コード表!M$6,T356&gt;=契約状況コード表!N$6),"○",IF(AND(BI356=契約状況コード表!M$7,T356&gt;=契約状況コード表!N$7),"○",IF(AND(BI356=契約状況コード表!M$8,T356&gt;=契約状況コード表!N$8),"○",IF(AND(BI356=契約状況コード表!M$9,T356&gt;=契約状況コード表!N$9),"○",IF(AND(BI356=契約状況コード表!M$10,T356&gt;=契約状況コード表!N$10),"○",IF(AND(BI356=契約状況コード表!M$11,T356&gt;=契約状況コード表!N$11),"○",IF(AND(BI356=契約状況コード表!M$12,T356&gt;=契約状況コード表!N$12),"○",IF(AND(BI356=契約状況コード表!M$13,T356&gt;=契約状況コード表!N$13),"○",IF(T356="他官署で調達手続き入札を実施のため","○","×"))))))))))</f>
        <v>×</v>
      </c>
      <c r="BE356" s="98" t="str">
        <f>IF(AND(BI356=契約状況コード表!M$5,Y356&gt;契約状況コード表!N$5),"○",IF(AND(BI356=契約状況コード表!M$6,Y356&gt;=契約状況コード表!N$6),"○",IF(AND(BI356=契約状況コード表!M$7,Y356&gt;=契約状況コード表!N$7),"○",IF(AND(BI356=契約状況コード表!M$8,Y356&gt;=契約状況コード表!N$8),"○",IF(AND(BI356=契約状況コード表!M$9,Y356&gt;=契約状況コード表!N$9),"○",IF(AND(BI356=契約状況コード表!M$10,Y356&gt;=契約状況コード表!N$10),"○",IF(AND(BI356=契約状況コード表!M$11,Y356&gt;=契約状況コード表!N$11),"○",IF(AND(BI356=契約状況コード表!M$12,Y356&gt;=契約状況コード表!N$12),"○",IF(AND(BI356=契約状況コード表!M$13,Y356&gt;=契約状況コード表!N$13),"○","×")))))))))</f>
        <v>×</v>
      </c>
      <c r="BF356" s="98" t="str">
        <f t="shared" si="51"/>
        <v>×</v>
      </c>
      <c r="BG356" s="98" t="str">
        <f t="shared" si="52"/>
        <v>×</v>
      </c>
      <c r="BH356" s="99" t="str">
        <f t="shared" si="53"/>
        <v/>
      </c>
      <c r="BI356" s="146">
        <f t="shared" si="54"/>
        <v>0</v>
      </c>
      <c r="BJ356" s="29" t="str">
        <f>IF(AG356=契約状況コード表!G$5,"",IF(AND(K356&lt;&gt;"",ISTEXT(U356)),"分担契約/単価契約",IF(ISTEXT(U356),"単価契約",IF(K356&lt;&gt;"","分担契約",""))))</f>
        <v/>
      </c>
      <c r="BK356" s="147"/>
      <c r="BL356" s="102" t="str">
        <f>IF(COUNTIF(T356,"**"),"",IF(AND(T356&gt;=契約状況コード表!P$5,OR(H356=契約状況コード表!M$5,H356=契約状況コード表!M$6)),1,IF(AND(T356&gt;=契約状況コード表!P$13,H356&lt;&gt;契約状況コード表!M$5,H356&lt;&gt;契約状況コード表!M$6),1,"")))</f>
        <v/>
      </c>
      <c r="BM356" s="132" t="str">
        <f t="shared" si="55"/>
        <v>○</v>
      </c>
      <c r="BN356" s="102" t="b">
        <f t="shared" si="56"/>
        <v>1</v>
      </c>
      <c r="BO356" s="102" t="b">
        <f t="shared" si="57"/>
        <v>1</v>
      </c>
    </row>
    <row r="357" spans="7:67" ht="60.6" customHeight="1">
      <c r="G357" s="64"/>
      <c r="H357" s="65"/>
      <c r="I357" s="65"/>
      <c r="J357" s="65"/>
      <c r="K357" s="64"/>
      <c r="L357" s="29"/>
      <c r="M357" s="66"/>
      <c r="N357" s="65"/>
      <c r="O357" s="67"/>
      <c r="P357" s="72"/>
      <c r="Q357" s="73"/>
      <c r="R357" s="65"/>
      <c r="S357" s="64"/>
      <c r="T357" s="74"/>
      <c r="U357" s="131"/>
      <c r="V357" s="76"/>
      <c r="W357" s="148" t="str">
        <f>IF(OR(T357="他官署で調達手続きを実施のため",AG357=契約状況コード表!G$5),"－",IF(V357&lt;&gt;"",ROUNDDOWN(V357/T357,3),(IFERROR(ROUNDDOWN(U357/T357,3),"－"))))</f>
        <v>－</v>
      </c>
      <c r="X357" s="74"/>
      <c r="Y357" s="74"/>
      <c r="Z357" s="71"/>
      <c r="AA357" s="69"/>
      <c r="AB357" s="70"/>
      <c r="AC357" s="71"/>
      <c r="AD357" s="71"/>
      <c r="AE357" s="71"/>
      <c r="AF357" s="71"/>
      <c r="AG357" s="69"/>
      <c r="AH357" s="65"/>
      <c r="AI357" s="65"/>
      <c r="AJ357" s="65"/>
      <c r="AK357" s="29"/>
      <c r="AL357" s="29"/>
      <c r="AM357" s="170"/>
      <c r="AN357" s="170"/>
      <c r="AO357" s="170"/>
      <c r="AP357" s="170"/>
      <c r="AQ357" s="29"/>
      <c r="AR357" s="64"/>
      <c r="AS357" s="29"/>
      <c r="AT357" s="29"/>
      <c r="AU357" s="29"/>
      <c r="AV357" s="29"/>
      <c r="AW357" s="29"/>
      <c r="AX357" s="29"/>
      <c r="AY357" s="29"/>
      <c r="AZ357" s="29"/>
      <c r="BA357" s="90"/>
      <c r="BB357" s="97"/>
      <c r="BC357" s="98" t="str">
        <f>IF(AND(OR(K357=契約状況コード表!D$5,K357=契約状況コード表!D$6),OR(AG357=契約状況コード表!G$5,AG357=契約状況コード表!G$6)),"年間支払金額(全官署)",IF(OR(AG357=契約状況コード表!G$5,AG357=契約状況コード表!G$6),"年間支払金額",IF(AND(OR(COUNTIF(AI357,"*すべて*"),COUNTIF(AI357,"*全て*")),S357="●",OR(K357=契約状況コード表!D$5,K357=契約状況コード表!D$6)),"年間支払金額(全官署、契約相手方ごと)",IF(AND(OR(COUNTIF(AI357,"*すべて*"),COUNTIF(AI357,"*全て*")),S357="●"),"年間支払金額(契約相手方ごと)",IF(AND(OR(K357=契約状況コード表!D$5,K357=契約状況コード表!D$6),AG357=契約状況コード表!G$7),"契約総額(全官署)",IF(AND(K357=契約状況コード表!D$7,AG357=契約状況コード表!G$7),"契約総額(自官署のみ)",IF(K357=契約状況コード表!D$7,"年間支払金額(自官署のみ)",IF(AG357=契約状況コード表!G$7,"契約総額",IF(AND(COUNTIF(BJ357,"&lt;&gt;*単価*"),OR(K357=契約状況コード表!D$5,K357=契約状況コード表!D$6)),"全官署予定価格",IF(AND(COUNTIF(BJ357,"*単価*"),OR(K357=契約状況コード表!D$5,K357=契約状況コード表!D$6)),"全官署支払金額",IF(AND(COUNTIF(BJ357,"&lt;&gt;*単価*"),COUNTIF(BJ357,"*変更契約*")),"変更後予定価格",IF(COUNTIF(BJ357,"*単価*"),"年間支払金額","予定価格"))))))))))))</f>
        <v>予定価格</v>
      </c>
      <c r="BD357" s="98" t="str">
        <f>IF(AND(BI357=契約状況コード表!M$5,T357&gt;契約状況コード表!N$5),"○",IF(AND(BI357=契約状況コード表!M$6,T357&gt;=契約状況コード表!N$6),"○",IF(AND(BI357=契約状況コード表!M$7,T357&gt;=契約状況コード表!N$7),"○",IF(AND(BI357=契約状況コード表!M$8,T357&gt;=契約状況コード表!N$8),"○",IF(AND(BI357=契約状況コード表!M$9,T357&gt;=契約状況コード表!N$9),"○",IF(AND(BI357=契約状況コード表!M$10,T357&gt;=契約状況コード表!N$10),"○",IF(AND(BI357=契約状況コード表!M$11,T357&gt;=契約状況コード表!N$11),"○",IF(AND(BI357=契約状況コード表!M$12,T357&gt;=契約状況コード表!N$12),"○",IF(AND(BI357=契約状況コード表!M$13,T357&gt;=契約状況コード表!N$13),"○",IF(T357="他官署で調達手続き入札を実施のため","○","×"))))))))))</f>
        <v>×</v>
      </c>
      <c r="BE357" s="98" t="str">
        <f>IF(AND(BI357=契約状況コード表!M$5,Y357&gt;契約状況コード表!N$5),"○",IF(AND(BI357=契約状況コード表!M$6,Y357&gt;=契約状況コード表!N$6),"○",IF(AND(BI357=契約状況コード表!M$7,Y357&gt;=契約状況コード表!N$7),"○",IF(AND(BI357=契約状況コード表!M$8,Y357&gt;=契約状況コード表!N$8),"○",IF(AND(BI357=契約状況コード表!M$9,Y357&gt;=契約状況コード表!N$9),"○",IF(AND(BI357=契約状況コード表!M$10,Y357&gt;=契約状況コード表!N$10),"○",IF(AND(BI357=契約状況コード表!M$11,Y357&gt;=契約状況コード表!N$11),"○",IF(AND(BI357=契約状況コード表!M$12,Y357&gt;=契約状況コード表!N$12),"○",IF(AND(BI357=契約状況コード表!M$13,Y357&gt;=契約状況コード表!N$13),"○","×")))))))))</f>
        <v>×</v>
      </c>
      <c r="BF357" s="98" t="str">
        <f t="shared" si="51"/>
        <v>×</v>
      </c>
      <c r="BG357" s="98" t="str">
        <f t="shared" si="52"/>
        <v>×</v>
      </c>
      <c r="BH357" s="99" t="str">
        <f t="shared" si="53"/>
        <v/>
      </c>
      <c r="BI357" s="146">
        <f t="shared" si="54"/>
        <v>0</v>
      </c>
      <c r="BJ357" s="29" t="str">
        <f>IF(AG357=契約状況コード表!G$5,"",IF(AND(K357&lt;&gt;"",ISTEXT(U357)),"分担契約/単価契約",IF(ISTEXT(U357),"単価契約",IF(K357&lt;&gt;"","分担契約",""))))</f>
        <v/>
      </c>
      <c r="BK357" s="147"/>
      <c r="BL357" s="102" t="str">
        <f>IF(COUNTIF(T357,"**"),"",IF(AND(T357&gt;=契約状況コード表!P$5,OR(H357=契約状況コード表!M$5,H357=契約状況コード表!M$6)),1,IF(AND(T357&gt;=契約状況コード表!P$13,H357&lt;&gt;契約状況コード表!M$5,H357&lt;&gt;契約状況コード表!M$6),1,"")))</f>
        <v/>
      </c>
      <c r="BM357" s="132" t="str">
        <f t="shared" si="55"/>
        <v>○</v>
      </c>
      <c r="BN357" s="102" t="b">
        <f t="shared" si="56"/>
        <v>1</v>
      </c>
      <c r="BO357" s="102" t="b">
        <f t="shared" si="57"/>
        <v>1</v>
      </c>
    </row>
    <row r="358" spans="7:67" ht="60.6" customHeight="1">
      <c r="G358" s="64"/>
      <c r="H358" s="65"/>
      <c r="I358" s="65"/>
      <c r="J358" s="65"/>
      <c r="K358" s="64"/>
      <c r="L358" s="29"/>
      <c r="M358" s="66"/>
      <c r="N358" s="65"/>
      <c r="O358" s="67"/>
      <c r="P358" s="72"/>
      <c r="Q358" s="73"/>
      <c r="R358" s="65"/>
      <c r="S358" s="64"/>
      <c r="T358" s="68"/>
      <c r="U358" s="75"/>
      <c r="V358" s="76"/>
      <c r="W358" s="148" t="str">
        <f>IF(OR(T358="他官署で調達手続きを実施のため",AG358=契約状況コード表!G$5),"－",IF(V358&lt;&gt;"",ROUNDDOWN(V358/T358,3),(IFERROR(ROUNDDOWN(U358/T358,3),"－"))))</f>
        <v>－</v>
      </c>
      <c r="X358" s="68"/>
      <c r="Y358" s="68"/>
      <c r="Z358" s="71"/>
      <c r="AA358" s="69"/>
      <c r="AB358" s="70"/>
      <c r="AC358" s="71"/>
      <c r="AD358" s="71"/>
      <c r="AE358" s="71"/>
      <c r="AF358" s="71"/>
      <c r="AG358" s="69"/>
      <c r="AH358" s="65"/>
      <c r="AI358" s="65"/>
      <c r="AJ358" s="65"/>
      <c r="AK358" s="29"/>
      <c r="AL358" s="29"/>
      <c r="AM358" s="170"/>
      <c r="AN358" s="170"/>
      <c r="AO358" s="170"/>
      <c r="AP358" s="170"/>
      <c r="AQ358" s="29"/>
      <c r="AR358" s="64"/>
      <c r="AS358" s="29"/>
      <c r="AT358" s="29"/>
      <c r="AU358" s="29"/>
      <c r="AV358" s="29"/>
      <c r="AW358" s="29"/>
      <c r="AX358" s="29"/>
      <c r="AY358" s="29"/>
      <c r="AZ358" s="29"/>
      <c r="BA358" s="90"/>
      <c r="BB358" s="97"/>
      <c r="BC358" s="98" t="str">
        <f>IF(AND(OR(K358=契約状況コード表!D$5,K358=契約状況コード表!D$6),OR(AG358=契約状況コード表!G$5,AG358=契約状況コード表!G$6)),"年間支払金額(全官署)",IF(OR(AG358=契約状況コード表!G$5,AG358=契約状況コード表!G$6),"年間支払金額",IF(AND(OR(COUNTIF(AI358,"*すべて*"),COUNTIF(AI358,"*全て*")),S358="●",OR(K358=契約状況コード表!D$5,K358=契約状況コード表!D$6)),"年間支払金額(全官署、契約相手方ごと)",IF(AND(OR(COUNTIF(AI358,"*すべて*"),COUNTIF(AI358,"*全て*")),S358="●"),"年間支払金額(契約相手方ごと)",IF(AND(OR(K358=契約状況コード表!D$5,K358=契約状況コード表!D$6),AG358=契約状況コード表!G$7),"契約総額(全官署)",IF(AND(K358=契約状況コード表!D$7,AG358=契約状況コード表!G$7),"契約総額(自官署のみ)",IF(K358=契約状況コード表!D$7,"年間支払金額(自官署のみ)",IF(AG358=契約状況コード表!G$7,"契約総額",IF(AND(COUNTIF(BJ358,"&lt;&gt;*単価*"),OR(K358=契約状況コード表!D$5,K358=契約状況コード表!D$6)),"全官署予定価格",IF(AND(COUNTIF(BJ358,"*単価*"),OR(K358=契約状況コード表!D$5,K358=契約状況コード表!D$6)),"全官署支払金額",IF(AND(COUNTIF(BJ358,"&lt;&gt;*単価*"),COUNTIF(BJ358,"*変更契約*")),"変更後予定価格",IF(COUNTIF(BJ358,"*単価*"),"年間支払金額","予定価格"))))))))))))</f>
        <v>予定価格</v>
      </c>
      <c r="BD358" s="98" t="str">
        <f>IF(AND(BI358=契約状況コード表!M$5,T358&gt;契約状況コード表!N$5),"○",IF(AND(BI358=契約状況コード表!M$6,T358&gt;=契約状況コード表!N$6),"○",IF(AND(BI358=契約状況コード表!M$7,T358&gt;=契約状況コード表!N$7),"○",IF(AND(BI358=契約状況コード表!M$8,T358&gt;=契約状況コード表!N$8),"○",IF(AND(BI358=契約状況コード表!M$9,T358&gt;=契約状況コード表!N$9),"○",IF(AND(BI358=契約状況コード表!M$10,T358&gt;=契約状況コード表!N$10),"○",IF(AND(BI358=契約状況コード表!M$11,T358&gt;=契約状況コード表!N$11),"○",IF(AND(BI358=契約状況コード表!M$12,T358&gt;=契約状況コード表!N$12),"○",IF(AND(BI358=契約状況コード表!M$13,T358&gt;=契約状況コード表!N$13),"○",IF(T358="他官署で調達手続き入札を実施のため","○","×"))))))))))</f>
        <v>×</v>
      </c>
      <c r="BE358" s="98" t="str">
        <f>IF(AND(BI358=契約状況コード表!M$5,Y358&gt;契約状況コード表!N$5),"○",IF(AND(BI358=契約状況コード表!M$6,Y358&gt;=契約状況コード表!N$6),"○",IF(AND(BI358=契約状況コード表!M$7,Y358&gt;=契約状況コード表!N$7),"○",IF(AND(BI358=契約状況コード表!M$8,Y358&gt;=契約状況コード表!N$8),"○",IF(AND(BI358=契約状況コード表!M$9,Y358&gt;=契約状況コード表!N$9),"○",IF(AND(BI358=契約状況コード表!M$10,Y358&gt;=契約状況コード表!N$10),"○",IF(AND(BI358=契約状況コード表!M$11,Y358&gt;=契約状況コード表!N$11),"○",IF(AND(BI358=契約状況コード表!M$12,Y358&gt;=契約状況コード表!N$12),"○",IF(AND(BI358=契約状況コード表!M$13,Y358&gt;=契約状況コード表!N$13),"○","×")))))))))</f>
        <v>×</v>
      </c>
      <c r="BF358" s="98" t="str">
        <f t="shared" si="51"/>
        <v>×</v>
      </c>
      <c r="BG358" s="98" t="str">
        <f t="shared" si="52"/>
        <v>×</v>
      </c>
      <c r="BH358" s="99" t="str">
        <f t="shared" si="53"/>
        <v/>
      </c>
      <c r="BI358" s="146">
        <f t="shared" si="54"/>
        <v>0</v>
      </c>
      <c r="BJ358" s="29" t="str">
        <f>IF(AG358=契約状況コード表!G$5,"",IF(AND(K358&lt;&gt;"",ISTEXT(U358)),"分担契約/単価契約",IF(ISTEXT(U358),"単価契約",IF(K358&lt;&gt;"","分担契約",""))))</f>
        <v/>
      </c>
      <c r="BK358" s="147"/>
      <c r="BL358" s="102" t="str">
        <f>IF(COUNTIF(T358,"**"),"",IF(AND(T358&gt;=契約状況コード表!P$5,OR(H358=契約状況コード表!M$5,H358=契約状況コード表!M$6)),1,IF(AND(T358&gt;=契約状況コード表!P$13,H358&lt;&gt;契約状況コード表!M$5,H358&lt;&gt;契約状況コード表!M$6),1,"")))</f>
        <v/>
      </c>
      <c r="BM358" s="132" t="str">
        <f t="shared" si="55"/>
        <v>○</v>
      </c>
      <c r="BN358" s="102" t="b">
        <f t="shared" si="56"/>
        <v>1</v>
      </c>
      <c r="BO358" s="102" t="b">
        <f t="shared" si="57"/>
        <v>1</v>
      </c>
    </row>
    <row r="359" spans="7:67" ht="60.6" customHeight="1">
      <c r="G359" s="64"/>
      <c r="H359" s="65"/>
      <c r="I359" s="65"/>
      <c r="J359" s="65"/>
      <c r="K359" s="64"/>
      <c r="L359" s="29"/>
      <c r="M359" s="66"/>
      <c r="N359" s="65"/>
      <c r="O359" s="67"/>
      <c r="P359" s="72"/>
      <c r="Q359" s="73"/>
      <c r="R359" s="65"/>
      <c r="S359" s="64"/>
      <c r="T359" s="68"/>
      <c r="U359" s="75"/>
      <c r="V359" s="76"/>
      <c r="W359" s="148" t="str">
        <f>IF(OR(T359="他官署で調達手続きを実施のため",AG359=契約状況コード表!G$5),"－",IF(V359&lt;&gt;"",ROUNDDOWN(V359/T359,3),(IFERROR(ROUNDDOWN(U359/T359,3),"－"))))</f>
        <v>－</v>
      </c>
      <c r="X359" s="68"/>
      <c r="Y359" s="68"/>
      <c r="Z359" s="71"/>
      <c r="AA359" s="69"/>
      <c r="AB359" s="70"/>
      <c r="AC359" s="71"/>
      <c r="AD359" s="71"/>
      <c r="AE359" s="71"/>
      <c r="AF359" s="71"/>
      <c r="AG359" s="69"/>
      <c r="AH359" s="65"/>
      <c r="AI359" s="65"/>
      <c r="AJ359" s="65"/>
      <c r="AK359" s="29"/>
      <c r="AL359" s="29"/>
      <c r="AM359" s="170"/>
      <c r="AN359" s="170"/>
      <c r="AO359" s="170"/>
      <c r="AP359" s="170"/>
      <c r="AQ359" s="29"/>
      <c r="AR359" s="64"/>
      <c r="AS359" s="29"/>
      <c r="AT359" s="29"/>
      <c r="AU359" s="29"/>
      <c r="AV359" s="29"/>
      <c r="AW359" s="29"/>
      <c r="AX359" s="29"/>
      <c r="AY359" s="29"/>
      <c r="AZ359" s="29"/>
      <c r="BA359" s="90"/>
      <c r="BB359" s="97"/>
      <c r="BC359" s="98" t="str">
        <f>IF(AND(OR(K359=契約状況コード表!D$5,K359=契約状況コード表!D$6),OR(AG359=契約状況コード表!G$5,AG359=契約状況コード表!G$6)),"年間支払金額(全官署)",IF(OR(AG359=契約状況コード表!G$5,AG359=契約状況コード表!G$6),"年間支払金額",IF(AND(OR(COUNTIF(AI359,"*すべて*"),COUNTIF(AI359,"*全て*")),S359="●",OR(K359=契約状況コード表!D$5,K359=契約状況コード表!D$6)),"年間支払金額(全官署、契約相手方ごと)",IF(AND(OR(COUNTIF(AI359,"*すべて*"),COUNTIF(AI359,"*全て*")),S359="●"),"年間支払金額(契約相手方ごと)",IF(AND(OR(K359=契約状況コード表!D$5,K359=契約状況コード表!D$6),AG359=契約状況コード表!G$7),"契約総額(全官署)",IF(AND(K359=契約状況コード表!D$7,AG359=契約状況コード表!G$7),"契約総額(自官署のみ)",IF(K359=契約状況コード表!D$7,"年間支払金額(自官署のみ)",IF(AG359=契約状況コード表!G$7,"契約総額",IF(AND(COUNTIF(BJ359,"&lt;&gt;*単価*"),OR(K359=契約状況コード表!D$5,K359=契約状況コード表!D$6)),"全官署予定価格",IF(AND(COUNTIF(BJ359,"*単価*"),OR(K359=契約状況コード表!D$5,K359=契約状況コード表!D$6)),"全官署支払金額",IF(AND(COUNTIF(BJ359,"&lt;&gt;*単価*"),COUNTIF(BJ359,"*変更契約*")),"変更後予定価格",IF(COUNTIF(BJ359,"*単価*"),"年間支払金額","予定価格"))))))))))))</f>
        <v>予定価格</v>
      </c>
      <c r="BD359" s="98" t="str">
        <f>IF(AND(BI359=契約状況コード表!M$5,T359&gt;契約状況コード表!N$5),"○",IF(AND(BI359=契約状況コード表!M$6,T359&gt;=契約状況コード表!N$6),"○",IF(AND(BI359=契約状況コード表!M$7,T359&gt;=契約状況コード表!N$7),"○",IF(AND(BI359=契約状況コード表!M$8,T359&gt;=契約状況コード表!N$8),"○",IF(AND(BI359=契約状況コード表!M$9,T359&gt;=契約状況コード表!N$9),"○",IF(AND(BI359=契約状況コード表!M$10,T359&gt;=契約状況コード表!N$10),"○",IF(AND(BI359=契約状況コード表!M$11,T359&gt;=契約状況コード表!N$11),"○",IF(AND(BI359=契約状況コード表!M$12,T359&gt;=契約状況コード表!N$12),"○",IF(AND(BI359=契約状況コード表!M$13,T359&gt;=契約状況コード表!N$13),"○",IF(T359="他官署で調達手続き入札を実施のため","○","×"))))))))))</f>
        <v>×</v>
      </c>
      <c r="BE359" s="98" t="str">
        <f>IF(AND(BI359=契約状況コード表!M$5,Y359&gt;契約状況コード表!N$5),"○",IF(AND(BI359=契約状況コード表!M$6,Y359&gt;=契約状況コード表!N$6),"○",IF(AND(BI359=契約状況コード表!M$7,Y359&gt;=契約状況コード表!N$7),"○",IF(AND(BI359=契約状況コード表!M$8,Y359&gt;=契約状況コード表!N$8),"○",IF(AND(BI359=契約状況コード表!M$9,Y359&gt;=契約状況コード表!N$9),"○",IF(AND(BI359=契約状況コード表!M$10,Y359&gt;=契約状況コード表!N$10),"○",IF(AND(BI359=契約状況コード表!M$11,Y359&gt;=契約状況コード表!N$11),"○",IF(AND(BI359=契約状況コード表!M$12,Y359&gt;=契約状況コード表!N$12),"○",IF(AND(BI359=契約状況コード表!M$13,Y359&gt;=契約状況コード表!N$13),"○","×")))))))))</f>
        <v>×</v>
      </c>
      <c r="BF359" s="98" t="str">
        <f t="shared" si="51"/>
        <v>×</v>
      </c>
      <c r="BG359" s="98" t="str">
        <f t="shared" si="52"/>
        <v>×</v>
      </c>
      <c r="BH359" s="99" t="str">
        <f t="shared" si="53"/>
        <v/>
      </c>
      <c r="BI359" s="146">
        <f t="shared" si="54"/>
        <v>0</v>
      </c>
      <c r="BJ359" s="29" t="str">
        <f>IF(AG359=契約状況コード表!G$5,"",IF(AND(K359&lt;&gt;"",ISTEXT(U359)),"分担契約/単価契約",IF(ISTEXT(U359),"単価契約",IF(K359&lt;&gt;"","分担契約",""))))</f>
        <v/>
      </c>
      <c r="BK359" s="147"/>
      <c r="BL359" s="102" t="str">
        <f>IF(COUNTIF(T359,"**"),"",IF(AND(T359&gt;=契約状況コード表!P$5,OR(H359=契約状況コード表!M$5,H359=契約状況コード表!M$6)),1,IF(AND(T359&gt;=契約状況コード表!P$13,H359&lt;&gt;契約状況コード表!M$5,H359&lt;&gt;契約状況コード表!M$6),1,"")))</f>
        <v/>
      </c>
      <c r="BM359" s="132" t="str">
        <f t="shared" si="55"/>
        <v>○</v>
      </c>
      <c r="BN359" s="102" t="b">
        <f t="shared" si="56"/>
        <v>1</v>
      </c>
      <c r="BO359" s="102" t="b">
        <f t="shared" si="57"/>
        <v>1</v>
      </c>
    </row>
    <row r="360" spans="7:67" ht="60.6" customHeight="1">
      <c r="G360" s="64"/>
      <c r="H360" s="65"/>
      <c r="I360" s="65"/>
      <c r="J360" s="65"/>
      <c r="K360" s="64"/>
      <c r="L360" s="29"/>
      <c r="M360" s="66"/>
      <c r="N360" s="65"/>
      <c r="O360" s="67"/>
      <c r="P360" s="72"/>
      <c r="Q360" s="73"/>
      <c r="R360" s="65"/>
      <c r="S360" s="64"/>
      <c r="T360" s="68"/>
      <c r="U360" s="75"/>
      <c r="V360" s="76"/>
      <c r="W360" s="148" t="str">
        <f>IF(OR(T360="他官署で調達手続きを実施のため",AG360=契約状況コード表!G$5),"－",IF(V360&lt;&gt;"",ROUNDDOWN(V360/T360,3),(IFERROR(ROUNDDOWN(U360/T360,3),"－"))))</f>
        <v>－</v>
      </c>
      <c r="X360" s="68"/>
      <c r="Y360" s="68"/>
      <c r="Z360" s="71"/>
      <c r="AA360" s="69"/>
      <c r="AB360" s="70"/>
      <c r="AC360" s="71"/>
      <c r="AD360" s="71"/>
      <c r="AE360" s="71"/>
      <c r="AF360" s="71"/>
      <c r="AG360" s="69"/>
      <c r="AH360" s="65"/>
      <c r="AI360" s="65"/>
      <c r="AJ360" s="65"/>
      <c r="AK360" s="29"/>
      <c r="AL360" s="29"/>
      <c r="AM360" s="170"/>
      <c r="AN360" s="170"/>
      <c r="AO360" s="170"/>
      <c r="AP360" s="170"/>
      <c r="AQ360" s="29"/>
      <c r="AR360" s="64"/>
      <c r="AS360" s="29"/>
      <c r="AT360" s="29"/>
      <c r="AU360" s="29"/>
      <c r="AV360" s="29"/>
      <c r="AW360" s="29"/>
      <c r="AX360" s="29"/>
      <c r="AY360" s="29"/>
      <c r="AZ360" s="29"/>
      <c r="BA360" s="90"/>
      <c r="BB360" s="97"/>
      <c r="BC360" s="98" t="str">
        <f>IF(AND(OR(K360=契約状況コード表!D$5,K360=契約状況コード表!D$6),OR(AG360=契約状況コード表!G$5,AG360=契約状況コード表!G$6)),"年間支払金額(全官署)",IF(OR(AG360=契約状況コード表!G$5,AG360=契約状況コード表!G$6),"年間支払金額",IF(AND(OR(COUNTIF(AI360,"*すべて*"),COUNTIF(AI360,"*全て*")),S360="●",OR(K360=契約状況コード表!D$5,K360=契約状況コード表!D$6)),"年間支払金額(全官署、契約相手方ごと)",IF(AND(OR(COUNTIF(AI360,"*すべて*"),COUNTIF(AI360,"*全て*")),S360="●"),"年間支払金額(契約相手方ごと)",IF(AND(OR(K360=契約状況コード表!D$5,K360=契約状況コード表!D$6),AG360=契約状況コード表!G$7),"契約総額(全官署)",IF(AND(K360=契約状況コード表!D$7,AG360=契約状況コード表!G$7),"契約総額(自官署のみ)",IF(K360=契約状況コード表!D$7,"年間支払金額(自官署のみ)",IF(AG360=契約状況コード表!G$7,"契約総額",IF(AND(COUNTIF(BJ360,"&lt;&gt;*単価*"),OR(K360=契約状況コード表!D$5,K360=契約状況コード表!D$6)),"全官署予定価格",IF(AND(COUNTIF(BJ360,"*単価*"),OR(K360=契約状況コード表!D$5,K360=契約状況コード表!D$6)),"全官署支払金額",IF(AND(COUNTIF(BJ360,"&lt;&gt;*単価*"),COUNTIF(BJ360,"*変更契約*")),"変更後予定価格",IF(COUNTIF(BJ360,"*単価*"),"年間支払金額","予定価格"))))))))))))</f>
        <v>予定価格</v>
      </c>
      <c r="BD360" s="98" t="str">
        <f>IF(AND(BI360=契約状況コード表!M$5,T360&gt;契約状況コード表!N$5),"○",IF(AND(BI360=契約状況コード表!M$6,T360&gt;=契約状況コード表!N$6),"○",IF(AND(BI360=契約状況コード表!M$7,T360&gt;=契約状況コード表!N$7),"○",IF(AND(BI360=契約状況コード表!M$8,T360&gt;=契約状況コード表!N$8),"○",IF(AND(BI360=契約状況コード表!M$9,T360&gt;=契約状況コード表!N$9),"○",IF(AND(BI360=契約状況コード表!M$10,T360&gt;=契約状況コード表!N$10),"○",IF(AND(BI360=契約状況コード表!M$11,T360&gt;=契約状況コード表!N$11),"○",IF(AND(BI360=契約状況コード表!M$12,T360&gt;=契約状況コード表!N$12),"○",IF(AND(BI360=契約状況コード表!M$13,T360&gt;=契約状況コード表!N$13),"○",IF(T360="他官署で調達手続き入札を実施のため","○","×"))))))))))</f>
        <v>×</v>
      </c>
      <c r="BE360" s="98" t="str">
        <f>IF(AND(BI360=契約状況コード表!M$5,Y360&gt;契約状況コード表!N$5),"○",IF(AND(BI360=契約状況コード表!M$6,Y360&gt;=契約状況コード表!N$6),"○",IF(AND(BI360=契約状況コード表!M$7,Y360&gt;=契約状況コード表!N$7),"○",IF(AND(BI360=契約状況コード表!M$8,Y360&gt;=契約状況コード表!N$8),"○",IF(AND(BI360=契約状況コード表!M$9,Y360&gt;=契約状況コード表!N$9),"○",IF(AND(BI360=契約状況コード表!M$10,Y360&gt;=契約状況コード表!N$10),"○",IF(AND(BI360=契約状況コード表!M$11,Y360&gt;=契約状況コード表!N$11),"○",IF(AND(BI360=契約状況コード表!M$12,Y360&gt;=契約状況コード表!N$12),"○",IF(AND(BI360=契約状況コード表!M$13,Y360&gt;=契約状況コード表!N$13),"○","×")))))))))</f>
        <v>×</v>
      </c>
      <c r="BF360" s="98" t="str">
        <f t="shared" si="51"/>
        <v>×</v>
      </c>
      <c r="BG360" s="98" t="str">
        <f t="shared" si="52"/>
        <v>×</v>
      </c>
      <c r="BH360" s="99" t="str">
        <f t="shared" si="53"/>
        <v/>
      </c>
      <c r="BI360" s="146">
        <f t="shared" si="54"/>
        <v>0</v>
      </c>
      <c r="BJ360" s="29" t="str">
        <f>IF(AG360=契約状況コード表!G$5,"",IF(AND(K360&lt;&gt;"",ISTEXT(U360)),"分担契約/単価契約",IF(ISTEXT(U360),"単価契約",IF(K360&lt;&gt;"","分担契約",""))))</f>
        <v/>
      </c>
      <c r="BK360" s="147"/>
      <c r="BL360" s="102" t="str">
        <f>IF(COUNTIF(T360,"**"),"",IF(AND(T360&gt;=契約状況コード表!P$5,OR(H360=契約状況コード表!M$5,H360=契約状況コード表!M$6)),1,IF(AND(T360&gt;=契約状況コード表!P$13,H360&lt;&gt;契約状況コード表!M$5,H360&lt;&gt;契約状況コード表!M$6),1,"")))</f>
        <v/>
      </c>
      <c r="BM360" s="132" t="str">
        <f t="shared" si="55"/>
        <v>○</v>
      </c>
      <c r="BN360" s="102" t="b">
        <f t="shared" si="56"/>
        <v>1</v>
      </c>
      <c r="BO360" s="102" t="b">
        <f t="shared" si="57"/>
        <v>1</v>
      </c>
    </row>
    <row r="361" spans="7:67" ht="60.6" customHeight="1">
      <c r="G361" s="64"/>
      <c r="H361" s="65"/>
      <c r="I361" s="65"/>
      <c r="J361" s="65"/>
      <c r="K361" s="64"/>
      <c r="L361" s="29"/>
      <c r="M361" s="66"/>
      <c r="N361" s="65"/>
      <c r="O361" s="67"/>
      <c r="P361" s="72"/>
      <c r="Q361" s="73"/>
      <c r="R361" s="65"/>
      <c r="S361" s="64"/>
      <c r="T361" s="68"/>
      <c r="U361" s="75"/>
      <c r="V361" s="76"/>
      <c r="W361" s="148" t="str">
        <f>IF(OR(T361="他官署で調達手続きを実施のため",AG361=契約状況コード表!G$5),"－",IF(V361&lt;&gt;"",ROUNDDOWN(V361/T361,3),(IFERROR(ROUNDDOWN(U361/T361,3),"－"))))</f>
        <v>－</v>
      </c>
      <c r="X361" s="68"/>
      <c r="Y361" s="68"/>
      <c r="Z361" s="71"/>
      <c r="AA361" s="69"/>
      <c r="AB361" s="70"/>
      <c r="AC361" s="71"/>
      <c r="AD361" s="71"/>
      <c r="AE361" s="71"/>
      <c r="AF361" s="71"/>
      <c r="AG361" s="69"/>
      <c r="AH361" s="65"/>
      <c r="AI361" s="65"/>
      <c r="AJ361" s="65"/>
      <c r="AK361" s="29"/>
      <c r="AL361" s="29"/>
      <c r="AM361" s="170"/>
      <c r="AN361" s="170"/>
      <c r="AO361" s="170"/>
      <c r="AP361" s="170"/>
      <c r="AQ361" s="29"/>
      <c r="AR361" s="64"/>
      <c r="AS361" s="29"/>
      <c r="AT361" s="29"/>
      <c r="AU361" s="29"/>
      <c r="AV361" s="29"/>
      <c r="AW361" s="29"/>
      <c r="AX361" s="29"/>
      <c r="AY361" s="29"/>
      <c r="AZ361" s="29"/>
      <c r="BA361" s="92"/>
      <c r="BB361" s="97"/>
      <c r="BC361" s="98" t="str">
        <f>IF(AND(OR(K361=契約状況コード表!D$5,K361=契約状況コード表!D$6),OR(AG361=契約状況コード表!G$5,AG361=契約状況コード表!G$6)),"年間支払金額(全官署)",IF(OR(AG361=契約状況コード表!G$5,AG361=契約状況コード表!G$6),"年間支払金額",IF(AND(OR(COUNTIF(AI361,"*すべて*"),COUNTIF(AI361,"*全て*")),S361="●",OR(K361=契約状況コード表!D$5,K361=契約状況コード表!D$6)),"年間支払金額(全官署、契約相手方ごと)",IF(AND(OR(COUNTIF(AI361,"*すべて*"),COUNTIF(AI361,"*全て*")),S361="●"),"年間支払金額(契約相手方ごと)",IF(AND(OR(K361=契約状況コード表!D$5,K361=契約状況コード表!D$6),AG361=契約状況コード表!G$7),"契約総額(全官署)",IF(AND(K361=契約状況コード表!D$7,AG361=契約状況コード表!G$7),"契約総額(自官署のみ)",IF(K361=契約状況コード表!D$7,"年間支払金額(自官署のみ)",IF(AG361=契約状況コード表!G$7,"契約総額",IF(AND(COUNTIF(BJ361,"&lt;&gt;*単価*"),OR(K361=契約状況コード表!D$5,K361=契約状況コード表!D$6)),"全官署予定価格",IF(AND(COUNTIF(BJ361,"*単価*"),OR(K361=契約状況コード表!D$5,K361=契約状況コード表!D$6)),"全官署支払金額",IF(AND(COUNTIF(BJ361,"&lt;&gt;*単価*"),COUNTIF(BJ361,"*変更契約*")),"変更後予定価格",IF(COUNTIF(BJ361,"*単価*"),"年間支払金額","予定価格"))))))))))))</f>
        <v>予定価格</v>
      </c>
      <c r="BD361" s="98" t="str">
        <f>IF(AND(BI361=契約状況コード表!M$5,T361&gt;契約状況コード表!N$5),"○",IF(AND(BI361=契約状況コード表!M$6,T361&gt;=契約状況コード表!N$6),"○",IF(AND(BI361=契約状況コード表!M$7,T361&gt;=契約状況コード表!N$7),"○",IF(AND(BI361=契約状況コード表!M$8,T361&gt;=契約状況コード表!N$8),"○",IF(AND(BI361=契約状況コード表!M$9,T361&gt;=契約状況コード表!N$9),"○",IF(AND(BI361=契約状況コード表!M$10,T361&gt;=契約状況コード表!N$10),"○",IF(AND(BI361=契約状況コード表!M$11,T361&gt;=契約状況コード表!N$11),"○",IF(AND(BI361=契約状況コード表!M$12,T361&gt;=契約状況コード表!N$12),"○",IF(AND(BI361=契約状況コード表!M$13,T361&gt;=契約状況コード表!N$13),"○",IF(T361="他官署で調達手続き入札を実施のため","○","×"))))))))))</f>
        <v>×</v>
      </c>
      <c r="BE361" s="98" t="str">
        <f>IF(AND(BI361=契約状況コード表!M$5,Y361&gt;契約状況コード表!N$5),"○",IF(AND(BI361=契約状況コード表!M$6,Y361&gt;=契約状況コード表!N$6),"○",IF(AND(BI361=契約状況コード表!M$7,Y361&gt;=契約状況コード表!N$7),"○",IF(AND(BI361=契約状況コード表!M$8,Y361&gt;=契約状況コード表!N$8),"○",IF(AND(BI361=契約状況コード表!M$9,Y361&gt;=契約状況コード表!N$9),"○",IF(AND(BI361=契約状況コード表!M$10,Y361&gt;=契約状況コード表!N$10),"○",IF(AND(BI361=契約状況コード表!M$11,Y361&gt;=契約状況コード表!N$11),"○",IF(AND(BI361=契約状況コード表!M$12,Y361&gt;=契約状況コード表!N$12),"○",IF(AND(BI361=契約状況コード表!M$13,Y361&gt;=契約状況コード表!N$13),"○","×")))))))))</f>
        <v>×</v>
      </c>
      <c r="BF361" s="98" t="str">
        <f t="shared" si="51"/>
        <v>×</v>
      </c>
      <c r="BG361" s="98" t="str">
        <f t="shared" si="52"/>
        <v>×</v>
      </c>
      <c r="BH361" s="99" t="str">
        <f t="shared" si="53"/>
        <v/>
      </c>
      <c r="BI361" s="146">
        <f t="shared" si="54"/>
        <v>0</v>
      </c>
      <c r="BJ361" s="29" t="str">
        <f>IF(AG361=契約状況コード表!G$5,"",IF(AND(K361&lt;&gt;"",ISTEXT(U361)),"分担契約/単価契約",IF(ISTEXT(U361),"単価契約",IF(K361&lt;&gt;"","分担契約",""))))</f>
        <v/>
      </c>
      <c r="BK361" s="147"/>
      <c r="BL361" s="102" t="str">
        <f>IF(COUNTIF(T361,"**"),"",IF(AND(T361&gt;=契約状況コード表!P$5,OR(H361=契約状況コード表!M$5,H361=契約状況コード表!M$6)),1,IF(AND(T361&gt;=契約状況コード表!P$13,H361&lt;&gt;契約状況コード表!M$5,H361&lt;&gt;契約状況コード表!M$6),1,"")))</f>
        <v/>
      </c>
      <c r="BM361" s="132" t="str">
        <f t="shared" si="55"/>
        <v>○</v>
      </c>
      <c r="BN361" s="102" t="b">
        <f t="shared" si="56"/>
        <v>1</v>
      </c>
      <c r="BO361" s="102" t="b">
        <f t="shared" si="57"/>
        <v>1</v>
      </c>
    </row>
    <row r="362" spans="7:67" ht="60.6" customHeight="1">
      <c r="G362" s="64"/>
      <c r="H362" s="65"/>
      <c r="I362" s="65"/>
      <c r="J362" s="65"/>
      <c r="K362" s="64"/>
      <c r="L362" s="29"/>
      <c r="M362" s="66"/>
      <c r="N362" s="65"/>
      <c r="O362" s="67"/>
      <c r="P362" s="72"/>
      <c r="Q362" s="73"/>
      <c r="R362" s="65"/>
      <c r="S362" s="64"/>
      <c r="T362" s="68"/>
      <c r="U362" s="75"/>
      <c r="V362" s="76"/>
      <c r="W362" s="148" t="str">
        <f>IF(OR(T362="他官署で調達手続きを実施のため",AG362=契約状況コード表!G$5),"－",IF(V362&lt;&gt;"",ROUNDDOWN(V362/T362,3),(IFERROR(ROUNDDOWN(U362/T362,3),"－"))))</f>
        <v>－</v>
      </c>
      <c r="X362" s="68"/>
      <c r="Y362" s="68"/>
      <c r="Z362" s="71"/>
      <c r="AA362" s="69"/>
      <c r="AB362" s="70"/>
      <c r="AC362" s="71"/>
      <c r="AD362" s="71"/>
      <c r="AE362" s="71"/>
      <c r="AF362" s="71"/>
      <c r="AG362" s="69"/>
      <c r="AH362" s="65"/>
      <c r="AI362" s="65"/>
      <c r="AJ362" s="65"/>
      <c r="AK362" s="29"/>
      <c r="AL362" s="29"/>
      <c r="AM362" s="170"/>
      <c r="AN362" s="170"/>
      <c r="AO362" s="170"/>
      <c r="AP362" s="170"/>
      <c r="AQ362" s="29"/>
      <c r="AR362" s="64"/>
      <c r="AS362" s="29"/>
      <c r="AT362" s="29"/>
      <c r="AU362" s="29"/>
      <c r="AV362" s="29"/>
      <c r="AW362" s="29"/>
      <c r="AX362" s="29"/>
      <c r="AY362" s="29"/>
      <c r="AZ362" s="29"/>
      <c r="BA362" s="90"/>
      <c r="BB362" s="97"/>
      <c r="BC362" s="98" t="str">
        <f>IF(AND(OR(K362=契約状況コード表!D$5,K362=契約状況コード表!D$6),OR(AG362=契約状況コード表!G$5,AG362=契約状況コード表!G$6)),"年間支払金額(全官署)",IF(OR(AG362=契約状況コード表!G$5,AG362=契約状況コード表!G$6),"年間支払金額",IF(AND(OR(COUNTIF(AI362,"*すべて*"),COUNTIF(AI362,"*全て*")),S362="●",OR(K362=契約状況コード表!D$5,K362=契約状況コード表!D$6)),"年間支払金額(全官署、契約相手方ごと)",IF(AND(OR(COUNTIF(AI362,"*すべて*"),COUNTIF(AI362,"*全て*")),S362="●"),"年間支払金額(契約相手方ごと)",IF(AND(OR(K362=契約状況コード表!D$5,K362=契約状況コード表!D$6),AG362=契約状況コード表!G$7),"契約総額(全官署)",IF(AND(K362=契約状況コード表!D$7,AG362=契約状況コード表!G$7),"契約総額(自官署のみ)",IF(K362=契約状況コード表!D$7,"年間支払金額(自官署のみ)",IF(AG362=契約状況コード表!G$7,"契約総額",IF(AND(COUNTIF(BJ362,"&lt;&gt;*単価*"),OR(K362=契約状況コード表!D$5,K362=契約状況コード表!D$6)),"全官署予定価格",IF(AND(COUNTIF(BJ362,"*単価*"),OR(K362=契約状況コード表!D$5,K362=契約状況コード表!D$6)),"全官署支払金額",IF(AND(COUNTIF(BJ362,"&lt;&gt;*単価*"),COUNTIF(BJ362,"*変更契約*")),"変更後予定価格",IF(COUNTIF(BJ362,"*単価*"),"年間支払金額","予定価格"))))))))))))</f>
        <v>予定価格</v>
      </c>
      <c r="BD362" s="98" t="str">
        <f>IF(AND(BI362=契約状況コード表!M$5,T362&gt;契約状況コード表!N$5),"○",IF(AND(BI362=契約状況コード表!M$6,T362&gt;=契約状況コード表!N$6),"○",IF(AND(BI362=契約状況コード表!M$7,T362&gt;=契約状況コード表!N$7),"○",IF(AND(BI362=契約状況コード表!M$8,T362&gt;=契約状況コード表!N$8),"○",IF(AND(BI362=契約状況コード表!M$9,T362&gt;=契約状況コード表!N$9),"○",IF(AND(BI362=契約状況コード表!M$10,T362&gt;=契約状況コード表!N$10),"○",IF(AND(BI362=契約状況コード表!M$11,T362&gt;=契約状況コード表!N$11),"○",IF(AND(BI362=契約状況コード表!M$12,T362&gt;=契約状況コード表!N$12),"○",IF(AND(BI362=契約状況コード表!M$13,T362&gt;=契約状況コード表!N$13),"○",IF(T362="他官署で調達手続き入札を実施のため","○","×"))))))))))</f>
        <v>×</v>
      </c>
      <c r="BE362" s="98" t="str">
        <f>IF(AND(BI362=契約状況コード表!M$5,Y362&gt;契約状況コード表!N$5),"○",IF(AND(BI362=契約状況コード表!M$6,Y362&gt;=契約状況コード表!N$6),"○",IF(AND(BI362=契約状況コード表!M$7,Y362&gt;=契約状況コード表!N$7),"○",IF(AND(BI362=契約状況コード表!M$8,Y362&gt;=契約状況コード表!N$8),"○",IF(AND(BI362=契約状況コード表!M$9,Y362&gt;=契約状況コード表!N$9),"○",IF(AND(BI362=契約状況コード表!M$10,Y362&gt;=契約状況コード表!N$10),"○",IF(AND(BI362=契約状況コード表!M$11,Y362&gt;=契約状況コード表!N$11),"○",IF(AND(BI362=契約状況コード表!M$12,Y362&gt;=契約状況コード表!N$12),"○",IF(AND(BI362=契約状況コード表!M$13,Y362&gt;=契約状況コード表!N$13),"○","×")))))))))</f>
        <v>×</v>
      </c>
      <c r="BF362" s="98" t="str">
        <f t="shared" si="51"/>
        <v>×</v>
      </c>
      <c r="BG362" s="98" t="str">
        <f t="shared" si="52"/>
        <v>×</v>
      </c>
      <c r="BH362" s="99" t="str">
        <f t="shared" si="53"/>
        <v/>
      </c>
      <c r="BI362" s="146">
        <f t="shared" si="54"/>
        <v>0</v>
      </c>
      <c r="BJ362" s="29" t="str">
        <f>IF(AG362=契約状況コード表!G$5,"",IF(AND(K362&lt;&gt;"",ISTEXT(U362)),"分担契約/単価契約",IF(ISTEXT(U362),"単価契約",IF(K362&lt;&gt;"","分担契約",""))))</f>
        <v/>
      </c>
      <c r="BK362" s="147"/>
      <c r="BL362" s="102" t="str">
        <f>IF(COUNTIF(T362,"**"),"",IF(AND(T362&gt;=契約状況コード表!P$5,OR(H362=契約状況コード表!M$5,H362=契約状況コード表!M$6)),1,IF(AND(T362&gt;=契約状況コード表!P$13,H362&lt;&gt;契約状況コード表!M$5,H362&lt;&gt;契約状況コード表!M$6),1,"")))</f>
        <v/>
      </c>
      <c r="BM362" s="132" t="str">
        <f t="shared" si="55"/>
        <v>○</v>
      </c>
      <c r="BN362" s="102" t="b">
        <f t="shared" si="56"/>
        <v>1</v>
      </c>
      <c r="BO362" s="102" t="b">
        <f t="shared" si="57"/>
        <v>1</v>
      </c>
    </row>
    <row r="363" spans="7:67" ht="60.6" customHeight="1">
      <c r="G363" s="64"/>
      <c r="H363" s="65"/>
      <c r="I363" s="65"/>
      <c r="J363" s="65"/>
      <c r="K363" s="64"/>
      <c r="L363" s="29"/>
      <c r="M363" s="66"/>
      <c r="N363" s="65"/>
      <c r="O363" s="67"/>
      <c r="P363" s="72"/>
      <c r="Q363" s="73"/>
      <c r="R363" s="65"/>
      <c r="S363" s="64"/>
      <c r="T363" s="68"/>
      <c r="U363" s="75"/>
      <c r="V363" s="76"/>
      <c r="W363" s="148" t="str">
        <f>IF(OR(T363="他官署で調達手続きを実施のため",AG363=契約状況コード表!G$5),"－",IF(V363&lt;&gt;"",ROUNDDOWN(V363/T363,3),(IFERROR(ROUNDDOWN(U363/T363,3),"－"))))</f>
        <v>－</v>
      </c>
      <c r="X363" s="68"/>
      <c r="Y363" s="68"/>
      <c r="Z363" s="71"/>
      <c r="AA363" s="69"/>
      <c r="AB363" s="70"/>
      <c r="AC363" s="71"/>
      <c r="AD363" s="71"/>
      <c r="AE363" s="71"/>
      <c r="AF363" s="71"/>
      <c r="AG363" s="69"/>
      <c r="AH363" s="65"/>
      <c r="AI363" s="65"/>
      <c r="AJ363" s="65"/>
      <c r="AK363" s="29"/>
      <c r="AL363" s="29"/>
      <c r="AM363" s="170"/>
      <c r="AN363" s="170"/>
      <c r="AO363" s="170"/>
      <c r="AP363" s="170"/>
      <c r="AQ363" s="29"/>
      <c r="AR363" s="64"/>
      <c r="AS363" s="29"/>
      <c r="AT363" s="29"/>
      <c r="AU363" s="29"/>
      <c r="AV363" s="29"/>
      <c r="AW363" s="29"/>
      <c r="AX363" s="29"/>
      <c r="AY363" s="29"/>
      <c r="AZ363" s="29"/>
      <c r="BA363" s="90"/>
      <c r="BB363" s="97"/>
      <c r="BC363" s="98" t="str">
        <f>IF(AND(OR(K363=契約状況コード表!D$5,K363=契約状況コード表!D$6),OR(AG363=契約状況コード表!G$5,AG363=契約状況コード表!G$6)),"年間支払金額(全官署)",IF(OR(AG363=契約状況コード表!G$5,AG363=契約状況コード表!G$6),"年間支払金額",IF(AND(OR(COUNTIF(AI363,"*すべて*"),COUNTIF(AI363,"*全て*")),S363="●",OR(K363=契約状況コード表!D$5,K363=契約状況コード表!D$6)),"年間支払金額(全官署、契約相手方ごと)",IF(AND(OR(COUNTIF(AI363,"*すべて*"),COUNTIF(AI363,"*全て*")),S363="●"),"年間支払金額(契約相手方ごと)",IF(AND(OR(K363=契約状況コード表!D$5,K363=契約状況コード表!D$6),AG363=契約状況コード表!G$7),"契約総額(全官署)",IF(AND(K363=契約状況コード表!D$7,AG363=契約状況コード表!G$7),"契約総額(自官署のみ)",IF(K363=契約状況コード表!D$7,"年間支払金額(自官署のみ)",IF(AG363=契約状況コード表!G$7,"契約総額",IF(AND(COUNTIF(BJ363,"&lt;&gt;*単価*"),OR(K363=契約状況コード表!D$5,K363=契約状況コード表!D$6)),"全官署予定価格",IF(AND(COUNTIF(BJ363,"*単価*"),OR(K363=契約状況コード表!D$5,K363=契約状況コード表!D$6)),"全官署支払金額",IF(AND(COUNTIF(BJ363,"&lt;&gt;*単価*"),COUNTIF(BJ363,"*変更契約*")),"変更後予定価格",IF(COUNTIF(BJ363,"*単価*"),"年間支払金額","予定価格"))))))))))))</f>
        <v>予定価格</v>
      </c>
      <c r="BD363" s="98" t="str">
        <f>IF(AND(BI363=契約状況コード表!M$5,T363&gt;契約状況コード表!N$5),"○",IF(AND(BI363=契約状況コード表!M$6,T363&gt;=契約状況コード表!N$6),"○",IF(AND(BI363=契約状況コード表!M$7,T363&gt;=契約状況コード表!N$7),"○",IF(AND(BI363=契約状況コード表!M$8,T363&gt;=契約状況コード表!N$8),"○",IF(AND(BI363=契約状況コード表!M$9,T363&gt;=契約状況コード表!N$9),"○",IF(AND(BI363=契約状況コード表!M$10,T363&gt;=契約状況コード表!N$10),"○",IF(AND(BI363=契約状況コード表!M$11,T363&gt;=契約状況コード表!N$11),"○",IF(AND(BI363=契約状況コード表!M$12,T363&gt;=契約状況コード表!N$12),"○",IF(AND(BI363=契約状況コード表!M$13,T363&gt;=契約状況コード表!N$13),"○",IF(T363="他官署で調達手続き入札を実施のため","○","×"))))))))))</f>
        <v>×</v>
      </c>
      <c r="BE363" s="98" t="str">
        <f>IF(AND(BI363=契約状況コード表!M$5,Y363&gt;契約状況コード表!N$5),"○",IF(AND(BI363=契約状況コード表!M$6,Y363&gt;=契約状況コード表!N$6),"○",IF(AND(BI363=契約状況コード表!M$7,Y363&gt;=契約状況コード表!N$7),"○",IF(AND(BI363=契約状況コード表!M$8,Y363&gt;=契約状況コード表!N$8),"○",IF(AND(BI363=契約状況コード表!M$9,Y363&gt;=契約状況コード表!N$9),"○",IF(AND(BI363=契約状況コード表!M$10,Y363&gt;=契約状況コード表!N$10),"○",IF(AND(BI363=契約状況コード表!M$11,Y363&gt;=契約状況コード表!N$11),"○",IF(AND(BI363=契約状況コード表!M$12,Y363&gt;=契約状況コード表!N$12),"○",IF(AND(BI363=契約状況コード表!M$13,Y363&gt;=契約状況コード表!N$13),"○","×")))))))))</f>
        <v>×</v>
      </c>
      <c r="BF363" s="98" t="str">
        <f t="shared" si="51"/>
        <v>×</v>
      </c>
      <c r="BG363" s="98" t="str">
        <f t="shared" si="52"/>
        <v>×</v>
      </c>
      <c r="BH363" s="99" t="str">
        <f t="shared" si="53"/>
        <v/>
      </c>
      <c r="BI363" s="146">
        <f t="shared" si="54"/>
        <v>0</v>
      </c>
      <c r="BJ363" s="29" t="str">
        <f>IF(AG363=契約状況コード表!G$5,"",IF(AND(K363&lt;&gt;"",ISTEXT(U363)),"分担契約/単価契約",IF(ISTEXT(U363),"単価契約",IF(K363&lt;&gt;"","分担契約",""))))</f>
        <v/>
      </c>
      <c r="BK363" s="147"/>
      <c r="BL363" s="102" t="str">
        <f>IF(COUNTIF(T363,"**"),"",IF(AND(T363&gt;=契約状況コード表!P$5,OR(H363=契約状況コード表!M$5,H363=契約状況コード表!M$6)),1,IF(AND(T363&gt;=契約状況コード表!P$13,H363&lt;&gt;契約状況コード表!M$5,H363&lt;&gt;契約状況コード表!M$6),1,"")))</f>
        <v/>
      </c>
      <c r="BM363" s="132" t="str">
        <f t="shared" si="55"/>
        <v>○</v>
      </c>
      <c r="BN363" s="102" t="b">
        <f t="shared" si="56"/>
        <v>1</v>
      </c>
      <c r="BO363" s="102" t="b">
        <f t="shared" si="57"/>
        <v>1</v>
      </c>
    </row>
    <row r="364" spans="7:67" ht="60.6" customHeight="1">
      <c r="G364" s="64"/>
      <c r="H364" s="65"/>
      <c r="I364" s="65"/>
      <c r="J364" s="65"/>
      <c r="K364" s="64"/>
      <c r="L364" s="29"/>
      <c r="M364" s="66"/>
      <c r="N364" s="65"/>
      <c r="O364" s="67"/>
      <c r="P364" s="72"/>
      <c r="Q364" s="73"/>
      <c r="R364" s="65"/>
      <c r="S364" s="64"/>
      <c r="T364" s="74"/>
      <c r="U364" s="131"/>
      <c r="V364" s="76"/>
      <c r="W364" s="148" t="str">
        <f>IF(OR(T364="他官署で調達手続きを実施のため",AG364=契約状況コード表!G$5),"－",IF(V364&lt;&gt;"",ROUNDDOWN(V364/T364,3),(IFERROR(ROUNDDOWN(U364/T364,3),"－"))))</f>
        <v>－</v>
      </c>
      <c r="X364" s="74"/>
      <c r="Y364" s="74"/>
      <c r="Z364" s="71"/>
      <c r="AA364" s="69"/>
      <c r="AB364" s="70"/>
      <c r="AC364" s="71"/>
      <c r="AD364" s="71"/>
      <c r="AE364" s="71"/>
      <c r="AF364" s="71"/>
      <c r="AG364" s="69"/>
      <c r="AH364" s="65"/>
      <c r="AI364" s="65"/>
      <c r="AJ364" s="65"/>
      <c r="AK364" s="29"/>
      <c r="AL364" s="29"/>
      <c r="AM364" s="170"/>
      <c r="AN364" s="170"/>
      <c r="AO364" s="170"/>
      <c r="AP364" s="170"/>
      <c r="AQ364" s="29"/>
      <c r="AR364" s="64"/>
      <c r="AS364" s="29"/>
      <c r="AT364" s="29"/>
      <c r="AU364" s="29"/>
      <c r="AV364" s="29"/>
      <c r="AW364" s="29"/>
      <c r="AX364" s="29"/>
      <c r="AY364" s="29"/>
      <c r="AZ364" s="29"/>
      <c r="BA364" s="90"/>
      <c r="BB364" s="97"/>
      <c r="BC364" s="98" t="str">
        <f>IF(AND(OR(K364=契約状況コード表!D$5,K364=契約状況コード表!D$6),OR(AG364=契約状況コード表!G$5,AG364=契約状況コード表!G$6)),"年間支払金額(全官署)",IF(OR(AG364=契約状況コード表!G$5,AG364=契約状況コード表!G$6),"年間支払金額",IF(AND(OR(COUNTIF(AI364,"*すべて*"),COUNTIF(AI364,"*全て*")),S364="●",OR(K364=契約状況コード表!D$5,K364=契約状況コード表!D$6)),"年間支払金額(全官署、契約相手方ごと)",IF(AND(OR(COUNTIF(AI364,"*すべて*"),COUNTIF(AI364,"*全て*")),S364="●"),"年間支払金額(契約相手方ごと)",IF(AND(OR(K364=契約状況コード表!D$5,K364=契約状況コード表!D$6),AG364=契約状況コード表!G$7),"契約総額(全官署)",IF(AND(K364=契約状況コード表!D$7,AG364=契約状況コード表!G$7),"契約総額(自官署のみ)",IF(K364=契約状況コード表!D$7,"年間支払金額(自官署のみ)",IF(AG364=契約状況コード表!G$7,"契約総額",IF(AND(COUNTIF(BJ364,"&lt;&gt;*単価*"),OR(K364=契約状況コード表!D$5,K364=契約状況コード表!D$6)),"全官署予定価格",IF(AND(COUNTIF(BJ364,"*単価*"),OR(K364=契約状況コード表!D$5,K364=契約状況コード表!D$6)),"全官署支払金額",IF(AND(COUNTIF(BJ364,"&lt;&gt;*単価*"),COUNTIF(BJ364,"*変更契約*")),"変更後予定価格",IF(COUNTIF(BJ364,"*単価*"),"年間支払金額","予定価格"))))))))))))</f>
        <v>予定価格</v>
      </c>
      <c r="BD364" s="98" t="str">
        <f>IF(AND(BI364=契約状況コード表!M$5,T364&gt;契約状況コード表!N$5),"○",IF(AND(BI364=契約状況コード表!M$6,T364&gt;=契約状況コード表!N$6),"○",IF(AND(BI364=契約状況コード表!M$7,T364&gt;=契約状況コード表!N$7),"○",IF(AND(BI364=契約状況コード表!M$8,T364&gt;=契約状況コード表!N$8),"○",IF(AND(BI364=契約状況コード表!M$9,T364&gt;=契約状況コード表!N$9),"○",IF(AND(BI364=契約状況コード表!M$10,T364&gt;=契約状況コード表!N$10),"○",IF(AND(BI364=契約状況コード表!M$11,T364&gt;=契約状況コード表!N$11),"○",IF(AND(BI364=契約状況コード表!M$12,T364&gt;=契約状況コード表!N$12),"○",IF(AND(BI364=契約状況コード表!M$13,T364&gt;=契約状況コード表!N$13),"○",IF(T364="他官署で調達手続き入札を実施のため","○","×"))))))))))</f>
        <v>×</v>
      </c>
      <c r="BE364" s="98" t="str">
        <f>IF(AND(BI364=契約状況コード表!M$5,Y364&gt;契約状況コード表!N$5),"○",IF(AND(BI364=契約状況コード表!M$6,Y364&gt;=契約状況コード表!N$6),"○",IF(AND(BI364=契約状況コード表!M$7,Y364&gt;=契約状況コード表!N$7),"○",IF(AND(BI364=契約状況コード表!M$8,Y364&gt;=契約状況コード表!N$8),"○",IF(AND(BI364=契約状況コード表!M$9,Y364&gt;=契約状況コード表!N$9),"○",IF(AND(BI364=契約状況コード表!M$10,Y364&gt;=契約状況コード表!N$10),"○",IF(AND(BI364=契約状況コード表!M$11,Y364&gt;=契約状況コード表!N$11),"○",IF(AND(BI364=契約状況コード表!M$12,Y364&gt;=契約状況コード表!N$12),"○",IF(AND(BI364=契約状況コード表!M$13,Y364&gt;=契約状況コード表!N$13),"○","×")))))))))</f>
        <v>×</v>
      </c>
      <c r="BF364" s="98" t="str">
        <f t="shared" si="51"/>
        <v>×</v>
      </c>
      <c r="BG364" s="98" t="str">
        <f t="shared" si="52"/>
        <v>×</v>
      </c>
      <c r="BH364" s="99" t="str">
        <f t="shared" si="53"/>
        <v/>
      </c>
      <c r="BI364" s="146">
        <f t="shared" si="54"/>
        <v>0</v>
      </c>
      <c r="BJ364" s="29" t="str">
        <f>IF(AG364=契約状況コード表!G$5,"",IF(AND(K364&lt;&gt;"",ISTEXT(U364)),"分担契約/単価契約",IF(ISTEXT(U364),"単価契約",IF(K364&lt;&gt;"","分担契約",""))))</f>
        <v/>
      </c>
      <c r="BK364" s="147"/>
      <c r="BL364" s="102" t="str">
        <f>IF(COUNTIF(T364,"**"),"",IF(AND(T364&gt;=契約状況コード表!P$5,OR(H364=契約状況コード表!M$5,H364=契約状況コード表!M$6)),1,IF(AND(T364&gt;=契約状況コード表!P$13,H364&lt;&gt;契約状況コード表!M$5,H364&lt;&gt;契約状況コード表!M$6),1,"")))</f>
        <v/>
      </c>
      <c r="BM364" s="132" t="str">
        <f t="shared" si="55"/>
        <v>○</v>
      </c>
      <c r="BN364" s="102" t="b">
        <f t="shared" si="56"/>
        <v>1</v>
      </c>
      <c r="BO364" s="102" t="b">
        <f t="shared" si="57"/>
        <v>1</v>
      </c>
    </row>
    <row r="365" spans="7:67" ht="60.6" customHeight="1">
      <c r="G365" s="64"/>
      <c r="H365" s="65"/>
      <c r="I365" s="65"/>
      <c r="J365" s="65"/>
      <c r="K365" s="64"/>
      <c r="L365" s="29"/>
      <c r="M365" s="66"/>
      <c r="N365" s="65"/>
      <c r="O365" s="67"/>
      <c r="P365" s="72"/>
      <c r="Q365" s="73"/>
      <c r="R365" s="65"/>
      <c r="S365" s="64"/>
      <c r="T365" s="68"/>
      <c r="U365" s="75"/>
      <c r="V365" s="76"/>
      <c r="W365" s="148" t="str">
        <f>IF(OR(T365="他官署で調達手続きを実施のため",AG365=契約状況コード表!G$5),"－",IF(V365&lt;&gt;"",ROUNDDOWN(V365/T365,3),(IFERROR(ROUNDDOWN(U365/T365,3),"－"))))</f>
        <v>－</v>
      </c>
      <c r="X365" s="68"/>
      <c r="Y365" s="68"/>
      <c r="Z365" s="71"/>
      <c r="AA365" s="69"/>
      <c r="AB365" s="70"/>
      <c r="AC365" s="71"/>
      <c r="AD365" s="71"/>
      <c r="AE365" s="71"/>
      <c r="AF365" s="71"/>
      <c r="AG365" s="69"/>
      <c r="AH365" s="65"/>
      <c r="AI365" s="65"/>
      <c r="AJ365" s="65"/>
      <c r="AK365" s="29"/>
      <c r="AL365" s="29"/>
      <c r="AM365" s="170"/>
      <c r="AN365" s="170"/>
      <c r="AO365" s="170"/>
      <c r="AP365" s="170"/>
      <c r="AQ365" s="29"/>
      <c r="AR365" s="64"/>
      <c r="AS365" s="29"/>
      <c r="AT365" s="29"/>
      <c r="AU365" s="29"/>
      <c r="AV365" s="29"/>
      <c r="AW365" s="29"/>
      <c r="AX365" s="29"/>
      <c r="AY365" s="29"/>
      <c r="AZ365" s="29"/>
      <c r="BA365" s="90"/>
      <c r="BB365" s="97"/>
      <c r="BC365" s="98" t="str">
        <f>IF(AND(OR(K365=契約状況コード表!D$5,K365=契約状況コード表!D$6),OR(AG365=契約状況コード表!G$5,AG365=契約状況コード表!G$6)),"年間支払金額(全官署)",IF(OR(AG365=契約状況コード表!G$5,AG365=契約状況コード表!G$6),"年間支払金額",IF(AND(OR(COUNTIF(AI365,"*すべて*"),COUNTIF(AI365,"*全て*")),S365="●",OR(K365=契約状況コード表!D$5,K365=契約状況コード表!D$6)),"年間支払金額(全官署、契約相手方ごと)",IF(AND(OR(COUNTIF(AI365,"*すべて*"),COUNTIF(AI365,"*全て*")),S365="●"),"年間支払金額(契約相手方ごと)",IF(AND(OR(K365=契約状況コード表!D$5,K365=契約状況コード表!D$6),AG365=契約状況コード表!G$7),"契約総額(全官署)",IF(AND(K365=契約状況コード表!D$7,AG365=契約状況コード表!G$7),"契約総額(自官署のみ)",IF(K365=契約状況コード表!D$7,"年間支払金額(自官署のみ)",IF(AG365=契約状況コード表!G$7,"契約総額",IF(AND(COUNTIF(BJ365,"&lt;&gt;*単価*"),OR(K365=契約状況コード表!D$5,K365=契約状況コード表!D$6)),"全官署予定価格",IF(AND(COUNTIF(BJ365,"*単価*"),OR(K365=契約状況コード表!D$5,K365=契約状況コード表!D$6)),"全官署支払金額",IF(AND(COUNTIF(BJ365,"&lt;&gt;*単価*"),COUNTIF(BJ365,"*変更契約*")),"変更後予定価格",IF(COUNTIF(BJ365,"*単価*"),"年間支払金額","予定価格"))))))))))))</f>
        <v>予定価格</v>
      </c>
      <c r="BD365" s="98" t="str">
        <f>IF(AND(BI365=契約状況コード表!M$5,T365&gt;契約状況コード表!N$5),"○",IF(AND(BI365=契約状況コード表!M$6,T365&gt;=契約状況コード表!N$6),"○",IF(AND(BI365=契約状況コード表!M$7,T365&gt;=契約状況コード表!N$7),"○",IF(AND(BI365=契約状況コード表!M$8,T365&gt;=契約状況コード表!N$8),"○",IF(AND(BI365=契約状況コード表!M$9,T365&gt;=契約状況コード表!N$9),"○",IF(AND(BI365=契約状況コード表!M$10,T365&gt;=契約状況コード表!N$10),"○",IF(AND(BI365=契約状況コード表!M$11,T365&gt;=契約状況コード表!N$11),"○",IF(AND(BI365=契約状況コード表!M$12,T365&gt;=契約状況コード表!N$12),"○",IF(AND(BI365=契約状況コード表!M$13,T365&gt;=契約状況コード表!N$13),"○",IF(T365="他官署で調達手続き入札を実施のため","○","×"))))))))))</f>
        <v>×</v>
      </c>
      <c r="BE365" s="98" t="str">
        <f>IF(AND(BI365=契約状況コード表!M$5,Y365&gt;契約状況コード表!N$5),"○",IF(AND(BI365=契約状況コード表!M$6,Y365&gt;=契約状況コード表!N$6),"○",IF(AND(BI365=契約状況コード表!M$7,Y365&gt;=契約状況コード表!N$7),"○",IF(AND(BI365=契約状況コード表!M$8,Y365&gt;=契約状況コード表!N$8),"○",IF(AND(BI365=契約状況コード表!M$9,Y365&gt;=契約状況コード表!N$9),"○",IF(AND(BI365=契約状況コード表!M$10,Y365&gt;=契約状況コード表!N$10),"○",IF(AND(BI365=契約状況コード表!M$11,Y365&gt;=契約状況コード表!N$11),"○",IF(AND(BI365=契約状況コード表!M$12,Y365&gt;=契約状況コード表!N$12),"○",IF(AND(BI365=契約状況コード表!M$13,Y365&gt;=契約状況コード表!N$13),"○","×")))))))))</f>
        <v>×</v>
      </c>
      <c r="BF365" s="98" t="str">
        <f t="shared" si="51"/>
        <v>×</v>
      </c>
      <c r="BG365" s="98" t="str">
        <f t="shared" si="52"/>
        <v>×</v>
      </c>
      <c r="BH365" s="99" t="str">
        <f t="shared" si="53"/>
        <v/>
      </c>
      <c r="BI365" s="146">
        <f t="shared" si="54"/>
        <v>0</v>
      </c>
      <c r="BJ365" s="29" t="str">
        <f>IF(AG365=契約状況コード表!G$5,"",IF(AND(K365&lt;&gt;"",ISTEXT(U365)),"分担契約/単価契約",IF(ISTEXT(U365),"単価契約",IF(K365&lt;&gt;"","分担契約",""))))</f>
        <v/>
      </c>
      <c r="BK365" s="147"/>
      <c r="BL365" s="102" t="str">
        <f>IF(COUNTIF(T365,"**"),"",IF(AND(T365&gt;=契約状況コード表!P$5,OR(H365=契約状況コード表!M$5,H365=契約状況コード表!M$6)),1,IF(AND(T365&gt;=契約状況コード表!P$13,H365&lt;&gt;契約状況コード表!M$5,H365&lt;&gt;契約状況コード表!M$6),1,"")))</f>
        <v/>
      </c>
      <c r="BM365" s="132" t="str">
        <f t="shared" si="55"/>
        <v>○</v>
      </c>
      <c r="BN365" s="102" t="b">
        <f t="shared" si="56"/>
        <v>1</v>
      </c>
      <c r="BO365" s="102" t="b">
        <f t="shared" si="57"/>
        <v>1</v>
      </c>
    </row>
    <row r="366" spans="7:67" ht="60.6" customHeight="1">
      <c r="G366" s="64"/>
      <c r="H366" s="65"/>
      <c r="I366" s="65"/>
      <c r="J366" s="65"/>
      <c r="K366" s="64"/>
      <c r="L366" s="29"/>
      <c r="M366" s="66"/>
      <c r="N366" s="65"/>
      <c r="O366" s="67"/>
      <c r="P366" s="72"/>
      <c r="Q366" s="73"/>
      <c r="R366" s="65"/>
      <c r="S366" s="64"/>
      <c r="T366" s="68"/>
      <c r="U366" s="75"/>
      <c r="V366" s="76"/>
      <c r="W366" s="148" t="str">
        <f>IF(OR(T366="他官署で調達手続きを実施のため",AG366=契約状況コード表!G$5),"－",IF(V366&lt;&gt;"",ROUNDDOWN(V366/T366,3),(IFERROR(ROUNDDOWN(U366/T366,3),"－"))))</f>
        <v>－</v>
      </c>
      <c r="X366" s="68"/>
      <c r="Y366" s="68"/>
      <c r="Z366" s="71"/>
      <c r="AA366" s="69"/>
      <c r="AB366" s="70"/>
      <c r="AC366" s="71"/>
      <c r="AD366" s="71"/>
      <c r="AE366" s="71"/>
      <c r="AF366" s="71"/>
      <c r="AG366" s="69"/>
      <c r="AH366" s="65"/>
      <c r="AI366" s="65"/>
      <c r="AJ366" s="65"/>
      <c r="AK366" s="29"/>
      <c r="AL366" s="29"/>
      <c r="AM366" s="170"/>
      <c r="AN366" s="170"/>
      <c r="AO366" s="170"/>
      <c r="AP366" s="170"/>
      <c r="AQ366" s="29"/>
      <c r="AR366" s="64"/>
      <c r="AS366" s="29"/>
      <c r="AT366" s="29"/>
      <c r="AU366" s="29"/>
      <c r="AV366" s="29"/>
      <c r="AW366" s="29"/>
      <c r="AX366" s="29"/>
      <c r="AY366" s="29"/>
      <c r="AZ366" s="29"/>
      <c r="BA366" s="90"/>
      <c r="BB366" s="97"/>
      <c r="BC366" s="98" t="str">
        <f>IF(AND(OR(K366=契約状況コード表!D$5,K366=契約状況コード表!D$6),OR(AG366=契約状況コード表!G$5,AG366=契約状況コード表!G$6)),"年間支払金額(全官署)",IF(OR(AG366=契約状況コード表!G$5,AG366=契約状況コード表!G$6),"年間支払金額",IF(AND(OR(COUNTIF(AI366,"*すべて*"),COUNTIF(AI366,"*全て*")),S366="●",OR(K366=契約状況コード表!D$5,K366=契約状況コード表!D$6)),"年間支払金額(全官署、契約相手方ごと)",IF(AND(OR(COUNTIF(AI366,"*すべて*"),COUNTIF(AI366,"*全て*")),S366="●"),"年間支払金額(契約相手方ごと)",IF(AND(OR(K366=契約状況コード表!D$5,K366=契約状況コード表!D$6),AG366=契約状況コード表!G$7),"契約総額(全官署)",IF(AND(K366=契約状況コード表!D$7,AG366=契約状況コード表!G$7),"契約総額(自官署のみ)",IF(K366=契約状況コード表!D$7,"年間支払金額(自官署のみ)",IF(AG366=契約状況コード表!G$7,"契約総額",IF(AND(COUNTIF(BJ366,"&lt;&gt;*単価*"),OR(K366=契約状況コード表!D$5,K366=契約状況コード表!D$6)),"全官署予定価格",IF(AND(COUNTIF(BJ366,"*単価*"),OR(K366=契約状況コード表!D$5,K366=契約状況コード表!D$6)),"全官署支払金額",IF(AND(COUNTIF(BJ366,"&lt;&gt;*単価*"),COUNTIF(BJ366,"*変更契約*")),"変更後予定価格",IF(COUNTIF(BJ366,"*単価*"),"年間支払金額","予定価格"))))))))))))</f>
        <v>予定価格</v>
      </c>
      <c r="BD366" s="98" t="str">
        <f>IF(AND(BI366=契約状況コード表!M$5,T366&gt;契約状況コード表!N$5),"○",IF(AND(BI366=契約状況コード表!M$6,T366&gt;=契約状況コード表!N$6),"○",IF(AND(BI366=契約状況コード表!M$7,T366&gt;=契約状況コード表!N$7),"○",IF(AND(BI366=契約状況コード表!M$8,T366&gt;=契約状況コード表!N$8),"○",IF(AND(BI366=契約状況コード表!M$9,T366&gt;=契約状況コード表!N$9),"○",IF(AND(BI366=契約状況コード表!M$10,T366&gt;=契約状況コード表!N$10),"○",IF(AND(BI366=契約状況コード表!M$11,T366&gt;=契約状況コード表!N$11),"○",IF(AND(BI366=契約状況コード表!M$12,T366&gt;=契約状況コード表!N$12),"○",IF(AND(BI366=契約状況コード表!M$13,T366&gt;=契約状況コード表!N$13),"○",IF(T366="他官署で調達手続き入札を実施のため","○","×"))))))))))</f>
        <v>×</v>
      </c>
      <c r="BE366" s="98" t="str">
        <f>IF(AND(BI366=契約状況コード表!M$5,Y366&gt;契約状況コード表!N$5),"○",IF(AND(BI366=契約状況コード表!M$6,Y366&gt;=契約状況コード表!N$6),"○",IF(AND(BI366=契約状況コード表!M$7,Y366&gt;=契約状況コード表!N$7),"○",IF(AND(BI366=契約状況コード表!M$8,Y366&gt;=契約状況コード表!N$8),"○",IF(AND(BI366=契約状況コード表!M$9,Y366&gt;=契約状況コード表!N$9),"○",IF(AND(BI366=契約状況コード表!M$10,Y366&gt;=契約状況コード表!N$10),"○",IF(AND(BI366=契約状況コード表!M$11,Y366&gt;=契約状況コード表!N$11),"○",IF(AND(BI366=契約状況コード表!M$12,Y366&gt;=契約状況コード表!N$12),"○",IF(AND(BI366=契約状況コード表!M$13,Y366&gt;=契約状況コード表!N$13),"○","×")))))))))</f>
        <v>×</v>
      </c>
      <c r="BF366" s="98" t="str">
        <f t="shared" si="51"/>
        <v>×</v>
      </c>
      <c r="BG366" s="98" t="str">
        <f t="shared" si="52"/>
        <v>×</v>
      </c>
      <c r="BH366" s="99" t="str">
        <f t="shared" si="53"/>
        <v/>
      </c>
      <c r="BI366" s="146">
        <f t="shared" si="54"/>
        <v>0</v>
      </c>
      <c r="BJ366" s="29" t="str">
        <f>IF(AG366=契約状況コード表!G$5,"",IF(AND(K366&lt;&gt;"",ISTEXT(U366)),"分担契約/単価契約",IF(ISTEXT(U366),"単価契約",IF(K366&lt;&gt;"","分担契約",""))))</f>
        <v/>
      </c>
      <c r="BK366" s="147"/>
      <c r="BL366" s="102" t="str">
        <f>IF(COUNTIF(T366,"**"),"",IF(AND(T366&gt;=契約状況コード表!P$5,OR(H366=契約状況コード表!M$5,H366=契約状況コード表!M$6)),1,IF(AND(T366&gt;=契約状況コード表!P$13,H366&lt;&gt;契約状況コード表!M$5,H366&lt;&gt;契約状況コード表!M$6),1,"")))</f>
        <v/>
      </c>
      <c r="BM366" s="132" t="str">
        <f t="shared" si="55"/>
        <v>○</v>
      </c>
      <c r="BN366" s="102" t="b">
        <f t="shared" si="56"/>
        <v>1</v>
      </c>
      <c r="BO366" s="102" t="b">
        <f t="shared" si="57"/>
        <v>1</v>
      </c>
    </row>
    <row r="367" spans="7:67" ht="60.6" customHeight="1">
      <c r="G367" s="64"/>
      <c r="H367" s="65"/>
      <c r="I367" s="65"/>
      <c r="J367" s="65"/>
      <c r="K367" s="64"/>
      <c r="L367" s="29"/>
      <c r="M367" s="66"/>
      <c r="N367" s="65"/>
      <c r="O367" s="67"/>
      <c r="P367" s="72"/>
      <c r="Q367" s="73"/>
      <c r="R367" s="65"/>
      <c r="S367" s="64"/>
      <c r="T367" s="68"/>
      <c r="U367" s="75"/>
      <c r="V367" s="76"/>
      <c r="W367" s="148" t="str">
        <f>IF(OR(T367="他官署で調達手続きを実施のため",AG367=契約状況コード表!G$5),"－",IF(V367&lt;&gt;"",ROUNDDOWN(V367/T367,3),(IFERROR(ROUNDDOWN(U367/T367,3),"－"))))</f>
        <v>－</v>
      </c>
      <c r="X367" s="68"/>
      <c r="Y367" s="68"/>
      <c r="Z367" s="71"/>
      <c r="AA367" s="69"/>
      <c r="AB367" s="70"/>
      <c r="AC367" s="71"/>
      <c r="AD367" s="71"/>
      <c r="AE367" s="71"/>
      <c r="AF367" s="71"/>
      <c r="AG367" s="69"/>
      <c r="AH367" s="65"/>
      <c r="AI367" s="65"/>
      <c r="AJ367" s="65"/>
      <c r="AK367" s="29"/>
      <c r="AL367" s="29"/>
      <c r="AM367" s="170"/>
      <c r="AN367" s="170"/>
      <c r="AO367" s="170"/>
      <c r="AP367" s="170"/>
      <c r="AQ367" s="29"/>
      <c r="AR367" s="64"/>
      <c r="AS367" s="29"/>
      <c r="AT367" s="29"/>
      <c r="AU367" s="29"/>
      <c r="AV367" s="29"/>
      <c r="AW367" s="29"/>
      <c r="AX367" s="29"/>
      <c r="AY367" s="29"/>
      <c r="AZ367" s="29"/>
      <c r="BA367" s="90"/>
      <c r="BB367" s="97"/>
      <c r="BC367" s="98" t="str">
        <f>IF(AND(OR(K367=契約状況コード表!D$5,K367=契約状況コード表!D$6),OR(AG367=契約状況コード表!G$5,AG367=契約状況コード表!G$6)),"年間支払金額(全官署)",IF(OR(AG367=契約状況コード表!G$5,AG367=契約状況コード表!G$6),"年間支払金額",IF(AND(OR(COUNTIF(AI367,"*すべて*"),COUNTIF(AI367,"*全て*")),S367="●",OR(K367=契約状況コード表!D$5,K367=契約状況コード表!D$6)),"年間支払金額(全官署、契約相手方ごと)",IF(AND(OR(COUNTIF(AI367,"*すべて*"),COUNTIF(AI367,"*全て*")),S367="●"),"年間支払金額(契約相手方ごと)",IF(AND(OR(K367=契約状況コード表!D$5,K367=契約状況コード表!D$6),AG367=契約状況コード表!G$7),"契約総額(全官署)",IF(AND(K367=契約状況コード表!D$7,AG367=契約状況コード表!G$7),"契約総額(自官署のみ)",IF(K367=契約状況コード表!D$7,"年間支払金額(自官署のみ)",IF(AG367=契約状況コード表!G$7,"契約総額",IF(AND(COUNTIF(BJ367,"&lt;&gt;*単価*"),OR(K367=契約状況コード表!D$5,K367=契約状況コード表!D$6)),"全官署予定価格",IF(AND(COUNTIF(BJ367,"*単価*"),OR(K367=契約状況コード表!D$5,K367=契約状況コード表!D$6)),"全官署支払金額",IF(AND(COUNTIF(BJ367,"&lt;&gt;*単価*"),COUNTIF(BJ367,"*変更契約*")),"変更後予定価格",IF(COUNTIF(BJ367,"*単価*"),"年間支払金額","予定価格"))))))))))))</f>
        <v>予定価格</v>
      </c>
      <c r="BD367" s="98" t="str">
        <f>IF(AND(BI367=契約状況コード表!M$5,T367&gt;契約状況コード表!N$5),"○",IF(AND(BI367=契約状況コード表!M$6,T367&gt;=契約状況コード表!N$6),"○",IF(AND(BI367=契約状況コード表!M$7,T367&gt;=契約状況コード表!N$7),"○",IF(AND(BI367=契約状況コード表!M$8,T367&gt;=契約状況コード表!N$8),"○",IF(AND(BI367=契約状況コード表!M$9,T367&gt;=契約状況コード表!N$9),"○",IF(AND(BI367=契約状況コード表!M$10,T367&gt;=契約状況コード表!N$10),"○",IF(AND(BI367=契約状況コード表!M$11,T367&gt;=契約状況コード表!N$11),"○",IF(AND(BI367=契約状況コード表!M$12,T367&gt;=契約状況コード表!N$12),"○",IF(AND(BI367=契約状況コード表!M$13,T367&gt;=契約状況コード表!N$13),"○",IF(T367="他官署で調達手続き入札を実施のため","○","×"))))))))))</f>
        <v>×</v>
      </c>
      <c r="BE367" s="98" t="str">
        <f>IF(AND(BI367=契約状況コード表!M$5,Y367&gt;契約状況コード表!N$5),"○",IF(AND(BI367=契約状況コード表!M$6,Y367&gt;=契約状況コード表!N$6),"○",IF(AND(BI367=契約状況コード表!M$7,Y367&gt;=契約状況コード表!N$7),"○",IF(AND(BI367=契約状況コード表!M$8,Y367&gt;=契約状況コード表!N$8),"○",IF(AND(BI367=契約状況コード表!M$9,Y367&gt;=契約状況コード表!N$9),"○",IF(AND(BI367=契約状況コード表!M$10,Y367&gt;=契約状況コード表!N$10),"○",IF(AND(BI367=契約状況コード表!M$11,Y367&gt;=契約状況コード表!N$11),"○",IF(AND(BI367=契約状況コード表!M$12,Y367&gt;=契約状況コード表!N$12),"○",IF(AND(BI367=契約状況コード表!M$13,Y367&gt;=契約状況コード表!N$13),"○","×")))))))))</f>
        <v>×</v>
      </c>
      <c r="BF367" s="98" t="str">
        <f t="shared" si="51"/>
        <v>×</v>
      </c>
      <c r="BG367" s="98" t="str">
        <f t="shared" si="52"/>
        <v>×</v>
      </c>
      <c r="BH367" s="99" t="str">
        <f t="shared" si="53"/>
        <v/>
      </c>
      <c r="BI367" s="146">
        <f t="shared" si="54"/>
        <v>0</v>
      </c>
      <c r="BJ367" s="29" t="str">
        <f>IF(AG367=契約状況コード表!G$5,"",IF(AND(K367&lt;&gt;"",ISTEXT(U367)),"分担契約/単価契約",IF(ISTEXT(U367),"単価契約",IF(K367&lt;&gt;"","分担契約",""))))</f>
        <v/>
      </c>
      <c r="BK367" s="147"/>
      <c r="BL367" s="102" t="str">
        <f>IF(COUNTIF(T367,"**"),"",IF(AND(T367&gt;=契約状況コード表!P$5,OR(H367=契約状況コード表!M$5,H367=契約状況コード表!M$6)),1,IF(AND(T367&gt;=契約状況コード表!P$13,H367&lt;&gt;契約状況コード表!M$5,H367&lt;&gt;契約状況コード表!M$6),1,"")))</f>
        <v/>
      </c>
      <c r="BM367" s="132" t="str">
        <f t="shared" si="55"/>
        <v>○</v>
      </c>
      <c r="BN367" s="102" t="b">
        <f t="shared" si="56"/>
        <v>1</v>
      </c>
      <c r="BO367" s="102" t="b">
        <f t="shared" si="57"/>
        <v>1</v>
      </c>
    </row>
    <row r="368" spans="7:67" ht="60.6" customHeight="1">
      <c r="G368" s="64"/>
      <c r="H368" s="65"/>
      <c r="I368" s="65"/>
      <c r="J368" s="65"/>
      <c r="K368" s="64"/>
      <c r="L368" s="29"/>
      <c r="M368" s="66"/>
      <c r="N368" s="65"/>
      <c r="O368" s="67"/>
      <c r="P368" s="72"/>
      <c r="Q368" s="73"/>
      <c r="R368" s="65"/>
      <c r="S368" s="64"/>
      <c r="T368" s="68"/>
      <c r="U368" s="75"/>
      <c r="V368" s="76"/>
      <c r="W368" s="148" t="str">
        <f>IF(OR(T368="他官署で調達手続きを実施のため",AG368=契約状況コード表!G$5),"－",IF(V368&lt;&gt;"",ROUNDDOWN(V368/T368,3),(IFERROR(ROUNDDOWN(U368/T368,3),"－"))))</f>
        <v>－</v>
      </c>
      <c r="X368" s="68"/>
      <c r="Y368" s="68"/>
      <c r="Z368" s="71"/>
      <c r="AA368" s="69"/>
      <c r="AB368" s="70"/>
      <c r="AC368" s="71"/>
      <c r="AD368" s="71"/>
      <c r="AE368" s="71"/>
      <c r="AF368" s="71"/>
      <c r="AG368" s="69"/>
      <c r="AH368" s="65"/>
      <c r="AI368" s="65"/>
      <c r="AJ368" s="65"/>
      <c r="AK368" s="29"/>
      <c r="AL368" s="29"/>
      <c r="AM368" s="170"/>
      <c r="AN368" s="170"/>
      <c r="AO368" s="170"/>
      <c r="AP368" s="170"/>
      <c r="AQ368" s="29"/>
      <c r="AR368" s="64"/>
      <c r="AS368" s="29"/>
      <c r="AT368" s="29"/>
      <c r="AU368" s="29"/>
      <c r="AV368" s="29"/>
      <c r="AW368" s="29"/>
      <c r="AX368" s="29"/>
      <c r="AY368" s="29"/>
      <c r="AZ368" s="29"/>
      <c r="BA368" s="92"/>
      <c r="BB368" s="97"/>
      <c r="BC368" s="98" t="str">
        <f>IF(AND(OR(K368=契約状況コード表!D$5,K368=契約状況コード表!D$6),OR(AG368=契約状況コード表!G$5,AG368=契約状況コード表!G$6)),"年間支払金額(全官署)",IF(OR(AG368=契約状況コード表!G$5,AG368=契約状況コード表!G$6),"年間支払金額",IF(AND(OR(COUNTIF(AI368,"*すべて*"),COUNTIF(AI368,"*全て*")),S368="●",OR(K368=契約状況コード表!D$5,K368=契約状況コード表!D$6)),"年間支払金額(全官署、契約相手方ごと)",IF(AND(OR(COUNTIF(AI368,"*すべて*"),COUNTIF(AI368,"*全て*")),S368="●"),"年間支払金額(契約相手方ごと)",IF(AND(OR(K368=契約状況コード表!D$5,K368=契約状況コード表!D$6),AG368=契約状況コード表!G$7),"契約総額(全官署)",IF(AND(K368=契約状況コード表!D$7,AG368=契約状況コード表!G$7),"契約総額(自官署のみ)",IF(K368=契約状況コード表!D$7,"年間支払金額(自官署のみ)",IF(AG368=契約状況コード表!G$7,"契約総額",IF(AND(COUNTIF(BJ368,"&lt;&gt;*単価*"),OR(K368=契約状況コード表!D$5,K368=契約状況コード表!D$6)),"全官署予定価格",IF(AND(COUNTIF(BJ368,"*単価*"),OR(K368=契約状況コード表!D$5,K368=契約状況コード表!D$6)),"全官署支払金額",IF(AND(COUNTIF(BJ368,"&lt;&gt;*単価*"),COUNTIF(BJ368,"*変更契約*")),"変更後予定価格",IF(COUNTIF(BJ368,"*単価*"),"年間支払金額","予定価格"))))))))))))</f>
        <v>予定価格</v>
      </c>
      <c r="BD368" s="98" t="str">
        <f>IF(AND(BI368=契約状況コード表!M$5,T368&gt;契約状況コード表!N$5),"○",IF(AND(BI368=契約状況コード表!M$6,T368&gt;=契約状況コード表!N$6),"○",IF(AND(BI368=契約状況コード表!M$7,T368&gt;=契約状況コード表!N$7),"○",IF(AND(BI368=契約状況コード表!M$8,T368&gt;=契約状況コード表!N$8),"○",IF(AND(BI368=契約状況コード表!M$9,T368&gt;=契約状況コード表!N$9),"○",IF(AND(BI368=契約状況コード表!M$10,T368&gt;=契約状況コード表!N$10),"○",IF(AND(BI368=契約状況コード表!M$11,T368&gt;=契約状況コード表!N$11),"○",IF(AND(BI368=契約状況コード表!M$12,T368&gt;=契約状況コード表!N$12),"○",IF(AND(BI368=契約状況コード表!M$13,T368&gt;=契約状況コード表!N$13),"○",IF(T368="他官署で調達手続き入札を実施のため","○","×"))))))))))</f>
        <v>×</v>
      </c>
      <c r="BE368" s="98" t="str">
        <f>IF(AND(BI368=契約状況コード表!M$5,Y368&gt;契約状況コード表!N$5),"○",IF(AND(BI368=契約状況コード表!M$6,Y368&gt;=契約状況コード表!N$6),"○",IF(AND(BI368=契約状況コード表!M$7,Y368&gt;=契約状況コード表!N$7),"○",IF(AND(BI368=契約状況コード表!M$8,Y368&gt;=契約状況コード表!N$8),"○",IF(AND(BI368=契約状況コード表!M$9,Y368&gt;=契約状況コード表!N$9),"○",IF(AND(BI368=契約状況コード表!M$10,Y368&gt;=契約状況コード表!N$10),"○",IF(AND(BI368=契約状況コード表!M$11,Y368&gt;=契約状況コード表!N$11),"○",IF(AND(BI368=契約状況コード表!M$12,Y368&gt;=契約状況コード表!N$12),"○",IF(AND(BI368=契約状況コード表!M$13,Y368&gt;=契約状況コード表!N$13),"○","×")))))))))</f>
        <v>×</v>
      </c>
      <c r="BF368" s="98" t="str">
        <f t="shared" si="51"/>
        <v>×</v>
      </c>
      <c r="BG368" s="98" t="str">
        <f t="shared" si="52"/>
        <v>×</v>
      </c>
      <c r="BH368" s="99" t="str">
        <f t="shared" si="53"/>
        <v/>
      </c>
      <c r="BI368" s="146">
        <f t="shared" si="54"/>
        <v>0</v>
      </c>
      <c r="BJ368" s="29" t="str">
        <f>IF(AG368=契約状況コード表!G$5,"",IF(AND(K368&lt;&gt;"",ISTEXT(U368)),"分担契約/単価契約",IF(ISTEXT(U368),"単価契約",IF(K368&lt;&gt;"","分担契約",""))))</f>
        <v/>
      </c>
      <c r="BK368" s="147"/>
      <c r="BL368" s="102" t="str">
        <f>IF(COUNTIF(T368,"**"),"",IF(AND(T368&gt;=契約状況コード表!P$5,OR(H368=契約状況コード表!M$5,H368=契約状況コード表!M$6)),1,IF(AND(T368&gt;=契約状況コード表!P$13,H368&lt;&gt;契約状況コード表!M$5,H368&lt;&gt;契約状況コード表!M$6),1,"")))</f>
        <v/>
      </c>
      <c r="BM368" s="132" t="str">
        <f t="shared" si="55"/>
        <v>○</v>
      </c>
      <c r="BN368" s="102" t="b">
        <f t="shared" si="56"/>
        <v>1</v>
      </c>
      <c r="BO368" s="102" t="b">
        <f t="shared" si="57"/>
        <v>1</v>
      </c>
    </row>
    <row r="369" spans="7:67" ht="60.6" customHeight="1">
      <c r="G369" s="64"/>
      <c r="H369" s="65"/>
      <c r="I369" s="65"/>
      <c r="J369" s="65"/>
      <c r="K369" s="64"/>
      <c r="L369" s="29"/>
      <c r="M369" s="66"/>
      <c r="N369" s="65"/>
      <c r="O369" s="67"/>
      <c r="P369" s="72"/>
      <c r="Q369" s="73"/>
      <c r="R369" s="65"/>
      <c r="S369" s="64"/>
      <c r="T369" s="68"/>
      <c r="U369" s="75"/>
      <c r="V369" s="76"/>
      <c r="W369" s="148" t="str">
        <f>IF(OR(T369="他官署で調達手続きを実施のため",AG369=契約状況コード表!G$5),"－",IF(V369&lt;&gt;"",ROUNDDOWN(V369/T369,3),(IFERROR(ROUNDDOWN(U369/T369,3),"－"))))</f>
        <v>－</v>
      </c>
      <c r="X369" s="68"/>
      <c r="Y369" s="68"/>
      <c r="Z369" s="71"/>
      <c r="AA369" s="69"/>
      <c r="AB369" s="70"/>
      <c r="AC369" s="71"/>
      <c r="AD369" s="71"/>
      <c r="AE369" s="71"/>
      <c r="AF369" s="71"/>
      <c r="AG369" s="69"/>
      <c r="AH369" s="65"/>
      <c r="AI369" s="65"/>
      <c r="AJ369" s="65"/>
      <c r="AK369" s="29"/>
      <c r="AL369" s="29"/>
      <c r="AM369" s="170"/>
      <c r="AN369" s="170"/>
      <c r="AO369" s="170"/>
      <c r="AP369" s="170"/>
      <c r="AQ369" s="29"/>
      <c r="AR369" s="64"/>
      <c r="AS369" s="29"/>
      <c r="AT369" s="29"/>
      <c r="AU369" s="29"/>
      <c r="AV369" s="29"/>
      <c r="AW369" s="29"/>
      <c r="AX369" s="29"/>
      <c r="AY369" s="29"/>
      <c r="AZ369" s="29"/>
      <c r="BA369" s="90"/>
      <c r="BB369" s="97"/>
      <c r="BC369" s="98" t="str">
        <f>IF(AND(OR(K369=契約状況コード表!D$5,K369=契約状況コード表!D$6),OR(AG369=契約状況コード表!G$5,AG369=契約状況コード表!G$6)),"年間支払金額(全官署)",IF(OR(AG369=契約状況コード表!G$5,AG369=契約状況コード表!G$6),"年間支払金額",IF(AND(OR(COUNTIF(AI369,"*すべて*"),COUNTIF(AI369,"*全て*")),S369="●",OR(K369=契約状況コード表!D$5,K369=契約状況コード表!D$6)),"年間支払金額(全官署、契約相手方ごと)",IF(AND(OR(COUNTIF(AI369,"*すべて*"),COUNTIF(AI369,"*全て*")),S369="●"),"年間支払金額(契約相手方ごと)",IF(AND(OR(K369=契約状況コード表!D$5,K369=契約状況コード表!D$6),AG369=契約状況コード表!G$7),"契約総額(全官署)",IF(AND(K369=契約状況コード表!D$7,AG369=契約状況コード表!G$7),"契約総額(自官署のみ)",IF(K369=契約状況コード表!D$7,"年間支払金額(自官署のみ)",IF(AG369=契約状況コード表!G$7,"契約総額",IF(AND(COUNTIF(BJ369,"&lt;&gt;*単価*"),OR(K369=契約状況コード表!D$5,K369=契約状況コード表!D$6)),"全官署予定価格",IF(AND(COUNTIF(BJ369,"*単価*"),OR(K369=契約状況コード表!D$5,K369=契約状況コード表!D$6)),"全官署支払金額",IF(AND(COUNTIF(BJ369,"&lt;&gt;*単価*"),COUNTIF(BJ369,"*変更契約*")),"変更後予定価格",IF(COUNTIF(BJ369,"*単価*"),"年間支払金額","予定価格"))))))))))))</f>
        <v>予定価格</v>
      </c>
      <c r="BD369" s="98" t="str">
        <f>IF(AND(BI369=契約状況コード表!M$5,T369&gt;契約状況コード表!N$5),"○",IF(AND(BI369=契約状況コード表!M$6,T369&gt;=契約状況コード表!N$6),"○",IF(AND(BI369=契約状況コード表!M$7,T369&gt;=契約状況コード表!N$7),"○",IF(AND(BI369=契約状況コード表!M$8,T369&gt;=契約状況コード表!N$8),"○",IF(AND(BI369=契約状況コード表!M$9,T369&gt;=契約状況コード表!N$9),"○",IF(AND(BI369=契約状況コード表!M$10,T369&gt;=契約状況コード表!N$10),"○",IF(AND(BI369=契約状況コード表!M$11,T369&gt;=契約状況コード表!N$11),"○",IF(AND(BI369=契約状況コード表!M$12,T369&gt;=契約状況コード表!N$12),"○",IF(AND(BI369=契約状況コード表!M$13,T369&gt;=契約状況コード表!N$13),"○",IF(T369="他官署で調達手続き入札を実施のため","○","×"))))))))))</f>
        <v>×</v>
      </c>
      <c r="BE369" s="98" t="str">
        <f>IF(AND(BI369=契約状況コード表!M$5,Y369&gt;契約状況コード表!N$5),"○",IF(AND(BI369=契約状況コード表!M$6,Y369&gt;=契約状況コード表!N$6),"○",IF(AND(BI369=契約状況コード表!M$7,Y369&gt;=契約状況コード表!N$7),"○",IF(AND(BI369=契約状況コード表!M$8,Y369&gt;=契約状況コード表!N$8),"○",IF(AND(BI369=契約状況コード表!M$9,Y369&gt;=契約状況コード表!N$9),"○",IF(AND(BI369=契約状況コード表!M$10,Y369&gt;=契約状況コード表!N$10),"○",IF(AND(BI369=契約状況コード表!M$11,Y369&gt;=契約状況コード表!N$11),"○",IF(AND(BI369=契約状況コード表!M$12,Y369&gt;=契約状況コード表!N$12),"○",IF(AND(BI369=契約状況コード表!M$13,Y369&gt;=契約状況コード表!N$13),"○","×")))))))))</f>
        <v>×</v>
      </c>
      <c r="BF369" s="98" t="str">
        <f t="shared" si="51"/>
        <v>×</v>
      </c>
      <c r="BG369" s="98" t="str">
        <f t="shared" si="52"/>
        <v>×</v>
      </c>
      <c r="BH369" s="99" t="str">
        <f t="shared" si="53"/>
        <v/>
      </c>
      <c r="BI369" s="146">
        <f t="shared" si="54"/>
        <v>0</v>
      </c>
      <c r="BJ369" s="29" t="str">
        <f>IF(AG369=契約状況コード表!G$5,"",IF(AND(K369&lt;&gt;"",ISTEXT(U369)),"分担契約/単価契約",IF(ISTEXT(U369),"単価契約",IF(K369&lt;&gt;"","分担契約",""))))</f>
        <v/>
      </c>
      <c r="BK369" s="147"/>
      <c r="BL369" s="102" t="str">
        <f>IF(COUNTIF(T369,"**"),"",IF(AND(T369&gt;=契約状況コード表!P$5,OR(H369=契約状況コード表!M$5,H369=契約状況コード表!M$6)),1,IF(AND(T369&gt;=契約状況コード表!P$13,H369&lt;&gt;契約状況コード表!M$5,H369&lt;&gt;契約状況コード表!M$6),1,"")))</f>
        <v/>
      </c>
      <c r="BM369" s="132" t="str">
        <f t="shared" si="55"/>
        <v>○</v>
      </c>
      <c r="BN369" s="102" t="b">
        <f t="shared" si="56"/>
        <v>1</v>
      </c>
      <c r="BO369" s="102" t="b">
        <f t="shared" si="57"/>
        <v>1</v>
      </c>
    </row>
    <row r="370" spans="7:67" ht="60.6" customHeight="1">
      <c r="G370" s="64"/>
      <c r="H370" s="65"/>
      <c r="I370" s="65"/>
      <c r="J370" s="65"/>
      <c r="K370" s="64"/>
      <c r="L370" s="29"/>
      <c r="M370" s="66"/>
      <c r="N370" s="65"/>
      <c r="O370" s="67"/>
      <c r="P370" s="72"/>
      <c r="Q370" s="73"/>
      <c r="R370" s="65"/>
      <c r="S370" s="64"/>
      <c r="T370" s="68"/>
      <c r="U370" s="75"/>
      <c r="V370" s="76"/>
      <c r="W370" s="148" t="str">
        <f>IF(OR(T370="他官署で調達手続きを実施のため",AG370=契約状況コード表!G$5),"－",IF(V370&lt;&gt;"",ROUNDDOWN(V370/T370,3),(IFERROR(ROUNDDOWN(U370/T370,3),"－"))))</f>
        <v>－</v>
      </c>
      <c r="X370" s="68"/>
      <c r="Y370" s="68"/>
      <c r="Z370" s="71"/>
      <c r="AA370" s="69"/>
      <c r="AB370" s="70"/>
      <c r="AC370" s="71"/>
      <c r="AD370" s="71"/>
      <c r="AE370" s="71"/>
      <c r="AF370" s="71"/>
      <c r="AG370" s="69"/>
      <c r="AH370" s="65"/>
      <c r="AI370" s="65"/>
      <c r="AJ370" s="65"/>
      <c r="AK370" s="29"/>
      <c r="AL370" s="29"/>
      <c r="AM370" s="170"/>
      <c r="AN370" s="170"/>
      <c r="AO370" s="170"/>
      <c r="AP370" s="170"/>
      <c r="AQ370" s="29"/>
      <c r="AR370" s="64"/>
      <c r="AS370" s="29"/>
      <c r="AT370" s="29"/>
      <c r="AU370" s="29"/>
      <c r="AV370" s="29"/>
      <c r="AW370" s="29"/>
      <c r="AX370" s="29"/>
      <c r="AY370" s="29"/>
      <c r="AZ370" s="29"/>
      <c r="BA370" s="90"/>
      <c r="BB370" s="97"/>
      <c r="BC370" s="98" t="str">
        <f>IF(AND(OR(K370=契約状況コード表!D$5,K370=契約状況コード表!D$6),OR(AG370=契約状況コード表!G$5,AG370=契約状況コード表!G$6)),"年間支払金額(全官署)",IF(OR(AG370=契約状況コード表!G$5,AG370=契約状況コード表!G$6),"年間支払金額",IF(AND(OR(COUNTIF(AI370,"*すべて*"),COUNTIF(AI370,"*全て*")),S370="●",OR(K370=契約状況コード表!D$5,K370=契約状況コード表!D$6)),"年間支払金額(全官署、契約相手方ごと)",IF(AND(OR(COUNTIF(AI370,"*すべて*"),COUNTIF(AI370,"*全て*")),S370="●"),"年間支払金額(契約相手方ごと)",IF(AND(OR(K370=契約状況コード表!D$5,K370=契約状況コード表!D$6),AG370=契約状況コード表!G$7),"契約総額(全官署)",IF(AND(K370=契約状況コード表!D$7,AG370=契約状況コード表!G$7),"契約総額(自官署のみ)",IF(K370=契約状況コード表!D$7,"年間支払金額(自官署のみ)",IF(AG370=契約状況コード表!G$7,"契約総額",IF(AND(COUNTIF(BJ370,"&lt;&gt;*単価*"),OR(K370=契約状況コード表!D$5,K370=契約状況コード表!D$6)),"全官署予定価格",IF(AND(COUNTIF(BJ370,"*単価*"),OR(K370=契約状況コード表!D$5,K370=契約状況コード表!D$6)),"全官署支払金額",IF(AND(COUNTIF(BJ370,"&lt;&gt;*単価*"),COUNTIF(BJ370,"*変更契約*")),"変更後予定価格",IF(COUNTIF(BJ370,"*単価*"),"年間支払金額","予定価格"))))))))))))</f>
        <v>予定価格</v>
      </c>
      <c r="BD370" s="98" t="str">
        <f>IF(AND(BI370=契約状況コード表!M$5,T370&gt;契約状況コード表!N$5),"○",IF(AND(BI370=契約状況コード表!M$6,T370&gt;=契約状況コード表!N$6),"○",IF(AND(BI370=契約状況コード表!M$7,T370&gt;=契約状況コード表!N$7),"○",IF(AND(BI370=契約状況コード表!M$8,T370&gt;=契約状況コード表!N$8),"○",IF(AND(BI370=契約状況コード表!M$9,T370&gt;=契約状況コード表!N$9),"○",IF(AND(BI370=契約状況コード表!M$10,T370&gt;=契約状況コード表!N$10),"○",IF(AND(BI370=契約状況コード表!M$11,T370&gt;=契約状況コード表!N$11),"○",IF(AND(BI370=契約状況コード表!M$12,T370&gt;=契約状況コード表!N$12),"○",IF(AND(BI370=契約状況コード表!M$13,T370&gt;=契約状況コード表!N$13),"○",IF(T370="他官署で調達手続き入札を実施のため","○","×"))))))))))</f>
        <v>×</v>
      </c>
      <c r="BE370" s="98" t="str">
        <f>IF(AND(BI370=契約状況コード表!M$5,Y370&gt;契約状況コード表!N$5),"○",IF(AND(BI370=契約状況コード表!M$6,Y370&gt;=契約状況コード表!N$6),"○",IF(AND(BI370=契約状況コード表!M$7,Y370&gt;=契約状況コード表!N$7),"○",IF(AND(BI370=契約状況コード表!M$8,Y370&gt;=契約状況コード表!N$8),"○",IF(AND(BI370=契約状況コード表!M$9,Y370&gt;=契約状況コード表!N$9),"○",IF(AND(BI370=契約状況コード表!M$10,Y370&gt;=契約状況コード表!N$10),"○",IF(AND(BI370=契約状況コード表!M$11,Y370&gt;=契約状況コード表!N$11),"○",IF(AND(BI370=契約状況コード表!M$12,Y370&gt;=契約状況コード表!N$12),"○",IF(AND(BI370=契約状況コード表!M$13,Y370&gt;=契約状況コード表!N$13),"○","×")))))))))</f>
        <v>×</v>
      </c>
      <c r="BF370" s="98" t="str">
        <f t="shared" si="51"/>
        <v>×</v>
      </c>
      <c r="BG370" s="98" t="str">
        <f t="shared" si="52"/>
        <v>×</v>
      </c>
      <c r="BH370" s="99" t="str">
        <f t="shared" si="53"/>
        <v/>
      </c>
      <c r="BI370" s="146">
        <f t="shared" si="54"/>
        <v>0</v>
      </c>
      <c r="BJ370" s="29" t="str">
        <f>IF(AG370=契約状況コード表!G$5,"",IF(AND(K370&lt;&gt;"",ISTEXT(U370)),"分担契約/単価契約",IF(ISTEXT(U370),"単価契約",IF(K370&lt;&gt;"","分担契約",""))))</f>
        <v/>
      </c>
      <c r="BK370" s="147"/>
      <c r="BL370" s="102" t="str">
        <f>IF(COUNTIF(T370,"**"),"",IF(AND(T370&gt;=契約状況コード表!P$5,OR(H370=契約状況コード表!M$5,H370=契約状況コード表!M$6)),1,IF(AND(T370&gt;=契約状況コード表!P$13,H370&lt;&gt;契約状況コード表!M$5,H370&lt;&gt;契約状況コード表!M$6),1,"")))</f>
        <v/>
      </c>
      <c r="BM370" s="132" t="str">
        <f t="shared" si="55"/>
        <v>○</v>
      </c>
      <c r="BN370" s="102" t="b">
        <f t="shared" si="56"/>
        <v>1</v>
      </c>
      <c r="BO370" s="102" t="b">
        <f t="shared" si="57"/>
        <v>1</v>
      </c>
    </row>
    <row r="371" spans="7:67" ht="60.6" customHeight="1">
      <c r="G371" s="64"/>
      <c r="H371" s="65"/>
      <c r="I371" s="65"/>
      <c r="J371" s="65"/>
      <c r="K371" s="64"/>
      <c r="L371" s="29"/>
      <c r="M371" s="66"/>
      <c r="N371" s="65"/>
      <c r="O371" s="67"/>
      <c r="P371" s="72"/>
      <c r="Q371" s="73"/>
      <c r="R371" s="65"/>
      <c r="S371" s="64"/>
      <c r="T371" s="74"/>
      <c r="U371" s="131"/>
      <c r="V371" s="76"/>
      <c r="W371" s="148" t="str">
        <f>IF(OR(T371="他官署で調達手続きを実施のため",AG371=契約状況コード表!G$5),"－",IF(V371&lt;&gt;"",ROUNDDOWN(V371/T371,3),(IFERROR(ROUNDDOWN(U371/T371,3),"－"))))</f>
        <v>－</v>
      </c>
      <c r="X371" s="74"/>
      <c r="Y371" s="74"/>
      <c r="Z371" s="71"/>
      <c r="AA371" s="69"/>
      <c r="AB371" s="70"/>
      <c r="AC371" s="71"/>
      <c r="AD371" s="71"/>
      <c r="AE371" s="71"/>
      <c r="AF371" s="71"/>
      <c r="AG371" s="69"/>
      <c r="AH371" s="65"/>
      <c r="AI371" s="65"/>
      <c r="AJ371" s="65"/>
      <c r="AK371" s="29"/>
      <c r="AL371" s="29"/>
      <c r="AM371" s="170"/>
      <c r="AN371" s="170"/>
      <c r="AO371" s="170"/>
      <c r="AP371" s="170"/>
      <c r="AQ371" s="29"/>
      <c r="AR371" s="64"/>
      <c r="AS371" s="29"/>
      <c r="AT371" s="29"/>
      <c r="AU371" s="29"/>
      <c r="AV371" s="29"/>
      <c r="AW371" s="29"/>
      <c r="AX371" s="29"/>
      <c r="AY371" s="29"/>
      <c r="AZ371" s="29"/>
      <c r="BA371" s="90"/>
      <c r="BB371" s="97"/>
      <c r="BC371" s="98" t="str">
        <f>IF(AND(OR(K371=契約状況コード表!D$5,K371=契約状況コード表!D$6),OR(AG371=契約状況コード表!G$5,AG371=契約状況コード表!G$6)),"年間支払金額(全官署)",IF(OR(AG371=契約状況コード表!G$5,AG371=契約状況コード表!G$6),"年間支払金額",IF(AND(OR(COUNTIF(AI371,"*すべて*"),COUNTIF(AI371,"*全て*")),S371="●",OR(K371=契約状況コード表!D$5,K371=契約状況コード表!D$6)),"年間支払金額(全官署、契約相手方ごと)",IF(AND(OR(COUNTIF(AI371,"*すべて*"),COUNTIF(AI371,"*全て*")),S371="●"),"年間支払金額(契約相手方ごと)",IF(AND(OR(K371=契約状況コード表!D$5,K371=契約状況コード表!D$6),AG371=契約状況コード表!G$7),"契約総額(全官署)",IF(AND(K371=契約状況コード表!D$7,AG371=契約状況コード表!G$7),"契約総額(自官署のみ)",IF(K371=契約状況コード表!D$7,"年間支払金額(自官署のみ)",IF(AG371=契約状況コード表!G$7,"契約総額",IF(AND(COUNTIF(BJ371,"&lt;&gt;*単価*"),OR(K371=契約状況コード表!D$5,K371=契約状況コード表!D$6)),"全官署予定価格",IF(AND(COUNTIF(BJ371,"*単価*"),OR(K371=契約状況コード表!D$5,K371=契約状況コード表!D$6)),"全官署支払金額",IF(AND(COUNTIF(BJ371,"&lt;&gt;*単価*"),COUNTIF(BJ371,"*変更契約*")),"変更後予定価格",IF(COUNTIF(BJ371,"*単価*"),"年間支払金額","予定価格"))))))))))))</f>
        <v>予定価格</v>
      </c>
      <c r="BD371" s="98" t="str">
        <f>IF(AND(BI371=契約状況コード表!M$5,T371&gt;契約状況コード表!N$5),"○",IF(AND(BI371=契約状況コード表!M$6,T371&gt;=契約状況コード表!N$6),"○",IF(AND(BI371=契約状況コード表!M$7,T371&gt;=契約状況コード表!N$7),"○",IF(AND(BI371=契約状況コード表!M$8,T371&gt;=契約状況コード表!N$8),"○",IF(AND(BI371=契約状況コード表!M$9,T371&gt;=契約状況コード表!N$9),"○",IF(AND(BI371=契約状況コード表!M$10,T371&gt;=契約状況コード表!N$10),"○",IF(AND(BI371=契約状況コード表!M$11,T371&gt;=契約状況コード表!N$11),"○",IF(AND(BI371=契約状況コード表!M$12,T371&gt;=契約状況コード表!N$12),"○",IF(AND(BI371=契約状況コード表!M$13,T371&gt;=契約状況コード表!N$13),"○",IF(T371="他官署で調達手続き入札を実施のため","○","×"))))))))))</f>
        <v>×</v>
      </c>
      <c r="BE371" s="98" t="str">
        <f>IF(AND(BI371=契約状況コード表!M$5,Y371&gt;契約状況コード表!N$5),"○",IF(AND(BI371=契約状況コード表!M$6,Y371&gt;=契約状況コード表!N$6),"○",IF(AND(BI371=契約状況コード表!M$7,Y371&gt;=契約状況コード表!N$7),"○",IF(AND(BI371=契約状況コード表!M$8,Y371&gt;=契約状況コード表!N$8),"○",IF(AND(BI371=契約状況コード表!M$9,Y371&gt;=契約状況コード表!N$9),"○",IF(AND(BI371=契約状況コード表!M$10,Y371&gt;=契約状況コード表!N$10),"○",IF(AND(BI371=契約状況コード表!M$11,Y371&gt;=契約状況コード表!N$11),"○",IF(AND(BI371=契約状況コード表!M$12,Y371&gt;=契約状況コード表!N$12),"○",IF(AND(BI371=契約状況コード表!M$13,Y371&gt;=契約状況コード表!N$13),"○","×")))))))))</f>
        <v>×</v>
      </c>
      <c r="BF371" s="98" t="str">
        <f t="shared" si="51"/>
        <v>×</v>
      </c>
      <c r="BG371" s="98" t="str">
        <f t="shared" si="52"/>
        <v>×</v>
      </c>
      <c r="BH371" s="99" t="str">
        <f t="shared" si="53"/>
        <v/>
      </c>
      <c r="BI371" s="146">
        <f t="shared" si="54"/>
        <v>0</v>
      </c>
      <c r="BJ371" s="29" t="str">
        <f>IF(AG371=契約状況コード表!G$5,"",IF(AND(K371&lt;&gt;"",ISTEXT(U371)),"分担契約/単価契約",IF(ISTEXT(U371),"単価契約",IF(K371&lt;&gt;"","分担契約",""))))</f>
        <v/>
      </c>
      <c r="BK371" s="147"/>
      <c r="BL371" s="102" t="str">
        <f>IF(COUNTIF(T371,"**"),"",IF(AND(T371&gt;=契約状況コード表!P$5,OR(H371=契約状況コード表!M$5,H371=契約状況コード表!M$6)),1,IF(AND(T371&gt;=契約状況コード表!P$13,H371&lt;&gt;契約状況コード表!M$5,H371&lt;&gt;契約状況コード表!M$6),1,"")))</f>
        <v/>
      </c>
      <c r="BM371" s="132" t="str">
        <f t="shared" si="55"/>
        <v>○</v>
      </c>
      <c r="BN371" s="102" t="b">
        <f t="shared" si="56"/>
        <v>1</v>
      </c>
      <c r="BO371" s="102" t="b">
        <f t="shared" si="57"/>
        <v>1</v>
      </c>
    </row>
    <row r="372" spans="7:67" ht="60.6" customHeight="1">
      <c r="G372" s="64"/>
      <c r="H372" s="65"/>
      <c r="I372" s="65"/>
      <c r="J372" s="65"/>
      <c r="K372" s="64"/>
      <c r="L372" s="29"/>
      <c r="M372" s="66"/>
      <c r="N372" s="65"/>
      <c r="O372" s="67"/>
      <c r="P372" s="72"/>
      <c r="Q372" s="73"/>
      <c r="R372" s="65"/>
      <c r="S372" s="64"/>
      <c r="T372" s="68"/>
      <c r="U372" s="75"/>
      <c r="V372" s="76"/>
      <c r="W372" s="148" t="str">
        <f>IF(OR(T372="他官署で調達手続きを実施のため",AG372=契約状況コード表!G$5),"－",IF(V372&lt;&gt;"",ROUNDDOWN(V372/T372,3),(IFERROR(ROUNDDOWN(U372/T372,3),"－"))))</f>
        <v>－</v>
      </c>
      <c r="X372" s="68"/>
      <c r="Y372" s="68"/>
      <c r="Z372" s="71"/>
      <c r="AA372" s="69"/>
      <c r="AB372" s="70"/>
      <c r="AC372" s="71"/>
      <c r="AD372" s="71"/>
      <c r="AE372" s="71"/>
      <c r="AF372" s="71"/>
      <c r="AG372" s="69"/>
      <c r="AH372" s="65"/>
      <c r="AI372" s="65"/>
      <c r="AJ372" s="65"/>
      <c r="AK372" s="29"/>
      <c r="AL372" s="29"/>
      <c r="AM372" s="170"/>
      <c r="AN372" s="170"/>
      <c r="AO372" s="170"/>
      <c r="AP372" s="170"/>
      <c r="AQ372" s="29"/>
      <c r="AR372" s="64"/>
      <c r="AS372" s="29"/>
      <c r="AT372" s="29"/>
      <c r="AU372" s="29"/>
      <c r="AV372" s="29"/>
      <c r="AW372" s="29"/>
      <c r="AX372" s="29"/>
      <c r="AY372" s="29"/>
      <c r="AZ372" s="29"/>
      <c r="BA372" s="90"/>
      <c r="BB372" s="97"/>
      <c r="BC372" s="98" t="str">
        <f>IF(AND(OR(K372=契約状況コード表!D$5,K372=契約状況コード表!D$6),OR(AG372=契約状況コード表!G$5,AG372=契約状況コード表!G$6)),"年間支払金額(全官署)",IF(OR(AG372=契約状況コード表!G$5,AG372=契約状況コード表!G$6),"年間支払金額",IF(AND(OR(COUNTIF(AI372,"*すべて*"),COUNTIF(AI372,"*全て*")),S372="●",OR(K372=契約状況コード表!D$5,K372=契約状況コード表!D$6)),"年間支払金額(全官署、契約相手方ごと)",IF(AND(OR(COUNTIF(AI372,"*すべて*"),COUNTIF(AI372,"*全て*")),S372="●"),"年間支払金額(契約相手方ごと)",IF(AND(OR(K372=契約状況コード表!D$5,K372=契約状況コード表!D$6),AG372=契約状況コード表!G$7),"契約総額(全官署)",IF(AND(K372=契約状況コード表!D$7,AG372=契約状況コード表!G$7),"契約総額(自官署のみ)",IF(K372=契約状況コード表!D$7,"年間支払金額(自官署のみ)",IF(AG372=契約状況コード表!G$7,"契約総額",IF(AND(COUNTIF(BJ372,"&lt;&gt;*単価*"),OR(K372=契約状況コード表!D$5,K372=契約状況コード表!D$6)),"全官署予定価格",IF(AND(COUNTIF(BJ372,"*単価*"),OR(K372=契約状況コード表!D$5,K372=契約状況コード表!D$6)),"全官署支払金額",IF(AND(COUNTIF(BJ372,"&lt;&gt;*単価*"),COUNTIF(BJ372,"*変更契約*")),"変更後予定価格",IF(COUNTIF(BJ372,"*単価*"),"年間支払金額","予定価格"))))))))))))</f>
        <v>予定価格</v>
      </c>
      <c r="BD372" s="98" t="str">
        <f>IF(AND(BI372=契約状況コード表!M$5,T372&gt;契約状況コード表!N$5),"○",IF(AND(BI372=契約状況コード表!M$6,T372&gt;=契約状況コード表!N$6),"○",IF(AND(BI372=契約状況コード表!M$7,T372&gt;=契約状況コード表!N$7),"○",IF(AND(BI372=契約状況コード表!M$8,T372&gt;=契約状況コード表!N$8),"○",IF(AND(BI372=契約状況コード表!M$9,T372&gt;=契約状況コード表!N$9),"○",IF(AND(BI372=契約状況コード表!M$10,T372&gt;=契約状況コード表!N$10),"○",IF(AND(BI372=契約状況コード表!M$11,T372&gt;=契約状況コード表!N$11),"○",IF(AND(BI372=契約状況コード表!M$12,T372&gt;=契約状況コード表!N$12),"○",IF(AND(BI372=契約状況コード表!M$13,T372&gt;=契約状況コード表!N$13),"○",IF(T372="他官署で調達手続き入札を実施のため","○","×"))))))))))</f>
        <v>×</v>
      </c>
      <c r="BE372" s="98" t="str">
        <f>IF(AND(BI372=契約状況コード表!M$5,Y372&gt;契約状況コード表!N$5),"○",IF(AND(BI372=契約状況コード表!M$6,Y372&gt;=契約状況コード表!N$6),"○",IF(AND(BI372=契約状況コード表!M$7,Y372&gt;=契約状況コード表!N$7),"○",IF(AND(BI372=契約状況コード表!M$8,Y372&gt;=契約状況コード表!N$8),"○",IF(AND(BI372=契約状況コード表!M$9,Y372&gt;=契約状況コード表!N$9),"○",IF(AND(BI372=契約状況コード表!M$10,Y372&gt;=契約状況コード表!N$10),"○",IF(AND(BI372=契約状況コード表!M$11,Y372&gt;=契約状況コード表!N$11),"○",IF(AND(BI372=契約状況コード表!M$12,Y372&gt;=契約状況コード表!N$12),"○",IF(AND(BI372=契約状況コード表!M$13,Y372&gt;=契約状況コード表!N$13),"○","×")))))))))</f>
        <v>×</v>
      </c>
      <c r="BF372" s="98" t="str">
        <f t="shared" si="51"/>
        <v>×</v>
      </c>
      <c r="BG372" s="98" t="str">
        <f t="shared" si="52"/>
        <v>×</v>
      </c>
      <c r="BH372" s="99" t="str">
        <f t="shared" si="53"/>
        <v/>
      </c>
      <c r="BI372" s="146">
        <f t="shared" si="54"/>
        <v>0</v>
      </c>
      <c r="BJ372" s="29" t="str">
        <f>IF(AG372=契約状況コード表!G$5,"",IF(AND(K372&lt;&gt;"",ISTEXT(U372)),"分担契約/単価契約",IF(ISTEXT(U372),"単価契約",IF(K372&lt;&gt;"","分担契約",""))))</f>
        <v/>
      </c>
      <c r="BK372" s="147"/>
      <c r="BL372" s="102" t="str">
        <f>IF(COUNTIF(T372,"**"),"",IF(AND(T372&gt;=契約状況コード表!P$5,OR(H372=契約状況コード表!M$5,H372=契約状況コード表!M$6)),1,IF(AND(T372&gt;=契約状況コード表!P$13,H372&lt;&gt;契約状況コード表!M$5,H372&lt;&gt;契約状況コード表!M$6),1,"")))</f>
        <v/>
      </c>
      <c r="BM372" s="132" t="str">
        <f t="shared" si="55"/>
        <v>○</v>
      </c>
      <c r="BN372" s="102" t="b">
        <f t="shared" si="56"/>
        <v>1</v>
      </c>
      <c r="BO372" s="102" t="b">
        <f t="shared" si="57"/>
        <v>1</v>
      </c>
    </row>
    <row r="373" spans="7:67" ht="60.6" customHeight="1">
      <c r="G373" s="64"/>
      <c r="H373" s="65"/>
      <c r="I373" s="65"/>
      <c r="J373" s="65"/>
      <c r="K373" s="64"/>
      <c r="L373" s="29"/>
      <c r="M373" s="66"/>
      <c r="N373" s="65"/>
      <c r="O373" s="67"/>
      <c r="P373" s="72"/>
      <c r="Q373" s="73"/>
      <c r="R373" s="65"/>
      <c r="S373" s="64"/>
      <c r="T373" s="68"/>
      <c r="U373" s="75"/>
      <c r="V373" s="76"/>
      <c r="W373" s="148" t="str">
        <f>IF(OR(T373="他官署で調達手続きを実施のため",AG373=契約状況コード表!G$5),"－",IF(V373&lt;&gt;"",ROUNDDOWN(V373/T373,3),(IFERROR(ROUNDDOWN(U373/T373,3),"－"))))</f>
        <v>－</v>
      </c>
      <c r="X373" s="68"/>
      <c r="Y373" s="68"/>
      <c r="Z373" s="71"/>
      <c r="AA373" s="69"/>
      <c r="AB373" s="70"/>
      <c r="AC373" s="71"/>
      <c r="AD373" s="71"/>
      <c r="AE373" s="71"/>
      <c r="AF373" s="71"/>
      <c r="AG373" s="69"/>
      <c r="AH373" s="65"/>
      <c r="AI373" s="65"/>
      <c r="AJ373" s="65"/>
      <c r="AK373" s="29"/>
      <c r="AL373" s="29"/>
      <c r="AM373" s="170"/>
      <c r="AN373" s="170"/>
      <c r="AO373" s="170"/>
      <c r="AP373" s="170"/>
      <c r="AQ373" s="29"/>
      <c r="AR373" s="64"/>
      <c r="AS373" s="29"/>
      <c r="AT373" s="29"/>
      <c r="AU373" s="29"/>
      <c r="AV373" s="29"/>
      <c r="AW373" s="29"/>
      <c r="AX373" s="29"/>
      <c r="AY373" s="29"/>
      <c r="AZ373" s="29"/>
      <c r="BA373" s="90"/>
      <c r="BB373" s="97"/>
      <c r="BC373" s="98" t="str">
        <f>IF(AND(OR(K373=契約状況コード表!D$5,K373=契約状況コード表!D$6),OR(AG373=契約状況コード表!G$5,AG373=契約状況コード表!G$6)),"年間支払金額(全官署)",IF(OR(AG373=契約状況コード表!G$5,AG373=契約状況コード表!G$6),"年間支払金額",IF(AND(OR(COUNTIF(AI373,"*すべて*"),COUNTIF(AI373,"*全て*")),S373="●",OR(K373=契約状況コード表!D$5,K373=契約状況コード表!D$6)),"年間支払金額(全官署、契約相手方ごと)",IF(AND(OR(COUNTIF(AI373,"*すべて*"),COUNTIF(AI373,"*全て*")),S373="●"),"年間支払金額(契約相手方ごと)",IF(AND(OR(K373=契約状況コード表!D$5,K373=契約状況コード表!D$6),AG373=契約状況コード表!G$7),"契約総額(全官署)",IF(AND(K373=契約状況コード表!D$7,AG373=契約状況コード表!G$7),"契約総額(自官署のみ)",IF(K373=契約状況コード表!D$7,"年間支払金額(自官署のみ)",IF(AG373=契約状況コード表!G$7,"契約総額",IF(AND(COUNTIF(BJ373,"&lt;&gt;*単価*"),OR(K373=契約状況コード表!D$5,K373=契約状況コード表!D$6)),"全官署予定価格",IF(AND(COUNTIF(BJ373,"*単価*"),OR(K373=契約状況コード表!D$5,K373=契約状況コード表!D$6)),"全官署支払金額",IF(AND(COUNTIF(BJ373,"&lt;&gt;*単価*"),COUNTIF(BJ373,"*変更契約*")),"変更後予定価格",IF(COUNTIF(BJ373,"*単価*"),"年間支払金額","予定価格"))))))))))))</f>
        <v>予定価格</v>
      </c>
      <c r="BD373" s="98" t="str">
        <f>IF(AND(BI373=契約状況コード表!M$5,T373&gt;契約状況コード表!N$5),"○",IF(AND(BI373=契約状況コード表!M$6,T373&gt;=契約状況コード表!N$6),"○",IF(AND(BI373=契約状況コード表!M$7,T373&gt;=契約状況コード表!N$7),"○",IF(AND(BI373=契約状況コード表!M$8,T373&gt;=契約状況コード表!N$8),"○",IF(AND(BI373=契約状況コード表!M$9,T373&gt;=契約状況コード表!N$9),"○",IF(AND(BI373=契約状況コード表!M$10,T373&gt;=契約状況コード表!N$10),"○",IF(AND(BI373=契約状況コード表!M$11,T373&gt;=契約状況コード表!N$11),"○",IF(AND(BI373=契約状況コード表!M$12,T373&gt;=契約状況コード表!N$12),"○",IF(AND(BI373=契約状況コード表!M$13,T373&gt;=契約状況コード表!N$13),"○",IF(T373="他官署で調達手続き入札を実施のため","○","×"))))))))))</f>
        <v>×</v>
      </c>
      <c r="BE373" s="98" t="str">
        <f>IF(AND(BI373=契約状況コード表!M$5,Y373&gt;契約状況コード表!N$5),"○",IF(AND(BI373=契約状況コード表!M$6,Y373&gt;=契約状況コード表!N$6),"○",IF(AND(BI373=契約状況コード表!M$7,Y373&gt;=契約状況コード表!N$7),"○",IF(AND(BI373=契約状況コード表!M$8,Y373&gt;=契約状況コード表!N$8),"○",IF(AND(BI373=契約状況コード表!M$9,Y373&gt;=契約状況コード表!N$9),"○",IF(AND(BI373=契約状況コード表!M$10,Y373&gt;=契約状況コード表!N$10),"○",IF(AND(BI373=契約状況コード表!M$11,Y373&gt;=契約状況コード表!N$11),"○",IF(AND(BI373=契約状況コード表!M$12,Y373&gt;=契約状況コード表!N$12),"○",IF(AND(BI373=契約状況コード表!M$13,Y373&gt;=契約状況コード表!N$13),"○","×")))))))))</f>
        <v>×</v>
      </c>
      <c r="BF373" s="98" t="str">
        <f t="shared" si="51"/>
        <v>×</v>
      </c>
      <c r="BG373" s="98" t="str">
        <f t="shared" si="52"/>
        <v>×</v>
      </c>
      <c r="BH373" s="99" t="str">
        <f t="shared" si="53"/>
        <v/>
      </c>
      <c r="BI373" s="146">
        <f t="shared" si="54"/>
        <v>0</v>
      </c>
      <c r="BJ373" s="29" t="str">
        <f>IF(AG373=契約状況コード表!G$5,"",IF(AND(K373&lt;&gt;"",ISTEXT(U373)),"分担契約/単価契約",IF(ISTEXT(U373),"単価契約",IF(K373&lt;&gt;"","分担契約",""))))</f>
        <v/>
      </c>
      <c r="BK373" s="147"/>
      <c r="BL373" s="102" t="str">
        <f>IF(COUNTIF(T373,"**"),"",IF(AND(T373&gt;=契約状況コード表!P$5,OR(H373=契約状況コード表!M$5,H373=契約状況コード表!M$6)),1,IF(AND(T373&gt;=契約状況コード表!P$13,H373&lt;&gt;契約状況コード表!M$5,H373&lt;&gt;契約状況コード表!M$6),1,"")))</f>
        <v/>
      </c>
      <c r="BM373" s="132" t="str">
        <f t="shared" si="55"/>
        <v>○</v>
      </c>
      <c r="BN373" s="102" t="b">
        <f t="shared" si="56"/>
        <v>1</v>
      </c>
      <c r="BO373" s="102" t="b">
        <f t="shared" si="57"/>
        <v>1</v>
      </c>
    </row>
    <row r="374" spans="7:67" ht="60.6" customHeight="1">
      <c r="G374" s="64"/>
      <c r="H374" s="65"/>
      <c r="I374" s="65"/>
      <c r="J374" s="65"/>
      <c r="K374" s="64"/>
      <c r="L374" s="29"/>
      <c r="M374" s="66"/>
      <c r="N374" s="65"/>
      <c r="O374" s="67"/>
      <c r="P374" s="72"/>
      <c r="Q374" s="73"/>
      <c r="R374" s="65"/>
      <c r="S374" s="64"/>
      <c r="T374" s="68"/>
      <c r="U374" s="75"/>
      <c r="V374" s="76"/>
      <c r="W374" s="148" t="str">
        <f>IF(OR(T374="他官署で調達手続きを実施のため",AG374=契約状況コード表!G$5),"－",IF(V374&lt;&gt;"",ROUNDDOWN(V374/T374,3),(IFERROR(ROUNDDOWN(U374/T374,3),"－"))))</f>
        <v>－</v>
      </c>
      <c r="X374" s="68"/>
      <c r="Y374" s="68"/>
      <c r="Z374" s="71"/>
      <c r="AA374" s="69"/>
      <c r="AB374" s="70"/>
      <c r="AC374" s="71"/>
      <c r="AD374" s="71"/>
      <c r="AE374" s="71"/>
      <c r="AF374" s="71"/>
      <c r="AG374" s="69"/>
      <c r="AH374" s="65"/>
      <c r="AI374" s="65"/>
      <c r="AJ374" s="65"/>
      <c r="AK374" s="29"/>
      <c r="AL374" s="29"/>
      <c r="AM374" s="170"/>
      <c r="AN374" s="170"/>
      <c r="AO374" s="170"/>
      <c r="AP374" s="170"/>
      <c r="AQ374" s="29"/>
      <c r="AR374" s="64"/>
      <c r="AS374" s="29"/>
      <c r="AT374" s="29"/>
      <c r="AU374" s="29"/>
      <c r="AV374" s="29"/>
      <c r="AW374" s="29"/>
      <c r="AX374" s="29"/>
      <c r="AY374" s="29"/>
      <c r="AZ374" s="29"/>
      <c r="BA374" s="90"/>
      <c r="BB374" s="97"/>
      <c r="BC374" s="98" t="str">
        <f>IF(AND(OR(K374=契約状況コード表!D$5,K374=契約状況コード表!D$6),OR(AG374=契約状況コード表!G$5,AG374=契約状況コード表!G$6)),"年間支払金額(全官署)",IF(OR(AG374=契約状況コード表!G$5,AG374=契約状況コード表!G$6),"年間支払金額",IF(AND(OR(COUNTIF(AI374,"*すべて*"),COUNTIF(AI374,"*全て*")),S374="●",OR(K374=契約状況コード表!D$5,K374=契約状況コード表!D$6)),"年間支払金額(全官署、契約相手方ごと)",IF(AND(OR(COUNTIF(AI374,"*すべて*"),COUNTIF(AI374,"*全て*")),S374="●"),"年間支払金額(契約相手方ごと)",IF(AND(OR(K374=契約状況コード表!D$5,K374=契約状況コード表!D$6),AG374=契約状況コード表!G$7),"契約総額(全官署)",IF(AND(K374=契約状況コード表!D$7,AG374=契約状況コード表!G$7),"契約総額(自官署のみ)",IF(K374=契約状況コード表!D$7,"年間支払金額(自官署のみ)",IF(AG374=契約状況コード表!G$7,"契約総額",IF(AND(COUNTIF(BJ374,"&lt;&gt;*単価*"),OR(K374=契約状況コード表!D$5,K374=契約状況コード表!D$6)),"全官署予定価格",IF(AND(COUNTIF(BJ374,"*単価*"),OR(K374=契約状況コード表!D$5,K374=契約状況コード表!D$6)),"全官署支払金額",IF(AND(COUNTIF(BJ374,"&lt;&gt;*単価*"),COUNTIF(BJ374,"*変更契約*")),"変更後予定価格",IF(COUNTIF(BJ374,"*単価*"),"年間支払金額","予定価格"))))))))))))</f>
        <v>予定価格</v>
      </c>
      <c r="BD374" s="98" t="str">
        <f>IF(AND(BI374=契約状況コード表!M$5,T374&gt;契約状況コード表!N$5),"○",IF(AND(BI374=契約状況コード表!M$6,T374&gt;=契約状況コード表!N$6),"○",IF(AND(BI374=契約状況コード表!M$7,T374&gt;=契約状況コード表!N$7),"○",IF(AND(BI374=契約状況コード表!M$8,T374&gt;=契約状況コード表!N$8),"○",IF(AND(BI374=契約状況コード表!M$9,T374&gt;=契約状況コード表!N$9),"○",IF(AND(BI374=契約状況コード表!M$10,T374&gt;=契約状況コード表!N$10),"○",IF(AND(BI374=契約状況コード表!M$11,T374&gt;=契約状況コード表!N$11),"○",IF(AND(BI374=契約状況コード表!M$12,T374&gt;=契約状況コード表!N$12),"○",IF(AND(BI374=契約状況コード表!M$13,T374&gt;=契約状況コード表!N$13),"○",IF(T374="他官署で調達手続き入札を実施のため","○","×"))))))))))</f>
        <v>×</v>
      </c>
      <c r="BE374" s="98" t="str">
        <f>IF(AND(BI374=契約状況コード表!M$5,Y374&gt;契約状況コード表!N$5),"○",IF(AND(BI374=契約状況コード表!M$6,Y374&gt;=契約状況コード表!N$6),"○",IF(AND(BI374=契約状況コード表!M$7,Y374&gt;=契約状況コード表!N$7),"○",IF(AND(BI374=契約状況コード表!M$8,Y374&gt;=契約状況コード表!N$8),"○",IF(AND(BI374=契約状況コード表!M$9,Y374&gt;=契約状況コード表!N$9),"○",IF(AND(BI374=契約状況コード表!M$10,Y374&gt;=契約状況コード表!N$10),"○",IF(AND(BI374=契約状況コード表!M$11,Y374&gt;=契約状況コード表!N$11),"○",IF(AND(BI374=契約状況コード表!M$12,Y374&gt;=契約状況コード表!N$12),"○",IF(AND(BI374=契約状況コード表!M$13,Y374&gt;=契約状況コード表!N$13),"○","×")))))))))</f>
        <v>×</v>
      </c>
      <c r="BF374" s="98" t="str">
        <f t="shared" si="51"/>
        <v>×</v>
      </c>
      <c r="BG374" s="98" t="str">
        <f t="shared" si="52"/>
        <v>×</v>
      </c>
      <c r="BH374" s="99" t="str">
        <f t="shared" si="53"/>
        <v/>
      </c>
      <c r="BI374" s="146">
        <f t="shared" si="54"/>
        <v>0</v>
      </c>
      <c r="BJ374" s="29" t="str">
        <f>IF(AG374=契約状況コード表!G$5,"",IF(AND(K374&lt;&gt;"",ISTEXT(U374)),"分担契約/単価契約",IF(ISTEXT(U374),"単価契約",IF(K374&lt;&gt;"","分担契約",""))))</f>
        <v/>
      </c>
      <c r="BK374" s="147"/>
      <c r="BL374" s="102" t="str">
        <f>IF(COUNTIF(T374,"**"),"",IF(AND(T374&gt;=契約状況コード表!P$5,OR(H374=契約状況コード表!M$5,H374=契約状況コード表!M$6)),1,IF(AND(T374&gt;=契約状況コード表!P$13,H374&lt;&gt;契約状況コード表!M$5,H374&lt;&gt;契約状況コード表!M$6),1,"")))</f>
        <v/>
      </c>
      <c r="BM374" s="132" t="str">
        <f t="shared" si="55"/>
        <v>○</v>
      </c>
      <c r="BN374" s="102" t="b">
        <f t="shared" si="56"/>
        <v>1</v>
      </c>
      <c r="BO374" s="102" t="b">
        <f t="shared" si="57"/>
        <v>1</v>
      </c>
    </row>
    <row r="375" spans="7:67" ht="60.6" customHeight="1">
      <c r="G375" s="64"/>
      <c r="H375" s="65"/>
      <c r="I375" s="65"/>
      <c r="J375" s="65"/>
      <c r="K375" s="64"/>
      <c r="L375" s="29"/>
      <c r="M375" s="66"/>
      <c r="N375" s="65"/>
      <c r="O375" s="67"/>
      <c r="P375" s="72"/>
      <c r="Q375" s="73"/>
      <c r="R375" s="65"/>
      <c r="S375" s="64"/>
      <c r="T375" s="68"/>
      <c r="U375" s="75"/>
      <c r="V375" s="76"/>
      <c r="W375" s="148" t="str">
        <f>IF(OR(T375="他官署で調達手続きを実施のため",AG375=契約状況コード表!G$5),"－",IF(V375&lt;&gt;"",ROUNDDOWN(V375/T375,3),(IFERROR(ROUNDDOWN(U375/T375,3),"－"))))</f>
        <v>－</v>
      </c>
      <c r="X375" s="68"/>
      <c r="Y375" s="68"/>
      <c r="Z375" s="71"/>
      <c r="AA375" s="69"/>
      <c r="AB375" s="70"/>
      <c r="AC375" s="71"/>
      <c r="AD375" s="71"/>
      <c r="AE375" s="71"/>
      <c r="AF375" s="71"/>
      <c r="AG375" s="69"/>
      <c r="AH375" s="65"/>
      <c r="AI375" s="65"/>
      <c r="AJ375" s="65"/>
      <c r="AK375" s="29"/>
      <c r="AL375" s="29"/>
      <c r="AM375" s="170"/>
      <c r="AN375" s="170"/>
      <c r="AO375" s="170"/>
      <c r="AP375" s="170"/>
      <c r="AQ375" s="29"/>
      <c r="AR375" s="64"/>
      <c r="AS375" s="29"/>
      <c r="AT375" s="29"/>
      <c r="AU375" s="29"/>
      <c r="AV375" s="29"/>
      <c r="AW375" s="29"/>
      <c r="AX375" s="29"/>
      <c r="AY375" s="29"/>
      <c r="AZ375" s="29"/>
      <c r="BA375" s="92"/>
      <c r="BB375" s="97"/>
      <c r="BC375" s="98" t="str">
        <f>IF(AND(OR(K375=契約状況コード表!D$5,K375=契約状況コード表!D$6),OR(AG375=契約状況コード表!G$5,AG375=契約状況コード表!G$6)),"年間支払金額(全官署)",IF(OR(AG375=契約状況コード表!G$5,AG375=契約状況コード表!G$6),"年間支払金額",IF(AND(OR(COUNTIF(AI375,"*すべて*"),COUNTIF(AI375,"*全て*")),S375="●",OR(K375=契約状況コード表!D$5,K375=契約状況コード表!D$6)),"年間支払金額(全官署、契約相手方ごと)",IF(AND(OR(COUNTIF(AI375,"*すべて*"),COUNTIF(AI375,"*全て*")),S375="●"),"年間支払金額(契約相手方ごと)",IF(AND(OR(K375=契約状況コード表!D$5,K375=契約状況コード表!D$6),AG375=契約状況コード表!G$7),"契約総額(全官署)",IF(AND(K375=契約状況コード表!D$7,AG375=契約状況コード表!G$7),"契約総額(自官署のみ)",IF(K375=契約状況コード表!D$7,"年間支払金額(自官署のみ)",IF(AG375=契約状況コード表!G$7,"契約総額",IF(AND(COUNTIF(BJ375,"&lt;&gt;*単価*"),OR(K375=契約状況コード表!D$5,K375=契約状況コード表!D$6)),"全官署予定価格",IF(AND(COUNTIF(BJ375,"*単価*"),OR(K375=契約状況コード表!D$5,K375=契約状況コード表!D$6)),"全官署支払金額",IF(AND(COUNTIF(BJ375,"&lt;&gt;*単価*"),COUNTIF(BJ375,"*変更契約*")),"変更後予定価格",IF(COUNTIF(BJ375,"*単価*"),"年間支払金額","予定価格"))))))))))))</f>
        <v>予定価格</v>
      </c>
      <c r="BD375" s="98" t="str">
        <f>IF(AND(BI375=契約状況コード表!M$5,T375&gt;契約状況コード表!N$5),"○",IF(AND(BI375=契約状況コード表!M$6,T375&gt;=契約状況コード表!N$6),"○",IF(AND(BI375=契約状況コード表!M$7,T375&gt;=契約状況コード表!N$7),"○",IF(AND(BI375=契約状況コード表!M$8,T375&gt;=契約状況コード表!N$8),"○",IF(AND(BI375=契約状況コード表!M$9,T375&gt;=契約状況コード表!N$9),"○",IF(AND(BI375=契約状況コード表!M$10,T375&gt;=契約状況コード表!N$10),"○",IF(AND(BI375=契約状況コード表!M$11,T375&gt;=契約状況コード表!N$11),"○",IF(AND(BI375=契約状況コード表!M$12,T375&gt;=契約状況コード表!N$12),"○",IF(AND(BI375=契約状況コード表!M$13,T375&gt;=契約状況コード表!N$13),"○",IF(T375="他官署で調達手続き入札を実施のため","○","×"))))))))))</f>
        <v>×</v>
      </c>
      <c r="BE375" s="98" t="str">
        <f>IF(AND(BI375=契約状況コード表!M$5,Y375&gt;契約状況コード表!N$5),"○",IF(AND(BI375=契約状況コード表!M$6,Y375&gt;=契約状況コード表!N$6),"○",IF(AND(BI375=契約状況コード表!M$7,Y375&gt;=契約状況コード表!N$7),"○",IF(AND(BI375=契約状況コード表!M$8,Y375&gt;=契約状況コード表!N$8),"○",IF(AND(BI375=契約状況コード表!M$9,Y375&gt;=契約状況コード表!N$9),"○",IF(AND(BI375=契約状況コード表!M$10,Y375&gt;=契約状況コード表!N$10),"○",IF(AND(BI375=契約状況コード表!M$11,Y375&gt;=契約状況コード表!N$11),"○",IF(AND(BI375=契約状況コード表!M$12,Y375&gt;=契約状況コード表!N$12),"○",IF(AND(BI375=契約状況コード表!M$13,Y375&gt;=契約状況コード表!N$13),"○","×")))))))))</f>
        <v>×</v>
      </c>
      <c r="BF375" s="98" t="str">
        <f t="shared" si="51"/>
        <v>×</v>
      </c>
      <c r="BG375" s="98" t="str">
        <f t="shared" si="52"/>
        <v>×</v>
      </c>
      <c r="BH375" s="99" t="str">
        <f t="shared" si="53"/>
        <v/>
      </c>
      <c r="BI375" s="146">
        <f t="shared" si="54"/>
        <v>0</v>
      </c>
      <c r="BJ375" s="29" t="str">
        <f>IF(AG375=契約状況コード表!G$5,"",IF(AND(K375&lt;&gt;"",ISTEXT(U375)),"分担契約/単価契約",IF(ISTEXT(U375),"単価契約",IF(K375&lt;&gt;"","分担契約",""))))</f>
        <v/>
      </c>
      <c r="BK375" s="147"/>
      <c r="BL375" s="102" t="str">
        <f>IF(COUNTIF(T375,"**"),"",IF(AND(T375&gt;=契約状況コード表!P$5,OR(H375=契約状況コード表!M$5,H375=契約状況コード表!M$6)),1,IF(AND(T375&gt;=契約状況コード表!P$13,H375&lt;&gt;契約状況コード表!M$5,H375&lt;&gt;契約状況コード表!M$6),1,"")))</f>
        <v/>
      </c>
      <c r="BM375" s="132" t="str">
        <f t="shared" si="55"/>
        <v>○</v>
      </c>
      <c r="BN375" s="102" t="b">
        <f t="shared" si="56"/>
        <v>1</v>
      </c>
      <c r="BO375" s="102" t="b">
        <f t="shared" si="57"/>
        <v>1</v>
      </c>
    </row>
    <row r="376" spans="7:67" ht="60.6" customHeight="1">
      <c r="G376" s="64"/>
      <c r="H376" s="65"/>
      <c r="I376" s="65"/>
      <c r="J376" s="65"/>
      <c r="K376" s="64"/>
      <c r="L376" s="29"/>
      <c r="M376" s="66"/>
      <c r="N376" s="65"/>
      <c r="O376" s="67"/>
      <c r="P376" s="72"/>
      <c r="Q376" s="73"/>
      <c r="R376" s="65"/>
      <c r="S376" s="64"/>
      <c r="T376" s="68"/>
      <c r="U376" s="75"/>
      <c r="V376" s="76"/>
      <c r="W376" s="148" t="str">
        <f>IF(OR(T376="他官署で調達手続きを実施のため",AG376=契約状況コード表!G$5),"－",IF(V376&lt;&gt;"",ROUNDDOWN(V376/T376,3),(IFERROR(ROUNDDOWN(U376/T376,3),"－"))))</f>
        <v>－</v>
      </c>
      <c r="X376" s="68"/>
      <c r="Y376" s="68"/>
      <c r="Z376" s="71"/>
      <c r="AA376" s="69"/>
      <c r="AB376" s="70"/>
      <c r="AC376" s="71"/>
      <c r="AD376" s="71"/>
      <c r="AE376" s="71"/>
      <c r="AF376" s="71"/>
      <c r="AG376" s="69"/>
      <c r="AH376" s="65"/>
      <c r="AI376" s="65"/>
      <c r="AJ376" s="65"/>
      <c r="AK376" s="29"/>
      <c r="AL376" s="29"/>
      <c r="AM376" s="170"/>
      <c r="AN376" s="170"/>
      <c r="AO376" s="170"/>
      <c r="AP376" s="170"/>
      <c r="AQ376" s="29"/>
      <c r="AR376" s="64"/>
      <c r="AS376" s="29"/>
      <c r="AT376" s="29"/>
      <c r="AU376" s="29"/>
      <c r="AV376" s="29"/>
      <c r="AW376" s="29"/>
      <c r="AX376" s="29"/>
      <c r="AY376" s="29"/>
      <c r="AZ376" s="29"/>
      <c r="BA376" s="90"/>
      <c r="BB376" s="97"/>
      <c r="BC376" s="98" t="str">
        <f>IF(AND(OR(K376=契約状況コード表!D$5,K376=契約状況コード表!D$6),OR(AG376=契約状況コード表!G$5,AG376=契約状況コード表!G$6)),"年間支払金額(全官署)",IF(OR(AG376=契約状況コード表!G$5,AG376=契約状況コード表!G$6),"年間支払金額",IF(AND(OR(COUNTIF(AI376,"*すべて*"),COUNTIF(AI376,"*全て*")),S376="●",OR(K376=契約状況コード表!D$5,K376=契約状況コード表!D$6)),"年間支払金額(全官署、契約相手方ごと)",IF(AND(OR(COUNTIF(AI376,"*すべて*"),COUNTIF(AI376,"*全て*")),S376="●"),"年間支払金額(契約相手方ごと)",IF(AND(OR(K376=契約状況コード表!D$5,K376=契約状況コード表!D$6),AG376=契約状況コード表!G$7),"契約総額(全官署)",IF(AND(K376=契約状況コード表!D$7,AG376=契約状況コード表!G$7),"契約総額(自官署のみ)",IF(K376=契約状況コード表!D$7,"年間支払金額(自官署のみ)",IF(AG376=契約状況コード表!G$7,"契約総額",IF(AND(COUNTIF(BJ376,"&lt;&gt;*単価*"),OR(K376=契約状況コード表!D$5,K376=契約状況コード表!D$6)),"全官署予定価格",IF(AND(COUNTIF(BJ376,"*単価*"),OR(K376=契約状況コード表!D$5,K376=契約状況コード表!D$6)),"全官署支払金額",IF(AND(COUNTIF(BJ376,"&lt;&gt;*単価*"),COUNTIF(BJ376,"*変更契約*")),"変更後予定価格",IF(COUNTIF(BJ376,"*単価*"),"年間支払金額","予定価格"))))))))))))</f>
        <v>予定価格</v>
      </c>
      <c r="BD376" s="98" t="str">
        <f>IF(AND(BI376=契約状況コード表!M$5,T376&gt;契約状況コード表!N$5),"○",IF(AND(BI376=契約状況コード表!M$6,T376&gt;=契約状況コード表!N$6),"○",IF(AND(BI376=契約状況コード表!M$7,T376&gt;=契約状況コード表!N$7),"○",IF(AND(BI376=契約状況コード表!M$8,T376&gt;=契約状況コード表!N$8),"○",IF(AND(BI376=契約状況コード表!M$9,T376&gt;=契約状況コード表!N$9),"○",IF(AND(BI376=契約状況コード表!M$10,T376&gt;=契約状況コード表!N$10),"○",IF(AND(BI376=契約状況コード表!M$11,T376&gt;=契約状況コード表!N$11),"○",IF(AND(BI376=契約状況コード表!M$12,T376&gt;=契約状況コード表!N$12),"○",IF(AND(BI376=契約状況コード表!M$13,T376&gt;=契約状況コード表!N$13),"○",IF(T376="他官署で調達手続き入札を実施のため","○","×"))))))))))</f>
        <v>×</v>
      </c>
      <c r="BE376" s="98" t="str">
        <f>IF(AND(BI376=契約状況コード表!M$5,Y376&gt;契約状況コード表!N$5),"○",IF(AND(BI376=契約状況コード表!M$6,Y376&gt;=契約状況コード表!N$6),"○",IF(AND(BI376=契約状況コード表!M$7,Y376&gt;=契約状況コード表!N$7),"○",IF(AND(BI376=契約状況コード表!M$8,Y376&gt;=契約状況コード表!N$8),"○",IF(AND(BI376=契約状況コード表!M$9,Y376&gt;=契約状況コード表!N$9),"○",IF(AND(BI376=契約状況コード表!M$10,Y376&gt;=契約状況コード表!N$10),"○",IF(AND(BI376=契約状況コード表!M$11,Y376&gt;=契約状況コード表!N$11),"○",IF(AND(BI376=契約状況コード表!M$12,Y376&gt;=契約状況コード表!N$12),"○",IF(AND(BI376=契約状況コード表!M$13,Y376&gt;=契約状況コード表!N$13),"○","×")))))))))</f>
        <v>×</v>
      </c>
      <c r="BF376" s="98" t="str">
        <f t="shared" si="51"/>
        <v>×</v>
      </c>
      <c r="BG376" s="98" t="str">
        <f t="shared" si="52"/>
        <v>×</v>
      </c>
      <c r="BH376" s="99" t="str">
        <f t="shared" si="53"/>
        <v/>
      </c>
      <c r="BI376" s="146">
        <f t="shared" si="54"/>
        <v>0</v>
      </c>
      <c r="BJ376" s="29" t="str">
        <f>IF(AG376=契約状況コード表!G$5,"",IF(AND(K376&lt;&gt;"",ISTEXT(U376)),"分担契約/単価契約",IF(ISTEXT(U376),"単価契約",IF(K376&lt;&gt;"","分担契約",""))))</f>
        <v/>
      </c>
      <c r="BK376" s="147"/>
      <c r="BL376" s="102" t="str">
        <f>IF(COUNTIF(T376,"**"),"",IF(AND(T376&gt;=契約状況コード表!P$5,OR(H376=契約状況コード表!M$5,H376=契約状況コード表!M$6)),1,IF(AND(T376&gt;=契約状況コード表!P$13,H376&lt;&gt;契約状況コード表!M$5,H376&lt;&gt;契約状況コード表!M$6),1,"")))</f>
        <v/>
      </c>
      <c r="BM376" s="132" t="str">
        <f t="shared" si="55"/>
        <v>○</v>
      </c>
      <c r="BN376" s="102" t="b">
        <f t="shared" si="56"/>
        <v>1</v>
      </c>
      <c r="BO376" s="102" t="b">
        <f t="shared" si="57"/>
        <v>1</v>
      </c>
    </row>
    <row r="377" spans="7:67" ht="60.6" customHeight="1">
      <c r="G377" s="64"/>
      <c r="H377" s="65"/>
      <c r="I377" s="65"/>
      <c r="J377" s="65"/>
      <c r="K377" s="64"/>
      <c r="L377" s="29"/>
      <c r="M377" s="66"/>
      <c r="N377" s="65"/>
      <c r="O377" s="67"/>
      <c r="P377" s="72"/>
      <c r="Q377" s="73"/>
      <c r="R377" s="65"/>
      <c r="S377" s="64"/>
      <c r="T377" s="68"/>
      <c r="U377" s="75"/>
      <c r="V377" s="76"/>
      <c r="W377" s="148" t="str">
        <f>IF(OR(T377="他官署で調達手続きを実施のため",AG377=契約状況コード表!G$5),"－",IF(V377&lt;&gt;"",ROUNDDOWN(V377/T377,3),(IFERROR(ROUNDDOWN(U377/T377,3),"－"))))</f>
        <v>－</v>
      </c>
      <c r="X377" s="68"/>
      <c r="Y377" s="68"/>
      <c r="Z377" s="71"/>
      <c r="AA377" s="69"/>
      <c r="AB377" s="70"/>
      <c r="AC377" s="71"/>
      <c r="AD377" s="71"/>
      <c r="AE377" s="71"/>
      <c r="AF377" s="71"/>
      <c r="AG377" s="69"/>
      <c r="AH377" s="65"/>
      <c r="AI377" s="65"/>
      <c r="AJ377" s="65"/>
      <c r="AK377" s="29"/>
      <c r="AL377" s="29"/>
      <c r="AM377" s="170"/>
      <c r="AN377" s="170"/>
      <c r="AO377" s="170"/>
      <c r="AP377" s="170"/>
      <c r="AQ377" s="29"/>
      <c r="AR377" s="64"/>
      <c r="AS377" s="29"/>
      <c r="AT377" s="29"/>
      <c r="AU377" s="29"/>
      <c r="AV377" s="29"/>
      <c r="AW377" s="29"/>
      <c r="AX377" s="29"/>
      <c r="AY377" s="29"/>
      <c r="AZ377" s="29"/>
      <c r="BA377" s="90"/>
      <c r="BB377" s="97"/>
      <c r="BC377" s="98" t="str">
        <f>IF(AND(OR(K377=契約状況コード表!D$5,K377=契約状況コード表!D$6),OR(AG377=契約状況コード表!G$5,AG377=契約状況コード表!G$6)),"年間支払金額(全官署)",IF(OR(AG377=契約状況コード表!G$5,AG377=契約状況コード表!G$6),"年間支払金額",IF(AND(OR(COUNTIF(AI377,"*すべて*"),COUNTIF(AI377,"*全て*")),S377="●",OR(K377=契約状況コード表!D$5,K377=契約状況コード表!D$6)),"年間支払金額(全官署、契約相手方ごと)",IF(AND(OR(COUNTIF(AI377,"*すべて*"),COUNTIF(AI377,"*全て*")),S377="●"),"年間支払金額(契約相手方ごと)",IF(AND(OR(K377=契約状況コード表!D$5,K377=契約状況コード表!D$6),AG377=契約状況コード表!G$7),"契約総額(全官署)",IF(AND(K377=契約状況コード表!D$7,AG377=契約状況コード表!G$7),"契約総額(自官署のみ)",IF(K377=契約状況コード表!D$7,"年間支払金額(自官署のみ)",IF(AG377=契約状況コード表!G$7,"契約総額",IF(AND(COUNTIF(BJ377,"&lt;&gt;*単価*"),OR(K377=契約状況コード表!D$5,K377=契約状況コード表!D$6)),"全官署予定価格",IF(AND(COUNTIF(BJ377,"*単価*"),OR(K377=契約状況コード表!D$5,K377=契約状況コード表!D$6)),"全官署支払金額",IF(AND(COUNTIF(BJ377,"&lt;&gt;*単価*"),COUNTIF(BJ377,"*変更契約*")),"変更後予定価格",IF(COUNTIF(BJ377,"*単価*"),"年間支払金額","予定価格"))))))))))))</f>
        <v>予定価格</v>
      </c>
      <c r="BD377" s="98" t="str">
        <f>IF(AND(BI377=契約状況コード表!M$5,T377&gt;契約状況コード表!N$5),"○",IF(AND(BI377=契約状況コード表!M$6,T377&gt;=契約状況コード表!N$6),"○",IF(AND(BI377=契約状況コード表!M$7,T377&gt;=契約状況コード表!N$7),"○",IF(AND(BI377=契約状況コード表!M$8,T377&gt;=契約状況コード表!N$8),"○",IF(AND(BI377=契約状況コード表!M$9,T377&gt;=契約状況コード表!N$9),"○",IF(AND(BI377=契約状況コード表!M$10,T377&gt;=契約状況コード表!N$10),"○",IF(AND(BI377=契約状況コード表!M$11,T377&gt;=契約状況コード表!N$11),"○",IF(AND(BI377=契約状況コード表!M$12,T377&gt;=契約状況コード表!N$12),"○",IF(AND(BI377=契約状況コード表!M$13,T377&gt;=契約状況コード表!N$13),"○",IF(T377="他官署で調達手続き入札を実施のため","○","×"))))))))))</f>
        <v>×</v>
      </c>
      <c r="BE377" s="98" t="str">
        <f>IF(AND(BI377=契約状況コード表!M$5,Y377&gt;契約状況コード表!N$5),"○",IF(AND(BI377=契約状況コード表!M$6,Y377&gt;=契約状況コード表!N$6),"○",IF(AND(BI377=契約状況コード表!M$7,Y377&gt;=契約状況コード表!N$7),"○",IF(AND(BI377=契約状況コード表!M$8,Y377&gt;=契約状況コード表!N$8),"○",IF(AND(BI377=契約状況コード表!M$9,Y377&gt;=契約状況コード表!N$9),"○",IF(AND(BI377=契約状況コード表!M$10,Y377&gt;=契約状況コード表!N$10),"○",IF(AND(BI377=契約状況コード表!M$11,Y377&gt;=契約状況コード表!N$11),"○",IF(AND(BI377=契約状況コード表!M$12,Y377&gt;=契約状況コード表!N$12),"○",IF(AND(BI377=契約状況コード表!M$13,Y377&gt;=契約状況コード表!N$13),"○","×")))))))))</f>
        <v>×</v>
      </c>
      <c r="BF377" s="98" t="str">
        <f t="shared" si="51"/>
        <v>×</v>
      </c>
      <c r="BG377" s="98" t="str">
        <f t="shared" si="52"/>
        <v>×</v>
      </c>
      <c r="BH377" s="99" t="str">
        <f t="shared" si="53"/>
        <v/>
      </c>
      <c r="BI377" s="146">
        <f t="shared" si="54"/>
        <v>0</v>
      </c>
      <c r="BJ377" s="29" t="str">
        <f>IF(AG377=契約状況コード表!G$5,"",IF(AND(K377&lt;&gt;"",ISTEXT(U377)),"分担契約/単価契約",IF(ISTEXT(U377),"単価契約",IF(K377&lt;&gt;"","分担契約",""))))</f>
        <v/>
      </c>
      <c r="BK377" s="147"/>
      <c r="BL377" s="102" t="str">
        <f>IF(COUNTIF(T377,"**"),"",IF(AND(T377&gt;=契約状況コード表!P$5,OR(H377=契約状況コード表!M$5,H377=契約状況コード表!M$6)),1,IF(AND(T377&gt;=契約状況コード表!P$13,H377&lt;&gt;契約状況コード表!M$5,H377&lt;&gt;契約状況コード表!M$6),1,"")))</f>
        <v/>
      </c>
      <c r="BM377" s="132" t="str">
        <f t="shared" si="55"/>
        <v>○</v>
      </c>
      <c r="BN377" s="102" t="b">
        <f t="shared" si="56"/>
        <v>1</v>
      </c>
      <c r="BO377" s="102" t="b">
        <f t="shared" si="57"/>
        <v>1</v>
      </c>
    </row>
    <row r="378" spans="7:67" ht="60.6" customHeight="1">
      <c r="G378" s="64"/>
      <c r="H378" s="65"/>
      <c r="I378" s="65"/>
      <c r="J378" s="65"/>
      <c r="K378" s="64"/>
      <c r="L378" s="29"/>
      <c r="M378" s="66"/>
      <c r="N378" s="65"/>
      <c r="O378" s="67"/>
      <c r="P378" s="72"/>
      <c r="Q378" s="73"/>
      <c r="R378" s="65"/>
      <c r="S378" s="64"/>
      <c r="T378" s="74"/>
      <c r="U378" s="131"/>
      <c r="V378" s="76"/>
      <c r="W378" s="148" t="str">
        <f>IF(OR(T378="他官署で調達手続きを実施のため",AG378=契約状況コード表!G$5),"－",IF(V378&lt;&gt;"",ROUNDDOWN(V378/T378,3),(IFERROR(ROUNDDOWN(U378/T378,3),"－"))))</f>
        <v>－</v>
      </c>
      <c r="X378" s="74"/>
      <c r="Y378" s="74"/>
      <c r="Z378" s="71"/>
      <c r="AA378" s="69"/>
      <c r="AB378" s="70"/>
      <c r="AC378" s="71"/>
      <c r="AD378" s="71"/>
      <c r="AE378" s="71"/>
      <c r="AF378" s="71"/>
      <c r="AG378" s="69"/>
      <c r="AH378" s="65"/>
      <c r="AI378" s="65"/>
      <c r="AJ378" s="65"/>
      <c r="AK378" s="29"/>
      <c r="AL378" s="29"/>
      <c r="AM378" s="170"/>
      <c r="AN378" s="170"/>
      <c r="AO378" s="170"/>
      <c r="AP378" s="170"/>
      <c r="AQ378" s="29"/>
      <c r="AR378" s="64"/>
      <c r="AS378" s="29"/>
      <c r="AT378" s="29"/>
      <c r="AU378" s="29"/>
      <c r="AV378" s="29"/>
      <c r="AW378" s="29"/>
      <c r="AX378" s="29"/>
      <c r="AY378" s="29"/>
      <c r="AZ378" s="29"/>
      <c r="BA378" s="90"/>
      <c r="BB378" s="97"/>
      <c r="BC378" s="98" t="str">
        <f>IF(AND(OR(K378=契約状況コード表!D$5,K378=契約状況コード表!D$6),OR(AG378=契約状況コード表!G$5,AG378=契約状況コード表!G$6)),"年間支払金額(全官署)",IF(OR(AG378=契約状況コード表!G$5,AG378=契約状況コード表!G$6),"年間支払金額",IF(AND(OR(COUNTIF(AI378,"*すべて*"),COUNTIF(AI378,"*全て*")),S378="●",OR(K378=契約状況コード表!D$5,K378=契約状況コード表!D$6)),"年間支払金額(全官署、契約相手方ごと)",IF(AND(OR(COUNTIF(AI378,"*すべて*"),COUNTIF(AI378,"*全て*")),S378="●"),"年間支払金額(契約相手方ごと)",IF(AND(OR(K378=契約状況コード表!D$5,K378=契約状況コード表!D$6),AG378=契約状況コード表!G$7),"契約総額(全官署)",IF(AND(K378=契約状況コード表!D$7,AG378=契約状況コード表!G$7),"契約総額(自官署のみ)",IF(K378=契約状況コード表!D$7,"年間支払金額(自官署のみ)",IF(AG378=契約状況コード表!G$7,"契約総額",IF(AND(COUNTIF(BJ378,"&lt;&gt;*単価*"),OR(K378=契約状況コード表!D$5,K378=契約状況コード表!D$6)),"全官署予定価格",IF(AND(COUNTIF(BJ378,"*単価*"),OR(K378=契約状況コード表!D$5,K378=契約状況コード表!D$6)),"全官署支払金額",IF(AND(COUNTIF(BJ378,"&lt;&gt;*単価*"),COUNTIF(BJ378,"*変更契約*")),"変更後予定価格",IF(COUNTIF(BJ378,"*単価*"),"年間支払金額","予定価格"))))))))))))</f>
        <v>予定価格</v>
      </c>
      <c r="BD378" s="98" t="str">
        <f>IF(AND(BI378=契約状況コード表!M$5,T378&gt;契約状況コード表!N$5),"○",IF(AND(BI378=契約状況コード表!M$6,T378&gt;=契約状況コード表!N$6),"○",IF(AND(BI378=契約状況コード表!M$7,T378&gt;=契約状況コード表!N$7),"○",IF(AND(BI378=契約状況コード表!M$8,T378&gt;=契約状況コード表!N$8),"○",IF(AND(BI378=契約状況コード表!M$9,T378&gt;=契約状況コード表!N$9),"○",IF(AND(BI378=契約状況コード表!M$10,T378&gt;=契約状況コード表!N$10),"○",IF(AND(BI378=契約状況コード表!M$11,T378&gt;=契約状況コード表!N$11),"○",IF(AND(BI378=契約状況コード表!M$12,T378&gt;=契約状況コード表!N$12),"○",IF(AND(BI378=契約状況コード表!M$13,T378&gt;=契約状況コード表!N$13),"○",IF(T378="他官署で調達手続き入札を実施のため","○","×"))))))))))</f>
        <v>×</v>
      </c>
      <c r="BE378" s="98" t="str">
        <f>IF(AND(BI378=契約状況コード表!M$5,Y378&gt;契約状況コード表!N$5),"○",IF(AND(BI378=契約状況コード表!M$6,Y378&gt;=契約状況コード表!N$6),"○",IF(AND(BI378=契約状況コード表!M$7,Y378&gt;=契約状況コード表!N$7),"○",IF(AND(BI378=契約状況コード表!M$8,Y378&gt;=契約状況コード表!N$8),"○",IF(AND(BI378=契約状況コード表!M$9,Y378&gt;=契約状況コード表!N$9),"○",IF(AND(BI378=契約状況コード表!M$10,Y378&gt;=契約状況コード表!N$10),"○",IF(AND(BI378=契約状況コード表!M$11,Y378&gt;=契約状況コード表!N$11),"○",IF(AND(BI378=契約状況コード表!M$12,Y378&gt;=契約状況コード表!N$12),"○",IF(AND(BI378=契約状況コード表!M$13,Y378&gt;=契約状況コード表!N$13),"○","×")))))))))</f>
        <v>×</v>
      </c>
      <c r="BF378" s="98" t="str">
        <f t="shared" si="51"/>
        <v>×</v>
      </c>
      <c r="BG378" s="98" t="str">
        <f t="shared" si="52"/>
        <v>×</v>
      </c>
      <c r="BH378" s="99" t="str">
        <f t="shared" si="53"/>
        <v/>
      </c>
      <c r="BI378" s="146">
        <f t="shared" si="54"/>
        <v>0</v>
      </c>
      <c r="BJ378" s="29" t="str">
        <f>IF(AG378=契約状況コード表!G$5,"",IF(AND(K378&lt;&gt;"",ISTEXT(U378)),"分担契約/単価契約",IF(ISTEXT(U378),"単価契約",IF(K378&lt;&gt;"","分担契約",""))))</f>
        <v/>
      </c>
      <c r="BK378" s="147"/>
      <c r="BL378" s="102" t="str">
        <f>IF(COUNTIF(T378,"**"),"",IF(AND(T378&gt;=契約状況コード表!P$5,OR(H378=契約状況コード表!M$5,H378=契約状況コード表!M$6)),1,IF(AND(T378&gt;=契約状況コード表!P$13,H378&lt;&gt;契約状況コード表!M$5,H378&lt;&gt;契約状況コード表!M$6),1,"")))</f>
        <v/>
      </c>
      <c r="BM378" s="132" t="str">
        <f t="shared" si="55"/>
        <v>○</v>
      </c>
      <c r="BN378" s="102" t="b">
        <f t="shared" si="56"/>
        <v>1</v>
      </c>
      <c r="BO378" s="102" t="b">
        <f t="shared" si="57"/>
        <v>1</v>
      </c>
    </row>
    <row r="379" spans="7:67" ht="60.6" customHeight="1">
      <c r="G379" s="64"/>
      <c r="H379" s="65"/>
      <c r="I379" s="65"/>
      <c r="J379" s="65"/>
      <c r="K379" s="64"/>
      <c r="L379" s="29"/>
      <c r="M379" s="66"/>
      <c r="N379" s="65"/>
      <c r="O379" s="67"/>
      <c r="P379" s="72"/>
      <c r="Q379" s="73"/>
      <c r="R379" s="65"/>
      <c r="S379" s="64"/>
      <c r="T379" s="68"/>
      <c r="U379" s="75"/>
      <c r="V379" s="76"/>
      <c r="W379" s="148" t="str">
        <f>IF(OR(T379="他官署で調達手続きを実施のため",AG379=契約状況コード表!G$5),"－",IF(V379&lt;&gt;"",ROUNDDOWN(V379/T379,3),(IFERROR(ROUNDDOWN(U379/T379,3),"－"))))</f>
        <v>－</v>
      </c>
      <c r="X379" s="68"/>
      <c r="Y379" s="68"/>
      <c r="Z379" s="71"/>
      <c r="AA379" s="69"/>
      <c r="AB379" s="70"/>
      <c r="AC379" s="71"/>
      <c r="AD379" s="71"/>
      <c r="AE379" s="71"/>
      <c r="AF379" s="71"/>
      <c r="AG379" s="69"/>
      <c r="AH379" s="65"/>
      <c r="AI379" s="65"/>
      <c r="AJ379" s="65"/>
      <c r="AK379" s="29"/>
      <c r="AL379" s="29"/>
      <c r="AM379" s="170"/>
      <c r="AN379" s="170"/>
      <c r="AO379" s="170"/>
      <c r="AP379" s="170"/>
      <c r="AQ379" s="29"/>
      <c r="AR379" s="64"/>
      <c r="AS379" s="29"/>
      <c r="AT379" s="29"/>
      <c r="AU379" s="29"/>
      <c r="AV379" s="29"/>
      <c r="AW379" s="29"/>
      <c r="AX379" s="29"/>
      <c r="AY379" s="29"/>
      <c r="AZ379" s="29"/>
      <c r="BA379" s="90"/>
      <c r="BB379" s="97"/>
      <c r="BC379" s="98" t="str">
        <f>IF(AND(OR(K379=契約状況コード表!D$5,K379=契約状況コード表!D$6),OR(AG379=契約状況コード表!G$5,AG379=契約状況コード表!G$6)),"年間支払金額(全官署)",IF(OR(AG379=契約状況コード表!G$5,AG379=契約状況コード表!G$6),"年間支払金額",IF(AND(OR(COUNTIF(AI379,"*すべて*"),COUNTIF(AI379,"*全て*")),S379="●",OR(K379=契約状況コード表!D$5,K379=契約状況コード表!D$6)),"年間支払金額(全官署、契約相手方ごと)",IF(AND(OR(COUNTIF(AI379,"*すべて*"),COUNTIF(AI379,"*全て*")),S379="●"),"年間支払金額(契約相手方ごと)",IF(AND(OR(K379=契約状況コード表!D$5,K379=契約状況コード表!D$6),AG379=契約状況コード表!G$7),"契約総額(全官署)",IF(AND(K379=契約状況コード表!D$7,AG379=契約状況コード表!G$7),"契約総額(自官署のみ)",IF(K379=契約状況コード表!D$7,"年間支払金額(自官署のみ)",IF(AG379=契約状況コード表!G$7,"契約総額",IF(AND(COUNTIF(BJ379,"&lt;&gt;*単価*"),OR(K379=契約状況コード表!D$5,K379=契約状況コード表!D$6)),"全官署予定価格",IF(AND(COUNTIF(BJ379,"*単価*"),OR(K379=契約状況コード表!D$5,K379=契約状況コード表!D$6)),"全官署支払金額",IF(AND(COUNTIF(BJ379,"&lt;&gt;*単価*"),COUNTIF(BJ379,"*変更契約*")),"変更後予定価格",IF(COUNTIF(BJ379,"*単価*"),"年間支払金額","予定価格"))))))))))))</f>
        <v>予定価格</v>
      </c>
      <c r="BD379" s="98" t="str">
        <f>IF(AND(BI379=契約状況コード表!M$5,T379&gt;契約状況コード表!N$5),"○",IF(AND(BI379=契約状況コード表!M$6,T379&gt;=契約状況コード表!N$6),"○",IF(AND(BI379=契約状況コード表!M$7,T379&gt;=契約状況コード表!N$7),"○",IF(AND(BI379=契約状況コード表!M$8,T379&gt;=契約状況コード表!N$8),"○",IF(AND(BI379=契約状況コード表!M$9,T379&gt;=契約状況コード表!N$9),"○",IF(AND(BI379=契約状況コード表!M$10,T379&gt;=契約状況コード表!N$10),"○",IF(AND(BI379=契約状況コード表!M$11,T379&gt;=契約状況コード表!N$11),"○",IF(AND(BI379=契約状況コード表!M$12,T379&gt;=契約状況コード表!N$12),"○",IF(AND(BI379=契約状況コード表!M$13,T379&gt;=契約状況コード表!N$13),"○",IF(T379="他官署で調達手続き入札を実施のため","○","×"))))))))))</f>
        <v>×</v>
      </c>
      <c r="BE379" s="98" t="str">
        <f>IF(AND(BI379=契約状況コード表!M$5,Y379&gt;契約状況コード表!N$5),"○",IF(AND(BI379=契約状況コード表!M$6,Y379&gt;=契約状況コード表!N$6),"○",IF(AND(BI379=契約状況コード表!M$7,Y379&gt;=契約状況コード表!N$7),"○",IF(AND(BI379=契約状況コード表!M$8,Y379&gt;=契約状況コード表!N$8),"○",IF(AND(BI379=契約状況コード表!M$9,Y379&gt;=契約状況コード表!N$9),"○",IF(AND(BI379=契約状況コード表!M$10,Y379&gt;=契約状況コード表!N$10),"○",IF(AND(BI379=契約状況コード表!M$11,Y379&gt;=契約状況コード表!N$11),"○",IF(AND(BI379=契約状況コード表!M$12,Y379&gt;=契約状況コード表!N$12),"○",IF(AND(BI379=契約状況コード表!M$13,Y379&gt;=契約状況コード表!N$13),"○","×")))))))))</f>
        <v>×</v>
      </c>
      <c r="BF379" s="98" t="str">
        <f t="shared" si="51"/>
        <v>×</v>
      </c>
      <c r="BG379" s="98" t="str">
        <f t="shared" si="52"/>
        <v>×</v>
      </c>
      <c r="BH379" s="99" t="str">
        <f t="shared" si="53"/>
        <v/>
      </c>
      <c r="BI379" s="146">
        <f t="shared" si="54"/>
        <v>0</v>
      </c>
      <c r="BJ379" s="29" t="str">
        <f>IF(AG379=契約状況コード表!G$5,"",IF(AND(K379&lt;&gt;"",ISTEXT(U379)),"分担契約/単価契約",IF(ISTEXT(U379),"単価契約",IF(K379&lt;&gt;"","分担契約",""))))</f>
        <v/>
      </c>
      <c r="BK379" s="147"/>
      <c r="BL379" s="102" t="str">
        <f>IF(COUNTIF(T379,"**"),"",IF(AND(T379&gt;=契約状況コード表!P$5,OR(H379=契約状況コード表!M$5,H379=契約状況コード表!M$6)),1,IF(AND(T379&gt;=契約状況コード表!P$13,H379&lt;&gt;契約状況コード表!M$5,H379&lt;&gt;契約状況コード表!M$6),1,"")))</f>
        <v/>
      </c>
      <c r="BM379" s="132" t="str">
        <f t="shared" si="55"/>
        <v>○</v>
      </c>
      <c r="BN379" s="102" t="b">
        <f t="shared" si="56"/>
        <v>1</v>
      </c>
      <c r="BO379" s="102" t="b">
        <f t="shared" si="57"/>
        <v>1</v>
      </c>
    </row>
    <row r="380" spans="7:67" ht="60.6" customHeight="1">
      <c r="G380" s="64"/>
      <c r="H380" s="65"/>
      <c r="I380" s="65"/>
      <c r="J380" s="65"/>
      <c r="K380" s="64"/>
      <c r="L380" s="29"/>
      <c r="M380" s="66"/>
      <c r="N380" s="65"/>
      <c r="O380" s="67"/>
      <c r="P380" s="72"/>
      <c r="Q380" s="73"/>
      <c r="R380" s="65"/>
      <c r="S380" s="64"/>
      <c r="T380" s="68"/>
      <c r="U380" s="75"/>
      <c r="V380" s="76"/>
      <c r="W380" s="148" t="str">
        <f>IF(OR(T380="他官署で調達手続きを実施のため",AG380=契約状況コード表!G$5),"－",IF(V380&lt;&gt;"",ROUNDDOWN(V380/T380,3),(IFERROR(ROUNDDOWN(U380/T380,3),"－"))))</f>
        <v>－</v>
      </c>
      <c r="X380" s="68"/>
      <c r="Y380" s="68"/>
      <c r="Z380" s="71"/>
      <c r="AA380" s="69"/>
      <c r="AB380" s="70"/>
      <c r="AC380" s="71"/>
      <c r="AD380" s="71"/>
      <c r="AE380" s="71"/>
      <c r="AF380" s="71"/>
      <c r="AG380" s="69"/>
      <c r="AH380" s="65"/>
      <c r="AI380" s="65"/>
      <c r="AJ380" s="65"/>
      <c r="AK380" s="29"/>
      <c r="AL380" s="29"/>
      <c r="AM380" s="170"/>
      <c r="AN380" s="170"/>
      <c r="AO380" s="170"/>
      <c r="AP380" s="170"/>
      <c r="AQ380" s="29"/>
      <c r="AR380" s="64"/>
      <c r="AS380" s="29"/>
      <c r="AT380" s="29"/>
      <c r="AU380" s="29"/>
      <c r="AV380" s="29"/>
      <c r="AW380" s="29"/>
      <c r="AX380" s="29"/>
      <c r="AY380" s="29"/>
      <c r="AZ380" s="29"/>
      <c r="BA380" s="90"/>
      <c r="BB380" s="97"/>
      <c r="BC380" s="98" t="str">
        <f>IF(AND(OR(K380=契約状況コード表!D$5,K380=契約状況コード表!D$6),OR(AG380=契約状況コード表!G$5,AG380=契約状況コード表!G$6)),"年間支払金額(全官署)",IF(OR(AG380=契約状況コード表!G$5,AG380=契約状況コード表!G$6),"年間支払金額",IF(AND(OR(COUNTIF(AI380,"*すべて*"),COUNTIF(AI380,"*全て*")),S380="●",OR(K380=契約状況コード表!D$5,K380=契約状況コード表!D$6)),"年間支払金額(全官署、契約相手方ごと)",IF(AND(OR(COUNTIF(AI380,"*すべて*"),COUNTIF(AI380,"*全て*")),S380="●"),"年間支払金額(契約相手方ごと)",IF(AND(OR(K380=契約状況コード表!D$5,K380=契約状況コード表!D$6),AG380=契約状況コード表!G$7),"契約総額(全官署)",IF(AND(K380=契約状況コード表!D$7,AG380=契約状況コード表!G$7),"契約総額(自官署のみ)",IF(K380=契約状況コード表!D$7,"年間支払金額(自官署のみ)",IF(AG380=契約状況コード表!G$7,"契約総額",IF(AND(COUNTIF(BJ380,"&lt;&gt;*単価*"),OR(K380=契約状況コード表!D$5,K380=契約状況コード表!D$6)),"全官署予定価格",IF(AND(COUNTIF(BJ380,"*単価*"),OR(K380=契約状況コード表!D$5,K380=契約状況コード表!D$6)),"全官署支払金額",IF(AND(COUNTIF(BJ380,"&lt;&gt;*単価*"),COUNTIF(BJ380,"*変更契約*")),"変更後予定価格",IF(COUNTIF(BJ380,"*単価*"),"年間支払金額","予定価格"))))))))))))</f>
        <v>予定価格</v>
      </c>
      <c r="BD380" s="98" t="str">
        <f>IF(AND(BI380=契約状況コード表!M$5,T380&gt;契約状況コード表!N$5),"○",IF(AND(BI380=契約状況コード表!M$6,T380&gt;=契約状況コード表!N$6),"○",IF(AND(BI380=契約状況コード表!M$7,T380&gt;=契約状況コード表!N$7),"○",IF(AND(BI380=契約状況コード表!M$8,T380&gt;=契約状況コード表!N$8),"○",IF(AND(BI380=契約状況コード表!M$9,T380&gt;=契約状況コード表!N$9),"○",IF(AND(BI380=契約状況コード表!M$10,T380&gt;=契約状況コード表!N$10),"○",IF(AND(BI380=契約状況コード表!M$11,T380&gt;=契約状況コード表!N$11),"○",IF(AND(BI380=契約状況コード表!M$12,T380&gt;=契約状況コード表!N$12),"○",IF(AND(BI380=契約状況コード表!M$13,T380&gt;=契約状況コード表!N$13),"○",IF(T380="他官署で調達手続き入札を実施のため","○","×"))))))))))</f>
        <v>×</v>
      </c>
      <c r="BE380" s="98" t="str">
        <f>IF(AND(BI380=契約状況コード表!M$5,Y380&gt;契約状況コード表!N$5),"○",IF(AND(BI380=契約状況コード表!M$6,Y380&gt;=契約状況コード表!N$6),"○",IF(AND(BI380=契約状況コード表!M$7,Y380&gt;=契約状況コード表!N$7),"○",IF(AND(BI380=契約状況コード表!M$8,Y380&gt;=契約状況コード表!N$8),"○",IF(AND(BI380=契約状況コード表!M$9,Y380&gt;=契約状況コード表!N$9),"○",IF(AND(BI380=契約状況コード表!M$10,Y380&gt;=契約状況コード表!N$10),"○",IF(AND(BI380=契約状況コード表!M$11,Y380&gt;=契約状況コード表!N$11),"○",IF(AND(BI380=契約状況コード表!M$12,Y380&gt;=契約状況コード表!N$12),"○",IF(AND(BI380=契約状況コード表!M$13,Y380&gt;=契約状況コード表!N$13),"○","×")))))))))</f>
        <v>×</v>
      </c>
      <c r="BF380" s="98" t="str">
        <f t="shared" si="51"/>
        <v>×</v>
      </c>
      <c r="BG380" s="98" t="str">
        <f t="shared" si="52"/>
        <v>×</v>
      </c>
      <c r="BH380" s="99" t="str">
        <f t="shared" si="53"/>
        <v/>
      </c>
      <c r="BI380" s="146">
        <f t="shared" si="54"/>
        <v>0</v>
      </c>
      <c r="BJ380" s="29" t="str">
        <f>IF(AG380=契約状況コード表!G$5,"",IF(AND(K380&lt;&gt;"",ISTEXT(U380)),"分担契約/単価契約",IF(ISTEXT(U380),"単価契約",IF(K380&lt;&gt;"","分担契約",""))))</f>
        <v/>
      </c>
      <c r="BK380" s="147"/>
      <c r="BL380" s="102" t="str">
        <f>IF(COUNTIF(T380,"**"),"",IF(AND(T380&gt;=契約状況コード表!P$5,OR(H380=契約状況コード表!M$5,H380=契約状況コード表!M$6)),1,IF(AND(T380&gt;=契約状況コード表!P$13,H380&lt;&gt;契約状況コード表!M$5,H380&lt;&gt;契約状況コード表!M$6),1,"")))</f>
        <v/>
      </c>
      <c r="BM380" s="132" t="str">
        <f t="shared" si="55"/>
        <v>○</v>
      </c>
      <c r="BN380" s="102" t="b">
        <f t="shared" si="56"/>
        <v>1</v>
      </c>
      <c r="BO380" s="102" t="b">
        <f t="shared" si="57"/>
        <v>1</v>
      </c>
    </row>
    <row r="381" spans="7:67" ht="60.6" customHeight="1">
      <c r="G381" s="64"/>
      <c r="H381" s="65"/>
      <c r="I381" s="65"/>
      <c r="J381" s="65"/>
      <c r="K381" s="64"/>
      <c r="L381" s="29"/>
      <c r="M381" s="66"/>
      <c r="N381" s="65"/>
      <c r="O381" s="67"/>
      <c r="P381" s="72"/>
      <c r="Q381" s="73"/>
      <c r="R381" s="65"/>
      <c r="S381" s="64"/>
      <c r="T381" s="68"/>
      <c r="U381" s="75"/>
      <c r="V381" s="76"/>
      <c r="W381" s="148" t="str">
        <f>IF(OR(T381="他官署で調達手続きを実施のため",AG381=契約状況コード表!G$5),"－",IF(V381&lt;&gt;"",ROUNDDOWN(V381/T381,3),(IFERROR(ROUNDDOWN(U381/T381,3),"－"))))</f>
        <v>－</v>
      </c>
      <c r="X381" s="68"/>
      <c r="Y381" s="68"/>
      <c r="Z381" s="71"/>
      <c r="AA381" s="69"/>
      <c r="AB381" s="70"/>
      <c r="AC381" s="71"/>
      <c r="AD381" s="71"/>
      <c r="AE381" s="71"/>
      <c r="AF381" s="71"/>
      <c r="AG381" s="69"/>
      <c r="AH381" s="65"/>
      <c r="AI381" s="65"/>
      <c r="AJ381" s="65"/>
      <c r="AK381" s="29"/>
      <c r="AL381" s="29"/>
      <c r="AM381" s="170"/>
      <c r="AN381" s="170"/>
      <c r="AO381" s="170"/>
      <c r="AP381" s="170"/>
      <c r="AQ381" s="29"/>
      <c r="AR381" s="64"/>
      <c r="AS381" s="29"/>
      <c r="AT381" s="29"/>
      <c r="AU381" s="29"/>
      <c r="AV381" s="29"/>
      <c r="AW381" s="29"/>
      <c r="AX381" s="29"/>
      <c r="AY381" s="29"/>
      <c r="AZ381" s="29"/>
      <c r="BA381" s="90"/>
      <c r="BB381" s="97"/>
      <c r="BC381" s="98" t="str">
        <f>IF(AND(OR(K381=契約状況コード表!D$5,K381=契約状況コード表!D$6),OR(AG381=契約状況コード表!G$5,AG381=契約状況コード表!G$6)),"年間支払金額(全官署)",IF(OR(AG381=契約状況コード表!G$5,AG381=契約状況コード表!G$6),"年間支払金額",IF(AND(OR(COUNTIF(AI381,"*すべて*"),COUNTIF(AI381,"*全て*")),S381="●",OR(K381=契約状況コード表!D$5,K381=契約状況コード表!D$6)),"年間支払金額(全官署、契約相手方ごと)",IF(AND(OR(COUNTIF(AI381,"*すべて*"),COUNTIF(AI381,"*全て*")),S381="●"),"年間支払金額(契約相手方ごと)",IF(AND(OR(K381=契約状況コード表!D$5,K381=契約状況コード表!D$6),AG381=契約状況コード表!G$7),"契約総額(全官署)",IF(AND(K381=契約状況コード表!D$7,AG381=契約状況コード表!G$7),"契約総額(自官署のみ)",IF(K381=契約状況コード表!D$7,"年間支払金額(自官署のみ)",IF(AG381=契約状況コード表!G$7,"契約総額",IF(AND(COUNTIF(BJ381,"&lt;&gt;*単価*"),OR(K381=契約状況コード表!D$5,K381=契約状況コード表!D$6)),"全官署予定価格",IF(AND(COUNTIF(BJ381,"*単価*"),OR(K381=契約状況コード表!D$5,K381=契約状況コード表!D$6)),"全官署支払金額",IF(AND(COUNTIF(BJ381,"&lt;&gt;*単価*"),COUNTIF(BJ381,"*変更契約*")),"変更後予定価格",IF(COUNTIF(BJ381,"*単価*"),"年間支払金額","予定価格"))))))))))))</f>
        <v>予定価格</v>
      </c>
      <c r="BD381" s="98" t="str">
        <f>IF(AND(BI381=契約状況コード表!M$5,T381&gt;契約状況コード表!N$5),"○",IF(AND(BI381=契約状況コード表!M$6,T381&gt;=契約状況コード表!N$6),"○",IF(AND(BI381=契約状況コード表!M$7,T381&gt;=契約状況コード表!N$7),"○",IF(AND(BI381=契約状況コード表!M$8,T381&gt;=契約状況コード表!N$8),"○",IF(AND(BI381=契約状況コード表!M$9,T381&gt;=契約状況コード表!N$9),"○",IF(AND(BI381=契約状況コード表!M$10,T381&gt;=契約状況コード表!N$10),"○",IF(AND(BI381=契約状況コード表!M$11,T381&gt;=契約状況コード表!N$11),"○",IF(AND(BI381=契約状況コード表!M$12,T381&gt;=契約状況コード表!N$12),"○",IF(AND(BI381=契約状況コード表!M$13,T381&gt;=契約状況コード表!N$13),"○",IF(T381="他官署で調達手続き入札を実施のため","○","×"))))))))))</f>
        <v>×</v>
      </c>
      <c r="BE381" s="98" t="str">
        <f>IF(AND(BI381=契約状況コード表!M$5,Y381&gt;契約状況コード表!N$5),"○",IF(AND(BI381=契約状況コード表!M$6,Y381&gt;=契約状況コード表!N$6),"○",IF(AND(BI381=契約状況コード表!M$7,Y381&gt;=契約状況コード表!N$7),"○",IF(AND(BI381=契約状況コード表!M$8,Y381&gt;=契約状況コード表!N$8),"○",IF(AND(BI381=契約状況コード表!M$9,Y381&gt;=契約状況コード表!N$9),"○",IF(AND(BI381=契約状況コード表!M$10,Y381&gt;=契約状況コード表!N$10),"○",IF(AND(BI381=契約状況コード表!M$11,Y381&gt;=契約状況コード表!N$11),"○",IF(AND(BI381=契約状況コード表!M$12,Y381&gt;=契約状況コード表!N$12),"○",IF(AND(BI381=契約状況コード表!M$13,Y381&gt;=契約状況コード表!N$13),"○","×")))))))))</f>
        <v>×</v>
      </c>
      <c r="BF381" s="98" t="str">
        <f t="shared" si="51"/>
        <v>×</v>
      </c>
      <c r="BG381" s="98" t="str">
        <f t="shared" si="52"/>
        <v>×</v>
      </c>
      <c r="BH381" s="99" t="str">
        <f t="shared" si="53"/>
        <v/>
      </c>
      <c r="BI381" s="146">
        <f t="shared" si="54"/>
        <v>0</v>
      </c>
      <c r="BJ381" s="29" t="str">
        <f>IF(AG381=契約状況コード表!G$5,"",IF(AND(K381&lt;&gt;"",ISTEXT(U381)),"分担契約/単価契約",IF(ISTEXT(U381),"単価契約",IF(K381&lt;&gt;"","分担契約",""))))</f>
        <v/>
      </c>
      <c r="BK381" s="147"/>
      <c r="BL381" s="102" t="str">
        <f>IF(COUNTIF(T381,"**"),"",IF(AND(T381&gt;=契約状況コード表!P$5,OR(H381=契約状況コード表!M$5,H381=契約状況コード表!M$6)),1,IF(AND(T381&gt;=契約状況コード表!P$13,H381&lt;&gt;契約状況コード表!M$5,H381&lt;&gt;契約状況コード表!M$6),1,"")))</f>
        <v/>
      </c>
      <c r="BM381" s="132" t="str">
        <f t="shared" si="55"/>
        <v>○</v>
      </c>
      <c r="BN381" s="102" t="b">
        <f t="shared" si="56"/>
        <v>1</v>
      </c>
      <c r="BO381" s="102" t="b">
        <f t="shared" si="57"/>
        <v>1</v>
      </c>
    </row>
    <row r="382" spans="7:67" ht="60.6" customHeight="1">
      <c r="G382" s="64"/>
      <c r="H382" s="65"/>
      <c r="I382" s="65"/>
      <c r="J382" s="65"/>
      <c r="K382" s="64"/>
      <c r="L382" s="29"/>
      <c r="M382" s="66"/>
      <c r="N382" s="65"/>
      <c r="O382" s="67"/>
      <c r="P382" s="72"/>
      <c r="Q382" s="73"/>
      <c r="R382" s="65"/>
      <c r="S382" s="64"/>
      <c r="T382" s="68"/>
      <c r="U382" s="75"/>
      <c r="V382" s="76"/>
      <c r="W382" s="148" t="str">
        <f>IF(OR(T382="他官署で調達手続きを実施のため",AG382=契約状況コード表!G$5),"－",IF(V382&lt;&gt;"",ROUNDDOWN(V382/T382,3),(IFERROR(ROUNDDOWN(U382/T382,3),"－"))))</f>
        <v>－</v>
      </c>
      <c r="X382" s="68"/>
      <c r="Y382" s="68"/>
      <c r="Z382" s="71"/>
      <c r="AA382" s="69"/>
      <c r="AB382" s="70"/>
      <c r="AC382" s="71"/>
      <c r="AD382" s="71"/>
      <c r="AE382" s="71"/>
      <c r="AF382" s="71"/>
      <c r="AG382" s="69"/>
      <c r="AH382" s="65"/>
      <c r="AI382" s="65"/>
      <c r="AJ382" s="65"/>
      <c r="AK382" s="29"/>
      <c r="AL382" s="29"/>
      <c r="AM382" s="170"/>
      <c r="AN382" s="170"/>
      <c r="AO382" s="170"/>
      <c r="AP382" s="170"/>
      <c r="AQ382" s="29"/>
      <c r="AR382" s="64"/>
      <c r="AS382" s="29"/>
      <c r="AT382" s="29"/>
      <c r="AU382" s="29"/>
      <c r="AV382" s="29"/>
      <c r="AW382" s="29"/>
      <c r="AX382" s="29"/>
      <c r="AY382" s="29"/>
      <c r="AZ382" s="29"/>
      <c r="BA382" s="92"/>
      <c r="BB382" s="97"/>
      <c r="BC382" s="98" t="str">
        <f>IF(AND(OR(K382=契約状況コード表!D$5,K382=契約状況コード表!D$6),OR(AG382=契約状況コード表!G$5,AG382=契約状況コード表!G$6)),"年間支払金額(全官署)",IF(OR(AG382=契約状況コード表!G$5,AG382=契約状況コード表!G$6),"年間支払金額",IF(AND(OR(COUNTIF(AI382,"*すべて*"),COUNTIF(AI382,"*全て*")),S382="●",OR(K382=契約状況コード表!D$5,K382=契約状況コード表!D$6)),"年間支払金額(全官署、契約相手方ごと)",IF(AND(OR(COUNTIF(AI382,"*すべて*"),COUNTIF(AI382,"*全て*")),S382="●"),"年間支払金額(契約相手方ごと)",IF(AND(OR(K382=契約状況コード表!D$5,K382=契約状況コード表!D$6),AG382=契約状況コード表!G$7),"契約総額(全官署)",IF(AND(K382=契約状況コード表!D$7,AG382=契約状況コード表!G$7),"契約総額(自官署のみ)",IF(K382=契約状況コード表!D$7,"年間支払金額(自官署のみ)",IF(AG382=契約状況コード表!G$7,"契約総額",IF(AND(COUNTIF(BJ382,"&lt;&gt;*単価*"),OR(K382=契約状況コード表!D$5,K382=契約状況コード表!D$6)),"全官署予定価格",IF(AND(COUNTIF(BJ382,"*単価*"),OR(K382=契約状況コード表!D$5,K382=契約状況コード表!D$6)),"全官署支払金額",IF(AND(COUNTIF(BJ382,"&lt;&gt;*単価*"),COUNTIF(BJ382,"*変更契約*")),"変更後予定価格",IF(COUNTIF(BJ382,"*単価*"),"年間支払金額","予定価格"))))))))))))</f>
        <v>予定価格</v>
      </c>
      <c r="BD382" s="98" t="str">
        <f>IF(AND(BI382=契約状況コード表!M$5,T382&gt;契約状況コード表!N$5),"○",IF(AND(BI382=契約状況コード表!M$6,T382&gt;=契約状況コード表!N$6),"○",IF(AND(BI382=契約状況コード表!M$7,T382&gt;=契約状況コード表!N$7),"○",IF(AND(BI382=契約状況コード表!M$8,T382&gt;=契約状況コード表!N$8),"○",IF(AND(BI382=契約状況コード表!M$9,T382&gt;=契約状況コード表!N$9),"○",IF(AND(BI382=契約状況コード表!M$10,T382&gt;=契約状況コード表!N$10),"○",IF(AND(BI382=契約状況コード表!M$11,T382&gt;=契約状況コード表!N$11),"○",IF(AND(BI382=契約状況コード表!M$12,T382&gt;=契約状況コード表!N$12),"○",IF(AND(BI382=契約状況コード表!M$13,T382&gt;=契約状況コード表!N$13),"○",IF(T382="他官署で調達手続き入札を実施のため","○","×"))))))))))</f>
        <v>×</v>
      </c>
      <c r="BE382" s="98" t="str">
        <f>IF(AND(BI382=契約状況コード表!M$5,Y382&gt;契約状況コード表!N$5),"○",IF(AND(BI382=契約状況コード表!M$6,Y382&gt;=契約状況コード表!N$6),"○",IF(AND(BI382=契約状況コード表!M$7,Y382&gt;=契約状況コード表!N$7),"○",IF(AND(BI382=契約状況コード表!M$8,Y382&gt;=契約状況コード表!N$8),"○",IF(AND(BI382=契約状況コード表!M$9,Y382&gt;=契約状況コード表!N$9),"○",IF(AND(BI382=契約状況コード表!M$10,Y382&gt;=契約状況コード表!N$10),"○",IF(AND(BI382=契約状況コード表!M$11,Y382&gt;=契約状況コード表!N$11),"○",IF(AND(BI382=契約状況コード表!M$12,Y382&gt;=契約状況コード表!N$12),"○",IF(AND(BI382=契約状況コード表!M$13,Y382&gt;=契約状況コード表!N$13),"○","×")))))))))</f>
        <v>×</v>
      </c>
      <c r="BF382" s="98" t="str">
        <f t="shared" si="51"/>
        <v>×</v>
      </c>
      <c r="BG382" s="98" t="str">
        <f t="shared" si="52"/>
        <v>×</v>
      </c>
      <c r="BH382" s="99" t="str">
        <f t="shared" si="53"/>
        <v/>
      </c>
      <c r="BI382" s="146">
        <f t="shared" si="54"/>
        <v>0</v>
      </c>
      <c r="BJ382" s="29" t="str">
        <f>IF(AG382=契約状況コード表!G$5,"",IF(AND(K382&lt;&gt;"",ISTEXT(U382)),"分担契約/単価契約",IF(ISTEXT(U382),"単価契約",IF(K382&lt;&gt;"","分担契約",""))))</f>
        <v/>
      </c>
      <c r="BK382" s="147"/>
      <c r="BL382" s="102" t="str">
        <f>IF(COUNTIF(T382,"**"),"",IF(AND(T382&gt;=契約状況コード表!P$5,OR(H382=契約状況コード表!M$5,H382=契約状況コード表!M$6)),1,IF(AND(T382&gt;=契約状況コード表!P$13,H382&lt;&gt;契約状況コード表!M$5,H382&lt;&gt;契約状況コード表!M$6),1,"")))</f>
        <v/>
      </c>
      <c r="BM382" s="132" t="str">
        <f t="shared" si="55"/>
        <v>○</v>
      </c>
      <c r="BN382" s="102" t="b">
        <f t="shared" si="56"/>
        <v>1</v>
      </c>
      <c r="BO382" s="102" t="b">
        <f t="shared" si="57"/>
        <v>1</v>
      </c>
    </row>
    <row r="383" spans="7:67" ht="60.6" customHeight="1">
      <c r="G383" s="64"/>
      <c r="H383" s="65"/>
      <c r="I383" s="65"/>
      <c r="J383" s="65"/>
      <c r="K383" s="64"/>
      <c r="L383" s="29"/>
      <c r="M383" s="66"/>
      <c r="N383" s="65"/>
      <c r="O383" s="67"/>
      <c r="P383" s="72"/>
      <c r="Q383" s="73"/>
      <c r="R383" s="65"/>
      <c r="S383" s="64"/>
      <c r="T383" s="68"/>
      <c r="U383" s="75"/>
      <c r="V383" s="76"/>
      <c r="W383" s="148" t="str">
        <f>IF(OR(T383="他官署で調達手続きを実施のため",AG383=契約状況コード表!G$5),"－",IF(V383&lt;&gt;"",ROUNDDOWN(V383/T383,3),(IFERROR(ROUNDDOWN(U383/T383,3),"－"))))</f>
        <v>－</v>
      </c>
      <c r="X383" s="68"/>
      <c r="Y383" s="68"/>
      <c r="Z383" s="71"/>
      <c r="AA383" s="69"/>
      <c r="AB383" s="70"/>
      <c r="AC383" s="71"/>
      <c r="AD383" s="71"/>
      <c r="AE383" s="71"/>
      <c r="AF383" s="71"/>
      <c r="AG383" s="69"/>
      <c r="AH383" s="65"/>
      <c r="AI383" s="65"/>
      <c r="AJ383" s="65"/>
      <c r="AK383" s="29"/>
      <c r="AL383" s="29"/>
      <c r="AM383" s="170"/>
      <c r="AN383" s="170"/>
      <c r="AO383" s="170"/>
      <c r="AP383" s="170"/>
      <c r="AQ383" s="29"/>
      <c r="AR383" s="64"/>
      <c r="AS383" s="29"/>
      <c r="AT383" s="29"/>
      <c r="AU383" s="29"/>
      <c r="AV383" s="29"/>
      <c r="AW383" s="29"/>
      <c r="AX383" s="29"/>
      <c r="AY383" s="29"/>
      <c r="AZ383" s="29"/>
      <c r="BA383" s="90"/>
      <c r="BB383" s="97"/>
      <c r="BC383" s="98" t="str">
        <f>IF(AND(OR(K383=契約状況コード表!D$5,K383=契約状況コード表!D$6),OR(AG383=契約状況コード表!G$5,AG383=契約状況コード表!G$6)),"年間支払金額(全官署)",IF(OR(AG383=契約状況コード表!G$5,AG383=契約状況コード表!G$6),"年間支払金額",IF(AND(OR(COUNTIF(AI383,"*すべて*"),COUNTIF(AI383,"*全て*")),S383="●",OR(K383=契約状況コード表!D$5,K383=契約状況コード表!D$6)),"年間支払金額(全官署、契約相手方ごと)",IF(AND(OR(COUNTIF(AI383,"*すべて*"),COUNTIF(AI383,"*全て*")),S383="●"),"年間支払金額(契約相手方ごと)",IF(AND(OR(K383=契約状況コード表!D$5,K383=契約状況コード表!D$6),AG383=契約状況コード表!G$7),"契約総額(全官署)",IF(AND(K383=契約状況コード表!D$7,AG383=契約状況コード表!G$7),"契約総額(自官署のみ)",IF(K383=契約状況コード表!D$7,"年間支払金額(自官署のみ)",IF(AG383=契約状況コード表!G$7,"契約総額",IF(AND(COUNTIF(BJ383,"&lt;&gt;*単価*"),OR(K383=契約状況コード表!D$5,K383=契約状況コード表!D$6)),"全官署予定価格",IF(AND(COUNTIF(BJ383,"*単価*"),OR(K383=契約状況コード表!D$5,K383=契約状況コード表!D$6)),"全官署支払金額",IF(AND(COUNTIF(BJ383,"&lt;&gt;*単価*"),COUNTIF(BJ383,"*変更契約*")),"変更後予定価格",IF(COUNTIF(BJ383,"*単価*"),"年間支払金額","予定価格"))))))))))))</f>
        <v>予定価格</v>
      </c>
      <c r="BD383" s="98" t="str">
        <f>IF(AND(BI383=契約状況コード表!M$5,T383&gt;契約状況コード表!N$5),"○",IF(AND(BI383=契約状況コード表!M$6,T383&gt;=契約状況コード表!N$6),"○",IF(AND(BI383=契約状況コード表!M$7,T383&gt;=契約状況コード表!N$7),"○",IF(AND(BI383=契約状況コード表!M$8,T383&gt;=契約状況コード表!N$8),"○",IF(AND(BI383=契約状況コード表!M$9,T383&gt;=契約状況コード表!N$9),"○",IF(AND(BI383=契約状況コード表!M$10,T383&gt;=契約状況コード表!N$10),"○",IF(AND(BI383=契約状況コード表!M$11,T383&gt;=契約状況コード表!N$11),"○",IF(AND(BI383=契約状況コード表!M$12,T383&gt;=契約状況コード表!N$12),"○",IF(AND(BI383=契約状況コード表!M$13,T383&gt;=契約状況コード表!N$13),"○",IF(T383="他官署で調達手続き入札を実施のため","○","×"))))))))))</f>
        <v>×</v>
      </c>
      <c r="BE383" s="98" t="str">
        <f>IF(AND(BI383=契約状況コード表!M$5,Y383&gt;契約状況コード表!N$5),"○",IF(AND(BI383=契約状況コード表!M$6,Y383&gt;=契約状況コード表!N$6),"○",IF(AND(BI383=契約状況コード表!M$7,Y383&gt;=契約状況コード表!N$7),"○",IF(AND(BI383=契約状況コード表!M$8,Y383&gt;=契約状況コード表!N$8),"○",IF(AND(BI383=契約状況コード表!M$9,Y383&gt;=契約状況コード表!N$9),"○",IF(AND(BI383=契約状況コード表!M$10,Y383&gt;=契約状況コード表!N$10),"○",IF(AND(BI383=契約状況コード表!M$11,Y383&gt;=契約状況コード表!N$11),"○",IF(AND(BI383=契約状況コード表!M$12,Y383&gt;=契約状況コード表!N$12),"○",IF(AND(BI383=契約状況コード表!M$13,Y383&gt;=契約状況コード表!N$13),"○","×")))))))))</f>
        <v>×</v>
      </c>
      <c r="BF383" s="98" t="str">
        <f t="shared" si="51"/>
        <v>×</v>
      </c>
      <c r="BG383" s="98" t="str">
        <f t="shared" si="52"/>
        <v>×</v>
      </c>
      <c r="BH383" s="99" t="str">
        <f t="shared" si="53"/>
        <v/>
      </c>
      <c r="BI383" s="146">
        <f t="shared" si="54"/>
        <v>0</v>
      </c>
      <c r="BJ383" s="29" t="str">
        <f>IF(AG383=契約状況コード表!G$5,"",IF(AND(K383&lt;&gt;"",ISTEXT(U383)),"分担契約/単価契約",IF(ISTEXT(U383),"単価契約",IF(K383&lt;&gt;"","分担契約",""))))</f>
        <v/>
      </c>
      <c r="BK383" s="147"/>
      <c r="BL383" s="102" t="str">
        <f>IF(COUNTIF(T383,"**"),"",IF(AND(T383&gt;=契約状況コード表!P$5,OR(H383=契約状況コード表!M$5,H383=契約状況コード表!M$6)),1,IF(AND(T383&gt;=契約状況コード表!P$13,H383&lt;&gt;契約状況コード表!M$5,H383&lt;&gt;契約状況コード表!M$6),1,"")))</f>
        <v/>
      </c>
      <c r="BM383" s="132" t="str">
        <f t="shared" si="55"/>
        <v>○</v>
      </c>
      <c r="BN383" s="102" t="b">
        <f t="shared" si="56"/>
        <v>1</v>
      </c>
      <c r="BO383" s="102" t="b">
        <f t="shared" si="57"/>
        <v>1</v>
      </c>
    </row>
    <row r="384" spans="7:67" ht="60.6" customHeight="1">
      <c r="G384" s="64"/>
      <c r="H384" s="65"/>
      <c r="I384" s="65"/>
      <c r="J384" s="65"/>
      <c r="K384" s="64"/>
      <c r="L384" s="29"/>
      <c r="M384" s="66"/>
      <c r="N384" s="65"/>
      <c r="O384" s="67"/>
      <c r="P384" s="72"/>
      <c r="Q384" s="73"/>
      <c r="R384" s="65"/>
      <c r="S384" s="64"/>
      <c r="T384" s="68"/>
      <c r="U384" s="75"/>
      <c r="V384" s="76"/>
      <c r="W384" s="148" t="str">
        <f>IF(OR(T384="他官署で調達手続きを実施のため",AG384=契約状況コード表!G$5),"－",IF(V384&lt;&gt;"",ROUNDDOWN(V384/T384,3),(IFERROR(ROUNDDOWN(U384/T384,3),"－"))))</f>
        <v>－</v>
      </c>
      <c r="X384" s="68"/>
      <c r="Y384" s="68"/>
      <c r="Z384" s="71"/>
      <c r="AA384" s="69"/>
      <c r="AB384" s="70"/>
      <c r="AC384" s="71"/>
      <c r="AD384" s="71"/>
      <c r="AE384" s="71"/>
      <c r="AF384" s="71"/>
      <c r="AG384" s="69"/>
      <c r="AH384" s="65"/>
      <c r="AI384" s="65"/>
      <c r="AJ384" s="65"/>
      <c r="AK384" s="29"/>
      <c r="AL384" s="29"/>
      <c r="AM384" s="170"/>
      <c r="AN384" s="170"/>
      <c r="AO384" s="170"/>
      <c r="AP384" s="170"/>
      <c r="AQ384" s="29"/>
      <c r="AR384" s="64"/>
      <c r="AS384" s="29"/>
      <c r="AT384" s="29"/>
      <c r="AU384" s="29"/>
      <c r="AV384" s="29"/>
      <c r="AW384" s="29"/>
      <c r="AX384" s="29"/>
      <c r="AY384" s="29"/>
      <c r="AZ384" s="29"/>
      <c r="BA384" s="90"/>
      <c r="BB384" s="97"/>
      <c r="BC384" s="98" t="str">
        <f>IF(AND(OR(K384=契約状況コード表!D$5,K384=契約状況コード表!D$6),OR(AG384=契約状況コード表!G$5,AG384=契約状況コード表!G$6)),"年間支払金額(全官署)",IF(OR(AG384=契約状況コード表!G$5,AG384=契約状況コード表!G$6),"年間支払金額",IF(AND(OR(COUNTIF(AI384,"*すべて*"),COUNTIF(AI384,"*全て*")),S384="●",OR(K384=契約状況コード表!D$5,K384=契約状況コード表!D$6)),"年間支払金額(全官署、契約相手方ごと)",IF(AND(OR(COUNTIF(AI384,"*すべて*"),COUNTIF(AI384,"*全て*")),S384="●"),"年間支払金額(契約相手方ごと)",IF(AND(OR(K384=契約状況コード表!D$5,K384=契約状況コード表!D$6),AG384=契約状況コード表!G$7),"契約総額(全官署)",IF(AND(K384=契約状況コード表!D$7,AG384=契約状況コード表!G$7),"契約総額(自官署のみ)",IF(K384=契約状況コード表!D$7,"年間支払金額(自官署のみ)",IF(AG384=契約状況コード表!G$7,"契約総額",IF(AND(COUNTIF(BJ384,"&lt;&gt;*単価*"),OR(K384=契約状況コード表!D$5,K384=契約状況コード表!D$6)),"全官署予定価格",IF(AND(COUNTIF(BJ384,"*単価*"),OR(K384=契約状況コード表!D$5,K384=契約状況コード表!D$6)),"全官署支払金額",IF(AND(COUNTIF(BJ384,"&lt;&gt;*単価*"),COUNTIF(BJ384,"*変更契約*")),"変更後予定価格",IF(COUNTIF(BJ384,"*単価*"),"年間支払金額","予定価格"))))))))))))</f>
        <v>予定価格</v>
      </c>
      <c r="BD384" s="98" t="str">
        <f>IF(AND(BI384=契約状況コード表!M$5,T384&gt;契約状況コード表!N$5),"○",IF(AND(BI384=契約状況コード表!M$6,T384&gt;=契約状況コード表!N$6),"○",IF(AND(BI384=契約状況コード表!M$7,T384&gt;=契約状況コード表!N$7),"○",IF(AND(BI384=契約状況コード表!M$8,T384&gt;=契約状況コード表!N$8),"○",IF(AND(BI384=契約状況コード表!M$9,T384&gt;=契約状況コード表!N$9),"○",IF(AND(BI384=契約状況コード表!M$10,T384&gt;=契約状況コード表!N$10),"○",IF(AND(BI384=契約状況コード表!M$11,T384&gt;=契約状況コード表!N$11),"○",IF(AND(BI384=契約状況コード表!M$12,T384&gt;=契約状況コード表!N$12),"○",IF(AND(BI384=契約状況コード表!M$13,T384&gt;=契約状況コード表!N$13),"○",IF(T384="他官署で調達手続き入札を実施のため","○","×"))))))))))</f>
        <v>×</v>
      </c>
      <c r="BE384" s="98" t="str">
        <f>IF(AND(BI384=契約状況コード表!M$5,Y384&gt;契約状況コード表!N$5),"○",IF(AND(BI384=契約状況コード表!M$6,Y384&gt;=契約状況コード表!N$6),"○",IF(AND(BI384=契約状況コード表!M$7,Y384&gt;=契約状況コード表!N$7),"○",IF(AND(BI384=契約状況コード表!M$8,Y384&gt;=契約状況コード表!N$8),"○",IF(AND(BI384=契約状況コード表!M$9,Y384&gt;=契約状況コード表!N$9),"○",IF(AND(BI384=契約状況コード表!M$10,Y384&gt;=契約状況コード表!N$10),"○",IF(AND(BI384=契約状況コード表!M$11,Y384&gt;=契約状況コード表!N$11),"○",IF(AND(BI384=契約状況コード表!M$12,Y384&gt;=契約状況コード表!N$12),"○",IF(AND(BI384=契約状況コード表!M$13,Y384&gt;=契約状況コード表!N$13),"○","×")))))))))</f>
        <v>×</v>
      </c>
      <c r="BF384" s="98" t="str">
        <f t="shared" si="51"/>
        <v>×</v>
      </c>
      <c r="BG384" s="98" t="str">
        <f t="shared" si="52"/>
        <v>×</v>
      </c>
      <c r="BH384" s="99" t="str">
        <f t="shared" si="53"/>
        <v/>
      </c>
      <c r="BI384" s="146">
        <f t="shared" si="54"/>
        <v>0</v>
      </c>
      <c r="BJ384" s="29" t="str">
        <f>IF(AG384=契約状況コード表!G$5,"",IF(AND(K384&lt;&gt;"",ISTEXT(U384)),"分担契約/単価契約",IF(ISTEXT(U384),"単価契約",IF(K384&lt;&gt;"","分担契約",""))))</f>
        <v/>
      </c>
      <c r="BK384" s="147"/>
      <c r="BL384" s="102" t="str">
        <f>IF(COUNTIF(T384,"**"),"",IF(AND(T384&gt;=契約状況コード表!P$5,OR(H384=契約状況コード表!M$5,H384=契約状況コード表!M$6)),1,IF(AND(T384&gt;=契約状況コード表!P$13,H384&lt;&gt;契約状況コード表!M$5,H384&lt;&gt;契約状況コード表!M$6),1,"")))</f>
        <v/>
      </c>
      <c r="BM384" s="132" t="str">
        <f t="shared" si="55"/>
        <v>○</v>
      </c>
      <c r="BN384" s="102" t="b">
        <f t="shared" si="56"/>
        <v>1</v>
      </c>
      <c r="BO384" s="102" t="b">
        <f t="shared" si="57"/>
        <v>1</v>
      </c>
    </row>
    <row r="385" spans="7:67" ht="60.6" customHeight="1">
      <c r="G385" s="64"/>
      <c r="H385" s="65"/>
      <c r="I385" s="65"/>
      <c r="J385" s="65"/>
      <c r="K385" s="64"/>
      <c r="L385" s="29"/>
      <c r="M385" s="66"/>
      <c r="N385" s="65"/>
      <c r="O385" s="67"/>
      <c r="P385" s="72"/>
      <c r="Q385" s="73"/>
      <c r="R385" s="65"/>
      <c r="S385" s="64"/>
      <c r="T385" s="74"/>
      <c r="U385" s="131"/>
      <c r="V385" s="76"/>
      <c r="W385" s="148" t="str">
        <f>IF(OR(T385="他官署で調達手続きを実施のため",AG385=契約状況コード表!G$5),"－",IF(V385&lt;&gt;"",ROUNDDOWN(V385/T385,3),(IFERROR(ROUNDDOWN(U385/T385,3),"－"))))</f>
        <v>－</v>
      </c>
      <c r="X385" s="74"/>
      <c r="Y385" s="74"/>
      <c r="Z385" s="71"/>
      <c r="AA385" s="69"/>
      <c r="AB385" s="70"/>
      <c r="AC385" s="71"/>
      <c r="AD385" s="71"/>
      <c r="AE385" s="71"/>
      <c r="AF385" s="71"/>
      <c r="AG385" s="69"/>
      <c r="AH385" s="65"/>
      <c r="AI385" s="65"/>
      <c r="AJ385" s="65"/>
      <c r="AK385" s="29"/>
      <c r="AL385" s="29"/>
      <c r="AM385" s="170"/>
      <c r="AN385" s="170"/>
      <c r="AO385" s="170"/>
      <c r="AP385" s="170"/>
      <c r="AQ385" s="29"/>
      <c r="AR385" s="64"/>
      <c r="AS385" s="29"/>
      <c r="AT385" s="29"/>
      <c r="AU385" s="29"/>
      <c r="AV385" s="29"/>
      <c r="AW385" s="29"/>
      <c r="AX385" s="29"/>
      <c r="AY385" s="29"/>
      <c r="AZ385" s="29"/>
      <c r="BA385" s="90"/>
      <c r="BB385" s="97"/>
      <c r="BC385" s="98" t="str">
        <f>IF(AND(OR(K385=契約状況コード表!D$5,K385=契約状況コード表!D$6),OR(AG385=契約状況コード表!G$5,AG385=契約状況コード表!G$6)),"年間支払金額(全官署)",IF(OR(AG385=契約状況コード表!G$5,AG385=契約状況コード表!G$6),"年間支払金額",IF(AND(OR(COUNTIF(AI385,"*すべて*"),COUNTIF(AI385,"*全て*")),S385="●",OR(K385=契約状況コード表!D$5,K385=契約状況コード表!D$6)),"年間支払金額(全官署、契約相手方ごと)",IF(AND(OR(COUNTIF(AI385,"*すべて*"),COUNTIF(AI385,"*全て*")),S385="●"),"年間支払金額(契約相手方ごと)",IF(AND(OR(K385=契約状況コード表!D$5,K385=契約状況コード表!D$6),AG385=契約状況コード表!G$7),"契約総額(全官署)",IF(AND(K385=契約状況コード表!D$7,AG385=契約状況コード表!G$7),"契約総額(自官署のみ)",IF(K385=契約状況コード表!D$7,"年間支払金額(自官署のみ)",IF(AG385=契約状況コード表!G$7,"契約総額",IF(AND(COUNTIF(BJ385,"&lt;&gt;*単価*"),OR(K385=契約状況コード表!D$5,K385=契約状況コード表!D$6)),"全官署予定価格",IF(AND(COUNTIF(BJ385,"*単価*"),OR(K385=契約状況コード表!D$5,K385=契約状況コード表!D$6)),"全官署支払金額",IF(AND(COUNTIF(BJ385,"&lt;&gt;*単価*"),COUNTIF(BJ385,"*変更契約*")),"変更後予定価格",IF(COUNTIF(BJ385,"*単価*"),"年間支払金額","予定価格"))))))))))))</f>
        <v>予定価格</v>
      </c>
      <c r="BD385" s="98" t="str">
        <f>IF(AND(BI385=契約状況コード表!M$5,T385&gt;契約状況コード表!N$5),"○",IF(AND(BI385=契約状況コード表!M$6,T385&gt;=契約状況コード表!N$6),"○",IF(AND(BI385=契約状況コード表!M$7,T385&gt;=契約状況コード表!N$7),"○",IF(AND(BI385=契約状況コード表!M$8,T385&gt;=契約状況コード表!N$8),"○",IF(AND(BI385=契約状況コード表!M$9,T385&gt;=契約状況コード表!N$9),"○",IF(AND(BI385=契約状況コード表!M$10,T385&gt;=契約状況コード表!N$10),"○",IF(AND(BI385=契約状況コード表!M$11,T385&gt;=契約状況コード表!N$11),"○",IF(AND(BI385=契約状況コード表!M$12,T385&gt;=契約状況コード表!N$12),"○",IF(AND(BI385=契約状況コード表!M$13,T385&gt;=契約状況コード表!N$13),"○",IF(T385="他官署で調達手続き入札を実施のため","○","×"))))))))))</f>
        <v>×</v>
      </c>
      <c r="BE385" s="98" t="str">
        <f>IF(AND(BI385=契約状況コード表!M$5,Y385&gt;契約状況コード表!N$5),"○",IF(AND(BI385=契約状況コード表!M$6,Y385&gt;=契約状況コード表!N$6),"○",IF(AND(BI385=契約状況コード表!M$7,Y385&gt;=契約状況コード表!N$7),"○",IF(AND(BI385=契約状況コード表!M$8,Y385&gt;=契約状況コード表!N$8),"○",IF(AND(BI385=契約状況コード表!M$9,Y385&gt;=契約状況コード表!N$9),"○",IF(AND(BI385=契約状況コード表!M$10,Y385&gt;=契約状況コード表!N$10),"○",IF(AND(BI385=契約状況コード表!M$11,Y385&gt;=契約状況コード表!N$11),"○",IF(AND(BI385=契約状況コード表!M$12,Y385&gt;=契約状況コード表!N$12),"○",IF(AND(BI385=契約状況コード表!M$13,Y385&gt;=契約状況コード表!N$13),"○","×")))))))))</f>
        <v>×</v>
      </c>
      <c r="BF385" s="98" t="str">
        <f t="shared" si="51"/>
        <v>×</v>
      </c>
      <c r="BG385" s="98" t="str">
        <f t="shared" si="52"/>
        <v>×</v>
      </c>
      <c r="BH385" s="99" t="str">
        <f t="shared" si="53"/>
        <v/>
      </c>
      <c r="BI385" s="146">
        <f t="shared" si="54"/>
        <v>0</v>
      </c>
      <c r="BJ385" s="29" t="str">
        <f>IF(AG385=契約状況コード表!G$5,"",IF(AND(K385&lt;&gt;"",ISTEXT(U385)),"分担契約/単価契約",IF(ISTEXT(U385),"単価契約",IF(K385&lt;&gt;"","分担契約",""))))</f>
        <v/>
      </c>
      <c r="BK385" s="147"/>
      <c r="BL385" s="102" t="str">
        <f>IF(COUNTIF(T385,"**"),"",IF(AND(T385&gt;=契約状況コード表!P$5,OR(H385=契約状況コード表!M$5,H385=契約状況コード表!M$6)),1,IF(AND(T385&gt;=契約状況コード表!P$13,H385&lt;&gt;契約状況コード表!M$5,H385&lt;&gt;契約状況コード表!M$6),1,"")))</f>
        <v/>
      </c>
      <c r="BM385" s="132" t="str">
        <f t="shared" si="55"/>
        <v>○</v>
      </c>
      <c r="BN385" s="102" t="b">
        <f t="shared" si="56"/>
        <v>1</v>
      </c>
      <c r="BO385" s="102" t="b">
        <f t="shared" si="57"/>
        <v>1</v>
      </c>
    </row>
    <row r="386" spans="7:67" ht="60.6" customHeight="1">
      <c r="G386" s="64"/>
      <c r="H386" s="65"/>
      <c r="I386" s="65"/>
      <c r="J386" s="65"/>
      <c r="K386" s="64"/>
      <c r="L386" s="29"/>
      <c r="M386" s="66"/>
      <c r="N386" s="65"/>
      <c r="O386" s="67"/>
      <c r="P386" s="72"/>
      <c r="Q386" s="73"/>
      <c r="R386" s="65"/>
      <c r="S386" s="64"/>
      <c r="T386" s="68"/>
      <c r="U386" s="75"/>
      <c r="V386" s="76"/>
      <c r="W386" s="148" t="str">
        <f>IF(OR(T386="他官署で調達手続きを実施のため",AG386=契約状況コード表!G$5),"－",IF(V386&lt;&gt;"",ROUNDDOWN(V386/T386,3),(IFERROR(ROUNDDOWN(U386/T386,3),"－"))))</f>
        <v>－</v>
      </c>
      <c r="X386" s="68"/>
      <c r="Y386" s="68"/>
      <c r="Z386" s="71"/>
      <c r="AA386" s="69"/>
      <c r="AB386" s="70"/>
      <c r="AC386" s="71"/>
      <c r="AD386" s="71"/>
      <c r="AE386" s="71"/>
      <c r="AF386" s="71"/>
      <c r="AG386" s="69"/>
      <c r="AH386" s="65"/>
      <c r="AI386" s="65"/>
      <c r="AJ386" s="65"/>
      <c r="AK386" s="29"/>
      <c r="AL386" s="29"/>
      <c r="AM386" s="170"/>
      <c r="AN386" s="170"/>
      <c r="AO386" s="170"/>
      <c r="AP386" s="170"/>
      <c r="AQ386" s="29"/>
      <c r="AR386" s="64"/>
      <c r="AS386" s="29"/>
      <c r="AT386" s="29"/>
      <c r="AU386" s="29"/>
      <c r="AV386" s="29"/>
      <c r="AW386" s="29"/>
      <c r="AX386" s="29"/>
      <c r="AY386" s="29"/>
      <c r="AZ386" s="29"/>
      <c r="BA386" s="90"/>
      <c r="BB386" s="97"/>
      <c r="BC386" s="98" t="str">
        <f>IF(AND(OR(K386=契約状況コード表!D$5,K386=契約状況コード表!D$6),OR(AG386=契約状況コード表!G$5,AG386=契約状況コード表!G$6)),"年間支払金額(全官署)",IF(OR(AG386=契約状況コード表!G$5,AG386=契約状況コード表!G$6),"年間支払金額",IF(AND(OR(COUNTIF(AI386,"*すべて*"),COUNTIF(AI386,"*全て*")),S386="●",OR(K386=契約状況コード表!D$5,K386=契約状況コード表!D$6)),"年間支払金額(全官署、契約相手方ごと)",IF(AND(OR(COUNTIF(AI386,"*すべて*"),COUNTIF(AI386,"*全て*")),S386="●"),"年間支払金額(契約相手方ごと)",IF(AND(OR(K386=契約状況コード表!D$5,K386=契約状況コード表!D$6),AG386=契約状況コード表!G$7),"契約総額(全官署)",IF(AND(K386=契約状況コード表!D$7,AG386=契約状況コード表!G$7),"契約総額(自官署のみ)",IF(K386=契約状況コード表!D$7,"年間支払金額(自官署のみ)",IF(AG386=契約状況コード表!G$7,"契約総額",IF(AND(COUNTIF(BJ386,"&lt;&gt;*単価*"),OR(K386=契約状況コード表!D$5,K386=契約状況コード表!D$6)),"全官署予定価格",IF(AND(COUNTIF(BJ386,"*単価*"),OR(K386=契約状況コード表!D$5,K386=契約状況コード表!D$6)),"全官署支払金額",IF(AND(COUNTIF(BJ386,"&lt;&gt;*単価*"),COUNTIF(BJ386,"*変更契約*")),"変更後予定価格",IF(COUNTIF(BJ386,"*単価*"),"年間支払金額","予定価格"))))))))))))</f>
        <v>予定価格</v>
      </c>
      <c r="BD386" s="98" t="str">
        <f>IF(AND(BI386=契約状況コード表!M$5,T386&gt;契約状況コード表!N$5),"○",IF(AND(BI386=契約状況コード表!M$6,T386&gt;=契約状況コード表!N$6),"○",IF(AND(BI386=契約状況コード表!M$7,T386&gt;=契約状況コード表!N$7),"○",IF(AND(BI386=契約状況コード表!M$8,T386&gt;=契約状況コード表!N$8),"○",IF(AND(BI386=契約状況コード表!M$9,T386&gt;=契約状況コード表!N$9),"○",IF(AND(BI386=契約状況コード表!M$10,T386&gt;=契約状況コード表!N$10),"○",IF(AND(BI386=契約状況コード表!M$11,T386&gt;=契約状況コード表!N$11),"○",IF(AND(BI386=契約状況コード表!M$12,T386&gt;=契約状況コード表!N$12),"○",IF(AND(BI386=契約状況コード表!M$13,T386&gt;=契約状況コード表!N$13),"○",IF(T386="他官署で調達手続き入札を実施のため","○","×"))))))))))</f>
        <v>×</v>
      </c>
      <c r="BE386" s="98" t="str">
        <f>IF(AND(BI386=契約状況コード表!M$5,Y386&gt;契約状況コード表!N$5),"○",IF(AND(BI386=契約状況コード表!M$6,Y386&gt;=契約状況コード表!N$6),"○",IF(AND(BI386=契約状況コード表!M$7,Y386&gt;=契約状況コード表!N$7),"○",IF(AND(BI386=契約状況コード表!M$8,Y386&gt;=契約状況コード表!N$8),"○",IF(AND(BI386=契約状況コード表!M$9,Y386&gt;=契約状況コード表!N$9),"○",IF(AND(BI386=契約状況コード表!M$10,Y386&gt;=契約状況コード表!N$10),"○",IF(AND(BI386=契約状況コード表!M$11,Y386&gt;=契約状況コード表!N$11),"○",IF(AND(BI386=契約状況コード表!M$12,Y386&gt;=契約状況コード表!N$12),"○",IF(AND(BI386=契約状況コード表!M$13,Y386&gt;=契約状況コード表!N$13),"○","×")))))))))</f>
        <v>×</v>
      </c>
      <c r="BF386" s="98" t="str">
        <f t="shared" si="51"/>
        <v>×</v>
      </c>
      <c r="BG386" s="98" t="str">
        <f t="shared" si="52"/>
        <v>×</v>
      </c>
      <c r="BH386" s="99" t="str">
        <f t="shared" si="53"/>
        <v/>
      </c>
      <c r="BI386" s="146">
        <f t="shared" si="54"/>
        <v>0</v>
      </c>
      <c r="BJ386" s="29" t="str">
        <f>IF(AG386=契約状況コード表!G$5,"",IF(AND(K386&lt;&gt;"",ISTEXT(U386)),"分担契約/単価契約",IF(ISTEXT(U386),"単価契約",IF(K386&lt;&gt;"","分担契約",""))))</f>
        <v/>
      </c>
      <c r="BK386" s="147"/>
      <c r="BL386" s="102" t="str">
        <f>IF(COUNTIF(T386,"**"),"",IF(AND(T386&gt;=契約状況コード表!P$5,OR(H386=契約状況コード表!M$5,H386=契約状況コード表!M$6)),1,IF(AND(T386&gt;=契約状況コード表!P$13,H386&lt;&gt;契約状況コード表!M$5,H386&lt;&gt;契約状況コード表!M$6),1,"")))</f>
        <v/>
      </c>
      <c r="BM386" s="132" t="str">
        <f t="shared" si="55"/>
        <v>○</v>
      </c>
      <c r="BN386" s="102" t="b">
        <f t="shared" si="56"/>
        <v>1</v>
      </c>
      <c r="BO386" s="102" t="b">
        <f t="shared" si="57"/>
        <v>1</v>
      </c>
    </row>
    <row r="387" spans="7:67" ht="60.6" customHeight="1">
      <c r="G387" s="64"/>
      <c r="H387" s="65"/>
      <c r="I387" s="65"/>
      <c r="J387" s="65"/>
      <c r="K387" s="64"/>
      <c r="L387" s="29"/>
      <c r="M387" s="66"/>
      <c r="N387" s="65"/>
      <c r="O387" s="67"/>
      <c r="P387" s="72"/>
      <c r="Q387" s="73"/>
      <c r="R387" s="65"/>
      <c r="S387" s="64"/>
      <c r="T387" s="68"/>
      <c r="U387" s="75"/>
      <c r="V387" s="76"/>
      <c r="W387" s="148" t="str">
        <f>IF(OR(T387="他官署で調達手続きを実施のため",AG387=契約状況コード表!G$5),"－",IF(V387&lt;&gt;"",ROUNDDOWN(V387/T387,3),(IFERROR(ROUNDDOWN(U387/T387,3),"－"))))</f>
        <v>－</v>
      </c>
      <c r="X387" s="68"/>
      <c r="Y387" s="68"/>
      <c r="Z387" s="71"/>
      <c r="AA387" s="69"/>
      <c r="AB387" s="70"/>
      <c r="AC387" s="71"/>
      <c r="AD387" s="71"/>
      <c r="AE387" s="71"/>
      <c r="AF387" s="71"/>
      <c r="AG387" s="69"/>
      <c r="AH387" s="65"/>
      <c r="AI387" s="65"/>
      <c r="AJ387" s="65"/>
      <c r="AK387" s="29"/>
      <c r="AL387" s="29"/>
      <c r="AM387" s="170"/>
      <c r="AN387" s="170"/>
      <c r="AO387" s="170"/>
      <c r="AP387" s="170"/>
      <c r="AQ387" s="29"/>
      <c r="AR387" s="64"/>
      <c r="AS387" s="29"/>
      <c r="AT387" s="29"/>
      <c r="AU387" s="29"/>
      <c r="AV387" s="29"/>
      <c r="AW387" s="29"/>
      <c r="AX387" s="29"/>
      <c r="AY387" s="29"/>
      <c r="AZ387" s="29"/>
      <c r="BA387" s="90"/>
      <c r="BB387" s="97"/>
      <c r="BC387" s="98" t="str">
        <f>IF(AND(OR(K387=契約状況コード表!D$5,K387=契約状況コード表!D$6),OR(AG387=契約状況コード表!G$5,AG387=契約状況コード表!G$6)),"年間支払金額(全官署)",IF(OR(AG387=契約状況コード表!G$5,AG387=契約状況コード表!G$6),"年間支払金額",IF(AND(OR(COUNTIF(AI387,"*すべて*"),COUNTIF(AI387,"*全て*")),S387="●",OR(K387=契約状況コード表!D$5,K387=契約状況コード表!D$6)),"年間支払金額(全官署、契約相手方ごと)",IF(AND(OR(COUNTIF(AI387,"*すべて*"),COUNTIF(AI387,"*全て*")),S387="●"),"年間支払金額(契約相手方ごと)",IF(AND(OR(K387=契約状況コード表!D$5,K387=契約状況コード表!D$6),AG387=契約状況コード表!G$7),"契約総額(全官署)",IF(AND(K387=契約状況コード表!D$7,AG387=契約状況コード表!G$7),"契約総額(自官署のみ)",IF(K387=契約状況コード表!D$7,"年間支払金額(自官署のみ)",IF(AG387=契約状況コード表!G$7,"契約総額",IF(AND(COUNTIF(BJ387,"&lt;&gt;*単価*"),OR(K387=契約状況コード表!D$5,K387=契約状況コード表!D$6)),"全官署予定価格",IF(AND(COUNTIF(BJ387,"*単価*"),OR(K387=契約状況コード表!D$5,K387=契約状況コード表!D$6)),"全官署支払金額",IF(AND(COUNTIF(BJ387,"&lt;&gt;*単価*"),COUNTIF(BJ387,"*変更契約*")),"変更後予定価格",IF(COUNTIF(BJ387,"*単価*"),"年間支払金額","予定価格"))))))))))))</f>
        <v>予定価格</v>
      </c>
      <c r="BD387" s="98" t="str">
        <f>IF(AND(BI387=契約状況コード表!M$5,T387&gt;契約状況コード表!N$5),"○",IF(AND(BI387=契約状況コード表!M$6,T387&gt;=契約状況コード表!N$6),"○",IF(AND(BI387=契約状況コード表!M$7,T387&gt;=契約状況コード表!N$7),"○",IF(AND(BI387=契約状況コード表!M$8,T387&gt;=契約状況コード表!N$8),"○",IF(AND(BI387=契約状況コード表!M$9,T387&gt;=契約状況コード表!N$9),"○",IF(AND(BI387=契約状況コード表!M$10,T387&gt;=契約状況コード表!N$10),"○",IF(AND(BI387=契約状況コード表!M$11,T387&gt;=契約状況コード表!N$11),"○",IF(AND(BI387=契約状況コード表!M$12,T387&gt;=契約状況コード表!N$12),"○",IF(AND(BI387=契約状況コード表!M$13,T387&gt;=契約状況コード表!N$13),"○",IF(T387="他官署で調達手続き入札を実施のため","○","×"))))))))))</f>
        <v>×</v>
      </c>
      <c r="BE387" s="98" t="str">
        <f>IF(AND(BI387=契約状況コード表!M$5,Y387&gt;契約状況コード表!N$5),"○",IF(AND(BI387=契約状況コード表!M$6,Y387&gt;=契約状況コード表!N$6),"○",IF(AND(BI387=契約状況コード表!M$7,Y387&gt;=契約状況コード表!N$7),"○",IF(AND(BI387=契約状況コード表!M$8,Y387&gt;=契約状況コード表!N$8),"○",IF(AND(BI387=契約状況コード表!M$9,Y387&gt;=契約状況コード表!N$9),"○",IF(AND(BI387=契約状況コード表!M$10,Y387&gt;=契約状況コード表!N$10),"○",IF(AND(BI387=契約状況コード表!M$11,Y387&gt;=契約状況コード表!N$11),"○",IF(AND(BI387=契約状況コード表!M$12,Y387&gt;=契約状況コード表!N$12),"○",IF(AND(BI387=契約状況コード表!M$13,Y387&gt;=契約状況コード表!N$13),"○","×")))))))))</f>
        <v>×</v>
      </c>
      <c r="BF387" s="98" t="str">
        <f t="shared" si="51"/>
        <v>×</v>
      </c>
      <c r="BG387" s="98" t="str">
        <f t="shared" si="52"/>
        <v>×</v>
      </c>
      <c r="BH387" s="99" t="str">
        <f t="shared" si="53"/>
        <v/>
      </c>
      <c r="BI387" s="146">
        <f t="shared" si="54"/>
        <v>0</v>
      </c>
      <c r="BJ387" s="29" t="str">
        <f>IF(AG387=契約状況コード表!G$5,"",IF(AND(K387&lt;&gt;"",ISTEXT(U387)),"分担契約/単価契約",IF(ISTEXT(U387),"単価契約",IF(K387&lt;&gt;"","分担契約",""))))</f>
        <v/>
      </c>
      <c r="BK387" s="147"/>
      <c r="BL387" s="102" t="str">
        <f>IF(COUNTIF(T387,"**"),"",IF(AND(T387&gt;=契約状況コード表!P$5,OR(H387=契約状況コード表!M$5,H387=契約状況コード表!M$6)),1,IF(AND(T387&gt;=契約状況コード表!P$13,H387&lt;&gt;契約状況コード表!M$5,H387&lt;&gt;契約状況コード表!M$6),1,"")))</f>
        <v/>
      </c>
      <c r="BM387" s="132" t="str">
        <f t="shared" si="55"/>
        <v>○</v>
      </c>
      <c r="BN387" s="102" t="b">
        <f t="shared" si="56"/>
        <v>1</v>
      </c>
      <c r="BO387" s="102" t="b">
        <f t="shared" si="57"/>
        <v>1</v>
      </c>
    </row>
    <row r="388" spans="7:67" ht="60.6" customHeight="1">
      <c r="G388" s="64"/>
      <c r="H388" s="65"/>
      <c r="I388" s="65"/>
      <c r="J388" s="65"/>
      <c r="K388" s="64"/>
      <c r="L388" s="29"/>
      <c r="M388" s="66"/>
      <c r="N388" s="65"/>
      <c r="O388" s="67"/>
      <c r="P388" s="72"/>
      <c r="Q388" s="73"/>
      <c r="R388" s="65"/>
      <c r="S388" s="64"/>
      <c r="T388" s="68"/>
      <c r="U388" s="75"/>
      <c r="V388" s="76"/>
      <c r="W388" s="148" t="str">
        <f>IF(OR(T388="他官署で調達手続きを実施のため",AG388=契約状況コード表!G$5),"－",IF(V388&lt;&gt;"",ROUNDDOWN(V388/T388,3),(IFERROR(ROUNDDOWN(U388/T388,3),"－"))))</f>
        <v>－</v>
      </c>
      <c r="X388" s="68"/>
      <c r="Y388" s="68"/>
      <c r="Z388" s="71"/>
      <c r="AA388" s="69"/>
      <c r="AB388" s="70"/>
      <c r="AC388" s="71"/>
      <c r="AD388" s="71"/>
      <c r="AE388" s="71"/>
      <c r="AF388" s="71"/>
      <c r="AG388" s="69"/>
      <c r="AH388" s="65"/>
      <c r="AI388" s="65"/>
      <c r="AJ388" s="65"/>
      <c r="AK388" s="29"/>
      <c r="AL388" s="29"/>
      <c r="AM388" s="170"/>
      <c r="AN388" s="170"/>
      <c r="AO388" s="170"/>
      <c r="AP388" s="170"/>
      <c r="AQ388" s="29"/>
      <c r="AR388" s="64"/>
      <c r="AS388" s="29"/>
      <c r="AT388" s="29"/>
      <c r="AU388" s="29"/>
      <c r="AV388" s="29"/>
      <c r="AW388" s="29"/>
      <c r="AX388" s="29"/>
      <c r="AY388" s="29"/>
      <c r="AZ388" s="29"/>
      <c r="BA388" s="90"/>
      <c r="BB388" s="97"/>
      <c r="BC388" s="98" t="str">
        <f>IF(AND(OR(K388=契約状況コード表!D$5,K388=契約状況コード表!D$6),OR(AG388=契約状況コード表!G$5,AG388=契約状況コード表!G$6)),"年間支払金額(全官署)",IF(OR(AG388=契約状況コード表!G$5,AG388=契約状況コード表!G$6),"年間支払金額",IF(AND(OR(COUNTIF(AI388,"*すべて*"),COUNTIF(AI388,"*全て*")),S388="●",OR(K388=契約状況コード表!D$5,K388=契約状況コード表!D$6)),"年間支払金額(全官署、契約相手方ごと)",IF(AND(OR(COUNTIF(AI388,"*すべて*"),COUNTIF(AI388,"*全て*")),S388="●"),"年間支払金額(契約相手方ごと)",IF(AND(OR(K388=契約状況コード表!D$5,K388=契約状況コード表!D$6),AG388=契約状況コード表!G$7),"契約総額(全官署)",IF(AND(K388=契約状況コード表!D$7,AG388=契約状況コード表!G$7),"契約総額(自官署のみ)",IF(K388=契約状況コード表!D$7,"年間支払金額(自官署のみ)",IF(AG388=契約状況コード表!G$7,"契約総額",IF(AND(COUNTIF(BJ388,"&lt;&gt;*単価*"),OR(K388=契約状況コード表!D$5,K388=契約状況コード表!D$6)),"全官署予定価格",IF(AND(COUNTIF(BJ388,"*単価*"),OR(K388=契約状況コード表!D$5,K388=契約状況コード表!D$6)),"全官署支払金額",IF(AND(COUNTIF(BJ388,"&lt;&gt;*単価*"),COUNTIF(BJ388,"*変更契約*")),"変更後予定価格",IF(COUNTIF(BJ388,"*単価*"),"年間支払金額","予定価格"))))))))))))</f>
        <v>予定価格</v>
      </c>
      <c r="BD388" s="98" t="str">
        <f>IF(AND(BI388=契約状況コード表!M$5,T388&gt;契約状況コード表!N$5),"○",IF(AND(BI388=契約状況コード表!M$6,T388&gt;=契約状況コード表!N$6),"○",IF(AND(BI388=契約状況コード表!M$7,T388&gt;=契約状況コード表!N$7),"○",IF(AND(BI388=契約状況コード表!M$8,T388&gt;=契約状況コード表!N$8),"○",IF(AND(BI388=契約状況コード表!M$9,T388&gt;=契約状況コード表!N$9),"○",IF(AND(BI388=契約状況コード表!M$10,T388&gt;=契約状況コード表!N$10),"○",IF(AND(BI388=契約状況コード表!M$11,T388&gt;=契約状況コード表!N$11),"○",IF(AND(BI388=契約状況コード表!M$12,T388&gt;=契約状況コード表!N$12),"○",IF(AND(BI388=契約状況コード表!M$13,T388&gt;=契約状況コード表!N$13),"○",IF(T388="他官署で調達手続き入札を実施のため","○","×"))))))))))</f>
        <v>×</v>
      </c>
      <c r="BE388" s="98" t="str">
        <f>IF(AND(BI388=契約状況コード表!M$5,Y388&gt;契約状況コード表!N$5),"○",IF(AND(BI388=契約状況コード表!M$6,Y388&gt;=契約状況コード表!N$6),"○",IF(AND(BI388=契約状況コード表!M$7,Y388&gt;=契約状況コード表!N$7),"○",IF(AND(BI388=契約状況コード表!M$8,Y388&gt;=契約状況コード表!N$8),"○",IF(AND(BI388=契約状況コード表!M$9,Y388&gt;=契約状況コード表!N$9),"○",IF(AND(BI388=契約状況コード表!M$10,Y388&gt;=契約状況コード表!N$10),"○",IF(AND(BI388=契約状況コード表!M$11,Y388&gt;=契約状況コード表!N$11),"○",IF(AND(BI388=契約状況コード表!M$12,Y388&gt;=契約状況コード表!N$12),"○",IF(AND(BI388=契約状況コード表!M$13,Y388&gt;=契約状況コード表!N$13),"○","×")))))))))</f>
        <v>×</v>
      </c>
      <c r="BF388" s="98" t="str">
        <f t="shared" si="51"/>
        <v>×</v>
      </c>
      <c r="BG388" s="98" t="str">
        <f t="shared" si="52"/>
        <v>×</v>
      </c>
      <c r="BH388" s="99" t="str">
        <f t="shared" si="53"/>
        <v/>
      </c>
      <c r="BI388" s="146">
        <f t="shared" si="54"/>
        <v>0</v>
      </c>
      <c r="BJ388" s="29" t="str">
        <f>IF(AG388=契約状況コード表!G$5,"",IF(AND(K388&lt;&gt;"",ISTEXT(U388)),"分担契約/単価契約",IF(ISTEXT(U388),"単価契約",IF(K388&lt;&gt;"","分担契約",""))))</f>
        <v/>
      </c>
      <c r="BK388" s="147"/>
      <c r="BL388" s="102" t="str">
        <f>IF(COUNTIF(T388,"**"),"",IF(AND(T388&gt;=契約状況コード表!P$5,OR(H388=契約状況コード表!M$5,H388=契約状況コード表!M$6)),1,IF(AND(T388&gt;=契約状況コード表!P$13,H388&lt;&gt;契約状況コード表!M$5,H388&lt;&gt;契約状況コード表!M$6),1,"")))</f>
        <v/>
      </c>
      <c r="BM388" s="132" t="str">
        <f t="shared" si="55"/>
        <v>○</v>
      </c>
      <c r="BN388" s="102" t="b">
        <f t="shared" si="56"/>
        <v>1</v>
      </c>
      <c r="BO388" s="102" t="b">
        <f t="shared" si="57"/>
        <v>1</v>
      </c>
    </row>
    <row r="389" spans="7:67" ht="60.6" customHeight="1">
      <c r="G389" s="64"/>
      <c r="H389" s="65"/>
      <c r="I389" s="65"/>
      <c r="J389" s="65"/>
      <c r="K389" s="64"/>
      <c r="L389" s="29"/>
      <c r="M389" s="66"/>
      <c r="N389" s="65"/>
      <c r="O389" s="67"/>
      <c r="P389" s="72"/>
      <c r="Q389" s="73"/>
      <c r="R389" s="65"/>
      <c r="S389" s="64"/>
      <c r="T389" s="68"/>
      <c r="U389" s="75"/>
      <c r="V389" s="76"/>
      <c r="W389" s="148" t="str">
        <f>IF(OR(T389="他官署で調達手続きを実施のため",AG389=契約状況コード表!G$5),"－",IF(V389&lt;&gt;"",ROUNDDOWN(V389/T389,3),(IFERROR(ROUNDDOWN(U389/T389,3),"－"))))</f>
        <v>－</v>
      </c>
      <c r="X389" s="68"/>
      <c r="Y389" s="68"/>
      <c r="Z389" s="71"/>
      <c r="AA389" s="69"/>
      <c r="AB389" s="70"/>
      <c r="AC389" s="71"/>
      <c r="AD389" s="71"/>
      <c r="AE389" s="71"/>
      <c r="AF389" s="71"/>
      <c r="AG389" s="69"/>
      <c r="AH389" s="65"/>
      <c r="AI389" s="65"/>
      <c r="AJ389" s="65"/>
      <c r="AK389" s="29"/>
      <c r="AL389" s="29"/>
      <c r="AM389" s="170"/>
      <c r="AN389" s="170"/>
      <c r="AO389" s="170"/>
      <c r="AP389" s="170"/>
      <c r="AQ389" s="29"/>
      <c r="AR389" s="64"/>
      <c r="AS389" s="29"/>
      <c r="AT389" s="29"/>
      <c r="AU389" s="29"/>
      <c r="AV389" s="29"/>
      <c r="AW389" s="29"/>
      <c r="AX389" s="29"/>
      <c r="AY389" s="29"/>
      <c r="AZ389" s="29"/>
      <c r="BA389" s="92"/>
      <c r="BB389" s="97"/>
      <c r="BC389" s="98" t="str">
        <f>IF(AND(OR(K389=契約状況コード表!D$5,K389=契約状況コード表!D$6),OR(AG389=契約状況コード表!G$5,AG389=契約状況コード表!G$6)),"年間支払金額(全官署)",IF(OR(AG389=契約状況コード表!G$5,AG389=契約状況コード表!G$6),"年間支払金額",IF(AND(OR(COUNTIF(AI389,"*すべて*"),COUNTIF(AI389,"*全て*")),S389="●",OR(K389=契約状況コード表!D$5,K389=契約状況コード表!D$6)),"年間支払金額(全官署、契約相手方ごと)",IF(AND(OR(COUNTIF(AI389,"*すべて*"),COUNTIF(AI389,"*全て*")),S389="●"),"年間支払金額(契約相手方ごと)",IF(AND(OR(K389=契約状況コード表!D$5,K389=契約状況コード表!D$6),AG389=契約状況コード表!G$7),"契約総額(全官署)",IF(AND(K389=契約状況コード表!D$7,AG389=契約状況コード表!G$7),"契約総額(自官署のみ)",IF(K389=契約状況コード表!D$7,"年間支払金額(自官署のみ)",IF(AG389=契約状況コード表!G$7,"契約総額",IF(AND(COUNTIF(BJ389,"&lt;&gt;*単価*"),OR(K389=契約状況コード表!D$5,K389=契約状況コード表!D$6)),"全官署予定価格",IF(AND(COUNTIF(BJ389,"*単価*"),OR(K389=契約状況コード表!D$5,K389=契約状況コード表!D$6)),"全官署支払金額",IF(AND(COUNTIF(BJ389,"&lt;&gt;*単価*"),COUNTIF(BJ389,"*変更契約*")),"変更後予定価格",IF(COUNTIF(BJ389,"*単価*"),"年間支払金額","予定価格"))))))))))))</f>
        <v>予定価格</v>
      </c>
      <c r="BD389" s="98" t="str">
        <f>IF(AND(BI389=契約状況コード表!M$5,T389&gt;契約状況コード表!N$5),"○",IF(AND(BI389=契約状況コード表!M$6,T389&gt;=契約状況コード表!N$6),"○",IF(AND(BI389=契約状況コード表!M$7,T389&gt;=契約状況コード表!N$7),"○",IF(AND(BI389=契約状況コード表!M$8,T389&gt;=契約状況コード表!N$8),"○",IF(AND(BI389=契約状況コード表!M$9,T389&gt;=契約状況コード表!N$9),"○",IF(AND(BI389=契約状況コード表!M$10,T389&gt;=契約状況コード表!N$10),"○",IF(AND(BI389=契約状況コード表!M$11,T389&gt;=契約状況コード表!N$11),"○",IF(AND(BI389=契約状況コード表!M$12,T389&gt;=契約状況コード表!N$12),"○",IF(AND(BI389=契約状況コード表!M$13,T389&gt;=契約状況コード表!N$13),"○",IF(T389="他官署で調達手続き入札を実施のため","○","×"))))))))))</f>
        <v>×</v>
      </c>
      <c r="BE389" s="98" t="str">
        <f>IF(AND(BI389=契約状況コード表!M$5,Y389&gt;契約状況コード表!N$5),"○",IF(AND(BI389=契約状況コード表!M$6,Y389&gt;=契約状況コード表!N$6),"○",IF(AND(BI389=契約状況コード表!M$7,Y389&gt;=契約状況コード表!N$7),"○",IF(AND(BI389=契約状況コード表!M$8,Y389&gt;=契約状況コード表!N$8),"○",IF(AND(BI389=契約状況コード表!M$9,Y389&gt;=契約状況コード表!N$9),"○",IF(AND(BI389=契約状況コード表!M$10,Y389&gt;=契約状況コード表!N$10),"○",IF(AND(BI389=契約状況コード表!M$11,Y389&gt;=契約状況コード表!N$11),"○",IF(AND(BI389=契約状況コード表!M$12,Y389&gt;=契約状況コード表!N$12),"○",IF(AND(BI389=契約状況コード表!M$13,Y389&gt;=契約状況コード表!N$13),"○","×")))))))))</f>
        <v>×</v>
      </c>
      <c r="BF389" s="98" t="str">
        <f t="shared" si="51"/>
        <v>×</v>
      </c>
      <c r="BG389" s="98" t="str">
        <f t="shared" si="52"/>
        <v>×</v>
      </c>
      <c r="BH389" s="99" t="str">
        <f t="shared" si="53"/>
        <v/>
      </c>
      <c r="BI389" s="146">
        <f t="shared" si="54"/>
        <v>0</v>
      </c>
      <c r="BJ389" s="29" t="str">
        <f>IF(AG389=契約状況コード表!G$5,"",IF(AND(K389&lt;&gt;"",ISTEXT(U389)),"分担契約/単価契約",IF(ISTEXT(U389),"単価契約",IF(K389&lt;&gt;"","分担契約",""))))</f>
        <v/>
      </c>
      <c r="BK389" s="147"/>
      <c r="BL389" s="102" t="str">
        <f>IF(COUNTIF(T389,"**"),"",IF(AND(T389&gt;=契約状況コード表!P$5,OR(H389=契約状況コード表!M$5,H389=契約状況コード表!M$6)),1,IF(AND(T389&gt;=契約状況コード表!P$13,H389&lt;&gt;契約状況コード表!M$5,H389&lt;&gt;契約状況コード表!M$6),1,"")))</f>
        <v/>
      </c>
      <c r="BM389" s="132" t="str">
        <f t="shared" si="55"/>
        <v>○</v>
      </c>
      <c r="BN389" s="102" t="b">
        <f t="shared" si="56"/>
        <v>1</v>
      </c>
      <c r="BO389" s="102" t="b">
        <f t="shared" si="57"/>
        <v>1</v>
      </c>
    </row>
    <row r="390" spans="7:67" ht="60.6" customHeight="1">
      <c r="G390" s="64"/>
      <c r="H390" s="65"/>
      <c r="I390" s="65"/>
      <c r="J390" s="65"/>
      <c r="K390" s="64"/>
      <c r="L390" s="29"/>
      <c r="M390" s="66"/>
      <c r="N390" s="65"/>
      <c r="O390" s="67"/>
      <c r="P390" s="72"/>
      <c r="Q390" s="73"/>
      <c r="R390" s="65"/>
      <c r="S390" s="64"/>
      <c r="T390" s="68"/>
      <c r="U390" s="75"/>
      <c r="V390" s="76"/>
      <c r="W390" s="148" t="str">
        <f>IF(OR(T390="他官署で調達手続きを実施のため",AG390=契約状況コード表!G$5),"－",IF(V390&lt;&gt;"",ROUNDDOWN(V390/T390,3),(IFERROR(ROUNDDOWN(U390/T390,3),"－"))))</f>
        <v>－</v>
      </c>
      <c r="X390" s="68"/>
      <c r="Y390" s="68"/>
      <c r="Z390" s="71"/>
      <c r="AA390" s="69"/>
      <c r="AB390" s="70"/>
      <c r="AC390" s="71"/>
      <c r="AD390" s="71"/>
      <c r="AE390" s="71"/>
      <c r="AF390" s="71"/>
      <c r="AG390" s="69"/>
      <c r="AH390" s="65"/>
      <c r="AI390" s="65"/>
      <c r="AJ390" s="65"/>
      <c r="AK390" s="29"/>
      <c r="AL390" s="29"/>
      <c r="AM390" s="170"/>
      <c r="AN390" s="170"/>
      <c r="AO390" s="170"/>
      <c r="AP390" s="170"/>
      <c r="AQ390" s="29"/>
      <c r="AR390" s="64"/>
      <c r="AS390" s="29"/>
      <c r="AT390" s="29"/>
      <c r="AU390" s="29"/>
      <c r="AV390" s="29"/>
      <c r="AW390" s="29"/>
      <c r="AX390" s="29"/>
      <c r="AY390" s="29"/>
      <c r="AZ390" s="29"/>
      <c r="BA390" s="90"/>
      <c r="BB390" s="97"/>
      <c r="BC390" s="98" t="str">
        <f>IF(AND(OR(K390=契約状況コード表!D$5,K390=契約状況コード表!D$6),OR(AG390=契約状況コード表!G$5,AG390=契約状況コード表!G$6)),"年間支払金額(全官署)",IF(OR(AG390=契約状況コード表!G$5,AG390=契約状況コード表!G$6),"年間支払金額",IF(AND(OR(COUNTIF(AI390,"*すべて*"),COUNTIF(AI390,"*全て*")),S390="●",OR(K390=契約状況コード表!D$5,K390=契約状況コード表!D$6)),"年間支払金額(全官署、契約相手方ごと)",IF(AND(OR(COUNTIF(AI390,"*すべて*"),COUNTIF(AI390,"*全て*")),S390="●"),"年間支払金額(契約相手方ごと)",IF(AND(OR(K390=契約状況コード表!D$5,K390=契約状況コード表!D$6),AG390=契約状況コード表!G$7),"契約総額(全官署)",IF(AND(K390=契約状況コード表!D$7,AG390=契約状況コード表!G$7),"契約総額(自官署のみ)",IF(K390=契約状況コード表!D$7,"年間支払金額(自官署のみ)",IF(AG390=契約状況コード表!G$7,"契約総額",IF(AND(COUNTIF(BJ390,"&lt;&gt;*単価*"),OR(K390=契約状況コード表!D$5,K390=契約状況コード表!D$6)),"全官署予定価格",IF(AND(COUNTIF(BJ390,"*単価*"),OR(K390=契約状況コード表!D$5,K390=契約状況コード表!D$6)),"全官署支払金額",IF(AND(COUNTIF(BJ390,"&lt;&gt;*単価*"),COUNTIF(BJ390,"*変更契約*")),"変更後予定価格",IF(COUNTIF(BJ390,"*単価*"),"年間支払金額","予定価格"))))))))))))</f>
        <v>予定価格</v>
      </c>
      <c r="BD390" s="98" t="str">
        <f>IF(AND(BI390=契約状況コード表!M$5,T390&gt;契約状況コード表!N$5),"○",IF(AND(BI390=契約状況コード表!M$6,T390&gt;=契約状況コード表!N$6),"○",IF(AND(BI390=契約状況コード表!M$7,T390&gt;=契約状況コード表!N$7),"○",IF(AND(BI390=契約状況コード表!M$8,T390&gt;=契約状況コード表!N$8),"○",IF(AND(BI390=契約状況コード表!M$9,T390&gt;=契約状況コード表!N$9),"○",IF(AND(BI390=契約状況コード表!M$10,T390&gt;=契約状況コード表!N$10),"○",IF(AND(BI390=契約状況コード表!M$11,T390&gt;=契約状況コード表!N$11),"○",IF(AND(BI390=契約状況コード表!M$12,T390&gt;=契約状況コード表!N$12),"○",IF(AND(BI390=契約状況コード表!M$13,T390&gt;=契約状況コード表!N$13),"○",IF(T390="他官署で調達手続き入札を実施のため","○","×"))))))))))</f>
        <v>×</v>
      </c>
      <c r="BE390" s="98" t="str">
        <f>IF(AND(BI390=契約状況コード表!M$5,Y390&gt;契約状況コード表!N$5),"○",IF(AND(BI390=契約状況コード表!M$6,Y390&gt;=契約状況コード表!N$6),"○",IF(AND(BI390=契約状況コード表!M$7,Y390&gt;=契約状況コード表!N$7),"○",IF(AND(BI390=契約状況コード表!M$8,Y390&gt;=契約状況コード表!N$8),"○",IF(AND(BI390=契約状況コード表!M$9,Y390&gt;=契約状況コード表!N$9),"○",IF(AND(BI390=契約状況コード表!M$10,Y390&gt;=契約状況コード表!N$10),"○",IF(AND(BI390=契約状況コード表!M$11,Y390&gt;=契約状況コード表!N$11),"○",IF(AND(BI390=契約状況コード表!M$12,Y390&gt;=契約状況コード表!N$12),"○",IF(AND(BI390=契約状況コード表!M$13,Y390&gt;=契約状況コード表!N$13),"○","×")))))))))</f>
        <v>×</v>
      </c>
      <c r="BF390" s="98" t="str">
        <f t="shared" si="51"/>
        <v>×</v>
      </c>
      <c r="BG390" s="98" t="str">
        <f t="shared" si="52"/>
        <v>×</v>
      </c>
      <c r="BH390" s="99" t="str">
        <f t="shared" si="53"/>
        <v/>
      </c>
      <c r="BI390" s="146">
        <f t="shared" si="54"/>
        <v>0</v>
      </c>
      <c r="BJ390" s="29" t="str">
        <f>IF(AG390=契約状況コード表!G$5,"",IF(AND(K390&lt;&gt;"",ISTEXT(U390)),"分担契約/単価契約",IF(ISTEXT(U390),"単価契約",IF(K390&lt;&gt;"","分担契約",""))))</f>
        <v/>
      </c>
      <c r="BK390" s="147"/>
      <c r="BL390" s="102" t="str">
        <f>IF(COUNTIF(T390,"**"),"",IF(AND(T390&gt;=契約状況コード表!P$5,OR(H390=契約状況コード表!M$5,H390=契約状況コード表!M$6)),1,IF(AND(T390&gt;=契約状況コード表!P$13,H390&lt;&gt;契約状況コード表!M$5,H390&lt;&gt;契約状況コード表!M$6),1,"")))</f>
        <v/>
      </c>
      <c r="BM390" s="132" t="str">
        <f t="shared" si="55"/>
        <v>○</v>
      </c>
      <c r="BN390" s="102" t="b">
        <f t="shared" si="56"/>
        <v>1</v>
      </c>
      <c r="BO390" s="102" t="b">
        <f t="shared" si="57"/>
        <v>1</v>
      </c>
    </row>
    <row r="391" spans="7:67" ht="60.6" customHeight="1">
      <c r="G391" s="64"/>
      <c r="H391" s="65"/>
      <c r="I391" s="65"/>
      <c r="J391" s="65"/>
      <c r="K391" s="64"/>
      <c r="L391" s="29"/>
      <c r="M391" s="66"/>
      <c r="N391" s="65"/>
      <c r="O391" s="67"/>
      <c r="P391" s="72"/>
      <c r="Q391" s="73"/>
      <c r="R391" s="65"/>
      <c r="S391" s="64"/>
      <c r="T391" s="68"/>
      <c r="U391" s="75"/>
      <c r="V391" s="76"/>
      <c r="W391" s="148" t="str">
        <f>IF(OR(T391="他官署で調達手続きを実施のため",AG391=契約状況コード表!G$5),"－",IF(V391&lt;&gt;"",ROUNDDOWN(V391/T391,3),(IFERROR(ROUNDDOWN(U391/T391,3),"－"))))</f>
        <v>－</v>
      </c>
      <c r="X391" s="68"/>
      <c r="Y391" s="68"/>
      <c r="Z391" s="71"/>
      <c r="AA391" s="69"/>
      <c r="AB391" s="70"/>
      <c r="AC391" s="71"/>
      <c r="AD391" s="71"/>
      <c r="AE391" s="71"/>
      <c r="AF391" s="71"/>
      <c r="AG391" s="69"/>
      <c r="AH391" s="65"/>
      <c r="AI391" s="65"/>
      <c r="AJ391" s="65"/>
      <c r="AK391" s="29"/>
      <c r="AL391" s="29"/>
      <c r="AM391" s="170"/>
      <c r="AN391" s="170"/>
      <c r="AO391" s="170"/>
      <c r="AP391" s="170"/>
      <c r="AQ391" s="29"/>
      <c r="AR391" s="64"/>
      <c r="AS391" s="29"/>
      <c r="AT391" s="29"/>
      <c r="AU391" s="29"/>
      <c r="AV391" s="29"/>
      <c r="AW391" s="29"/>
      <c r="AX391" s="29"/>
      <c r="AY391" s="29"/>
      <c r="AZ391" s="29"/>
      <c r="BA391" s="90"/>
      <c r="BB391" s="97"/>
      <c r="BC391" s="98" t="str">
        <f>IF(AND(OR(K391=契約状況コード表!D$5,K391=契約状況コード表!D$6),OR(AG391=契約状況コード表!G$5,AG391=契約状況コード表!G$6)),"年間支払金額(全官署)",IF(OR(AG391=契約状況コード表!G$5,AG391=契約状況コード表!G$6),"年間支払金額",IF(AND(OR(COUNTIF(AI391,"*すべて*"),COUNTIF(AI391,"*全て*")),S391="●",OR(K391=契約状況コード表!D$5,K391=契約状況コード表!D$6)),"年間支払金額(全官署、契約相手方ごと)",IF(AND(OR(COUNTIF(AI391,"*すべて*"),COUNTIF(AI391,"*全て*")),S391="●"),"年間支払金額(契約相手方ごと)",IF(AND(OR(K391=契約状況コード表!D$5,K391=契約状況コード表!D$6),AG391=契約状況コード表!G$7),"契約総額(全官署)",IF(AND(K391=契約状況コード表!D$7,AG391=契約状況コード表!G$7),"契約総額(自官署のみ)",IF(K391=契約状況コード表!D$7,"年間支払金額(自官署のみ)",IF(AG391=契約状況コード表!G$7,"契約総額",IF(AND(COUNTIF(BJ391,"&lt;&gt;*単価*"),OR(K391=契約状況コード表!D$5,K391=契約状況コード表!D$6)),"全官署予定価格",IF(AND(COUNTIF(BJ391,"*単価*"),OR(K391=契約状況コード表!D$5,K391=契約状況コード表!D$6)),"全官署支払金額",IF(AND(COUNTIF(BJ391,"&lt;&gt;*単価*"),COUNTIF(BJ391,"*変更契約*")),"変更後予定価格",IF(COUNTIF(BJ391,"*単価*"),"年間支払金額","予定価格"))))))))))))</f>
        <v>予定価格</v>
      </c>
      <c r="BD391" s="98" t="str">
        <f>IF(AND(BI391=契約状況コード表!M$5,T391&gt;契約状況コード表!N$5),"○",IF(AND(BI391=契約状況コード表!M$6,T391&gt;=契約状況コード表!N$6),"○",IF(AND(BI391=契約状況コード表!M$7,T391&gt;=契約状況コード表!N$7),"○",IF(AND(BI391=契約状況コード表!M$8,T391&gt;=契約状況コード表!N$8),"○",IF(AND(BI391=契約状況コード表!M$9,T391&gt;=契約状況コード表!N$9),"○",IF(AND(BI391=契約状況コード表!M$10,T391&gt;=契約状況コード表!N$10),"○",IF(AND(BI391=契約状況コード表!M$11,T391&gt;=契約状況コード表!N$11),"○",IF(AND(BI391=契約状況コード表!M$12,T391&gt;=契約状況コード表!N$12),"○",IF(AND(BI391=契約状況コード表!M$13,T391&gt;=契約状況コード表!N$13),"○",IF(T391="他官署で調達手続き入札を実施のため","○","×"))))))))))</f>
        <v>×</v>
      </c>
      <c r="BE391" s="98" t="str">
        <f>IF(AND(BI391=契約状況コード表!M$5,Y391&gt;契約状況コード表!N$5),"○",IF(AND(BI391=契約状況コード表!M$6,Y391&gt;=契約状況コード表!N$6),"○",IF(AND(BI391=契約状況コード表!M$7,Y391&gt;=契約状況コード表!N$7),"○",IF(AND(BI391=契約状況コード表!M$8,Y391&gt;=契約状況コード表!N$8),"○",IF(AND(BI391=契約状況コード表!M$9,Y391&gt;=契約状況コード表!N$9),"○",IF(AND(BI391=契約状況コード表!M$10,Y391&gt;=契約状況コード表!N$10),"○",IF(AND(BI391=契約状況コード表!M$11,Y391&gt;=契約状況コード表!N$11),"○",IF(AND(BI391=契約状況コード表!M$12,Y391&gt;=契約状況コード表!N$12),"○",IF(AND(BI391=契約状況コード表!M$13,Y391&gt;=契約状況コード表!N$13),"○","×")))))))))</f>
        <v>×</v>
      </c>
      <c r="BF391" s="98" t="str">
        <f t="shared" si="51"/>
        <v>×</v>
      </c>
      <c r="BG391" s="98" t="str">
        <f t="shared" si="52"/>
        <v>×</v>
      </c>
      <c r="BH391" s="99" t="str">
        <f t="shared" si="53"/>
        <v/>
      </c>
      <c r="BI391" s="146">
        <f t="shared" si="54"/>
        <v>0</v>
      </c>
      <c r="BJ391" s="29" t="str">
        <f>IF(AG391=契約状況コード表!G$5,"",IF(AND(K391&lt;&gt;"",ISTEXT(U391)),"分担契約/単価契約",IF(ISTEXT(U391),"単価契約",IF(K391&lt;&gt;"","分担契約",""))))</f>
        <v/>
      </c>
      <c r="BK391" s="147"/>
      <c r="BL391" s="102" t="str">
        <f>IF(COUNTIF(T391,"**"),"",IF(AND(T391&gt;=契約状況コード表!P$5,OR(H391=契約状況コード表!M$5,H391=契約状況コード表!M$6)),1,IF(AND(T391&gt;=契約状況コード表!P$13,H391&lt;&gt;契約状況コード表!M$5,H391&lt;&gt;契約状況コード表!M$6),1,"")))</f>
        <v/>
      </c>
      <c r="BM391" s="132" t="str">
        <f t="shared" si="55"/>
        <v>○</v>
      </c>
      <c r="BN391" s="102" t="b">
        <f t="shared" si="56"/>
        <v>1</v>
      </c>
      <c r="BO391" s="102" t="b">
        <f t="shared" si="57"/>
        <v>1</v>
      </c>
    </row>
    <row r="392" spans="7:67" ht="60.6" customHeight="1">
      <c r="G392" s="64"/>
      <c r="H392" s="65"/>
      <c r="I392" s="65"/>
      <c r="J392" s="65"/>
      <c r="K392" s="64"/>
      <c r="L392" s="29"/>
      <c r="M392" s="66"/>
      <c r="N392" s="65"/>
      <c r="O392" s="67"/>
      <c r="P392" s="72"/>
      <c r="Q392" s="73"/>
      <c r="R392" s="65"/>
      <c r="S392" s="64"/>
      <c r="T392" s="74"/>
      <c r="U392" s="131"/>
      <c r="V392" s="76"/>
      <c r="W392" s="148" t="str">
        <f>IF(OR(T392="他官署で調達手続きを実施のため",AG392=契約状況コード表!G$5),"－",IF(V392&lt;&gt;"",ROUNDDOWN(V392/T392,3),(IFERROR(ROUNDDOWN(U392/T392,3),"－"))))</f>
        <v>－</v>
      </c>
      <c r="X392" s="74"/>
      <c r="Y392" s="74"/>
      <c r="Z392" s="71"/>
      <c r="AA392" s="69"/>
      <c r="AB392" s="70"/>
      <c r="AC392" s="71"/>
      <c r="AD392" s="71"/>
      <c r="AE392" s="71"/>
      <c r="AF392" s="71"/>
      <c r="AG392" s="69"/>
      <c r="AH392" s="65"/>
      <c r="AI392" s="65"/>
      <c r="AJ392" s="65"/>
      <c r="AK392" s="29"/>
      <c r="AL392" s="29"/>
      <c r="AM392" s="170"/>
      <c r="AN392" s="170"/>
      <c r="AO392" s="170"/>
      <c r="AP392" s="170"/>
      <c r="AQ392" s="29"/>
      <c r="AR392" s="64"/>
      <c r="AS392" s="29"/>
      <c r="AT392" s="29"/>
      <c r="AU392" s="29"/>
      <c r="AV392" s="29"/>
      <c r="AW392" s="29"/>
      <c r="AX392" s="29"/>
      <c r="AY392" s="29"/>
      <c r="AZ392" s="29"/>
      <c r="BA392" s="90"/>
      <c r="BB392" s="97"/>
      <c r="BC392" s="98" t="str">
        <f>IF(AND(OR(K392=契約状況コード表!D$5,K392=契約状況コード表!D$6),OR(AG392=契約状況コード表!G$5,AG392=契約状況コード表!G$6)),"年間支払金額(全官署)",IF(OR(AG392=契約状況コード表!G$5,AG392=契約状況コード表!G$6),"年間支払金額",IF(AND(OR(COUNTIF(AI392,"*すべて*"),COUNTIF(AI392,"*全て*")),S392="●",OR(K392=契約状況コード表!D$5,K392=契約状況コード表!D$6)),"年間支払金額(全官署、契約相手方ごと)",IF(AND(OR(COUNTIF(AI392,"*すべて*"),COUNTIF(AI392,"*全て*")),S392="●"),"年間支払金額(契約相手方ごと)",IF(AND(OR(K392=契約状況コード表!D$5,K392=契約状況コード表!D$6),AG392=契約状況コード表!G$7),"契約総額(全官署)",IF(AND(K392=契約状況コード表!D$7,AG392=契約状況コード表!G$7),"契約総額(自官署のみ)",IF(K392=契約状況コード表!D$7,"年間支払金額(自官署のみ)",IF(AG392=契約状況コード表!G$7,"契約総額",IF(AND(COUNTIF(BJ392,"&lt;&gt;*単価*"),OR(K392=契約状況コード表!D$5,K392=契約状況コード表!D$6)),"全官署予定価格",IF(AND(COUNTIF(BJ392,"*単価*"),OR(K392=契約状況コード表!D$5,K392=契約状況コード表!D$6)),"全官署支払金額",IF(AND(COUNTIF(BJ392,"&lt;&gt;*単価*"),COUNTIF(BJ392,"*変更契約*")),"変更後予定価格",IF(COUNTIF(BJ392,"*単価*"),"年間支払金額","予定価格"))))))))))))</f>
        <v>予定価格</v>
      </c>
      <c r="BD392" s="98" t="str">
        <f>IF(AND(BI392=契約状況コード表!M$5,T392&gt;契約状況コード表!N$5),"○",IF(AND(BI392=契約状況コード表!M$6,T392&gt;=契約状況コード表!N$6),"○",IF(AND(BI392=契約状況コード表!M$7,T392&gt;=契約状況コード表!N$7),"○",IF(AND(BI392=契約状況コード表!M$8,T392&gt;=契約状況コード表!N$8),"○",IF(AND(BI392=契約状況コード表!M$9,T392&gt;=契約状況コード表!N$9),"○",IF(AND(BI392=契約状況コード表!M$10,T392&gt;=契約状況コード表!N$10),"○",IF(AND(BI392=契約状況コード表!M$11,T392&gt;=契約状況コード表!N$11),"○",IF(AND(BI392=契約状況コード表!M$12,T392&gt;=契約状況コード表!N$12),"○",IF(AND(BI392=契約状況コード表!M$13,T392&gt;=契約状況コード表!N$13),"○",IF(T392="他官署で調達手続き入札を実施のため","○","×"))))))))))</f>
        <v>×</v>
      </c>
      <c r="BE392" s="98" t="str">
        <f>IF(AND(BI392=契約状況コード表!M$5,Y392&gt;契約状況コード表!N$5),"○",IF(AND(BI392=契約状況コード表!M$6,Y392&gt;=契約状況コード表!N$6),"○",IF(AND(BI392=契約状況コード表!M$7,Y392&gt;=契約状況コード表!N$7),"○",IF(AND(BI392=契約状況コード表!M$8,Y392&gt;=契約状況コード表!N$8),"○",IF(AND(BI392=契約状況コード表!M$9,Y392&gt;=契約状況コード表!N$9),"○",IF(AND(BI392=契約状況コード表!M$10,Y392&gt;=契約状況コード表!N$10),"○",IF(AND(BI392=契約状況コード表!M$11,Y392&gt;=契約状況コード表!N$11),"○",IF(AND(BI392=契約状況コード表!M$12,Y392&gt;=契約状況コード表!N$12),"○",IF(AND(BI392=契約状況コード表!M$13,Y392&gt;=契約状況コード表!N$13),"○","×")))))))))</f>
        <v>×</v>
      </c>
      <c r="BF392" s="98" t="str">
        <f t="shared" si="51"/>
        <v>×</v>
      </c>
      <c r="BG392" s="98" t="str">
        <f t="shared" si="52"/>
        <v>×</v>
      </c>
      <c r="BH392" s="99" t="str">
        <f t="shared" si="53"/>
        <v/>
      </c>
      <c r="BI392" s="146">
        <f t="shared" si="54"/>
        <v>0</v>
      </c>
      <c r="BJ392" s="29" t="str">
        <f>IF(AG392=契約状況コード表!G$5,"",IF(AND(K392&lt;&gt;"",ISTEXT(U392)),"分担契約/単価契約",IF(ISTEXT(U392),"単価契約",IF(K392&lt;&gt;"","分担契約",""))))</f>
        <v/>
      </c>
      <c r="BK392" s="147"/>
      <c r="BL392" s="102" t="str">
        <f>IF(COUNTIF(T392,"**"),"",IF(AND(T392&gt;=契約状況コード表!P$5,OR(H392=契約状況コード表!M$5,H392=契約状況コード表!M$6)),1,IF(AND(T392&gt;=契約状況コード表!P$13,H392&lt;&gt;契約状況コード表!M$5,H392&lt;&gt;契約状況コード表!M$6),1,"")))</f>
        <v/>
      </c>
      <c r="BM392" s="132" t="str">
        <f t="shared" si="55"/>
        <v>○</v>
      </c>
      <c r="BN392" s="102" t="b">
        <f t="shared" si="56"/>
        <v>1</v>
      </c>
      <c r="BO392" s="102" t="b">
        <f t="shared" si="57"/>
        <v>1</v>
      </c>
    </row>
    <row r="393" spans="7:67" ht="60.6" customHeight="1">
      <c r="G393" s="64"/>
      <c r="H393" s="65"/>
      <c r="I393" s="65"/>
      <c r="J393" s="65"/>
      <c r="K393" s="64"/>
      <c r="L393" s="29"/>
      <c r="M393" s="66"/>
      <c r="N393" s="65"/>
      <c r="O393" s="67"/>
      <c r="P393" s="72"/>
      <c r="Q393" s="73"/>
      <c r="R393" s="65"/>
      <c r="S393" s="64"/>
      <c r="T393" s="68"/>
      <c r="U393" s="75"/>
      <c r="V393" s="76"/>
      <c r="W393" s="148" t="str">
        <f>IF(OR(T393="他官署で調達手続きを実施のため",AG393=契約状況コード表!G$5),"－",IF(V393&lt;&gt;"",ROUNDDOWN(V393/T393,3),(IFERROR(ROUNDDOWN(U393/T393,3),"－"))))</f>
        <v>－</v>
      </c>
      <c r="X393" s="68"/>
      <c r="Y393" s="68"/>
      <c r="Z393" s="71"/>
      <c r="AA393" s="69"/>
      <c r="AB393" s="70"/>
      <c r="AC393" s="71"/>
      <c r="AD393" s="71"/>
      <c r="AE393" s="71"/>
      <c r="AF393" s="71"/>
      <c r="AG393" s="69"/>
      <c r="AH393" s="65"/>
      <c r="AI393" s="65"/>
      <c r="AJ393" s="65"/>
      <c r="AK393" s="29"/>
      <c r="AL393" s="29"/>
      <c r="AM393" s="170"/>
      <c r="AN393" s="170"/>
      <c r="AO393" s="170"/>
      <c r="AP393" s="170"/>
      <c r="AQ393" s="29"/>
      <c r="AR393" s="64"/>
      <c r="AS393" s="29"/>
      <c r="AT393" s="29"/>
      <c r="AU393" s="29"/>
      <c r="AV393" s="29"/>
      <c r="AW393" s="29"/>
      <c r="AX393" s="29"/>
      <c r="AY393" s="29"/>
      <c r="AZ393" s="29"/>
      <c r="BA393" s="90"/>
      <c r="BB393" s="97"/>
      <c r="BC393" s="98" t="str">
        <f>IF(AND(OR(K393=契約状況コード表!D$5,K393=契約状況コード表!D$6),OR(AG393=契約状況コード表!G$5,AG393=契約状況コード表!G$6)),"年間支払金額(全官署)",IF(OR(AG393=契約状況コード表!G$5,AG393=契約状況コード表!G$6),"年間支払金額",IF(AND(OR(COUNTIF(AI393,"*すべて*"),COUNTIF(AI393,"*全て*")),S393="●",OR(K393=契約状況コード表!D$5,K393=契約状況コード表!D$6)),"年間支払金額(全官署、契約相手方ごと)",IF(AND(OR(COUNTIF(AI393,"*すべて*"),COUNTIF(AI393,"*全て*")),S393="●"),"年間支払金額(契約相手方ごと)",IF(AND(OR(K393=契約状況コード表!D$5,K393=契約状況コード表!D$6),AG393=契約状況コード表!G$7),"契約総額(全官署)",IF(AND(K393=契約状況コード表!D$7,AG393=契約状況コード表!G$7),"契約総額(自官署のみ)",IF(K393=契約状況コード表!D$7,"年間支払金額(自官署のみ)",IF(AG393=契約状況コード表!G$7,"契約総額",IF(AND(COUNTIF(BJ393,"&lt;&gt;*単価*"),OR(K393=契約状況コード表!D$5,K393=契約状況コード表!D$6)),"全官署予定価格",IF(AND(COUNTIF(BJ393,"*単価*"),OR(K393=契約状況コード表!D$5,K393=契約状況コード表!D$6)),"全官署支払金額",IF(AND(COUNTIF(BJ393,"&lt;&gt;*単価*"),COUNTIF(BJ393,"*変更契約*")),"変更後予定価格",IF(COUNTIF(BJ393,"*単価*"),"年間支払金額","予定価格"))))))))))))</f>
        <v>予定価格</v>
      </c>
      <c r="BD393" s="98" t="str">
        <f>IF(AND(BI393=契約状況コード表!M$5,T393&gt;契約状況コード表!N$5),"○",IF(AND(BI393=契約状況コード表!M$6,T393&gt;=契約状況コード表!N$6),"○",IF(AND(BI393=契約状況コード表!M$7,T393&gt;=契約状況コード表!N$7),"○",IF(AND(BI393=契約状況コード表!M$8,T393&gt;=契約状況コード表!N$8),"○",IF(AND(BI393=契約状況コード表!M$9,T393&gt;=契約状況コード表!N$9),"○",IF(AND(BI393=契約状況コード表!M$10,T393&gt;=契約状況コード表!N$10),"○",IF(AND(BI393=契約状況コード表!M$11,T393&gt;=契約状況コード表!N$11),"○",IF(AND(BI393=契約状況コード表!M$12,T393&gt;=契約状況コード表!N$12),"○",IF(AND(BI393=契約状況コード表!M$13,T393&gt;=契約状況コード表!N$13),"○",IF(T393="他官署で調達手続き入札を実施のため","○","×"))))))))))</f>
        <v>×</v>
      </c>
      <c r="BE393" s="98" t="str">
        <f>IF(AND(BI393=契約状況コード表!M$5,Y393&gt;契約状況コード表!N$5),"○",IF(AND(BI393=契約状況コード表!M$6,Y393&gt;=契約状況コード表!N$6),"○",IF(AND(BI393=契約状況コード表!M$7,Y393&gt;=契約状況コード表!N$7),"○",IF(AND(BI393=契約状況コード表!M$8,Y393&gt;=契約状況コード表!N$8),"○",IF(AND(BI393=契約状況コード表!M$9,Y393&gt;=契約状況コード表!N$9),"○",IF(AND(BI393=契約状況コード表!M$10,Y393&gt;=契約状況コード表!N$10),"○",IF(AND(BI393=契約状況コード表!M$11,Y393&gt;=契約状況コード表!N$11),"○",IF(AND(BI393=契約状況コード表!M$12,Y393&gt;=契約状況コード表!N$12),"○",IF(AND(BI393=契約状況コード表!M$13,Y393&gt;=契約状況コード表!N$13),"○","×")))))))))</f>
        <v>×</v>
      </c>
      <c r="BF393" s="98" t="str">
        <f t="shared" si="51"/>
        <v>×</v>
      </c>
      <c r="BG393" s="98" t="str">
        <f t="shared" si="52"/>
        <v>×</v>
      </c>
      <c r="BH393" s="99" t="str">
        <f t="shared" si="53"/>
        <v/>
      </c>
      <c r="BI393" s="146">
        <f t="shared" si="54"/>
        <v>0</v>
      </c>
      <c r="BJ393" s="29" t="str">
        <f>IF(AG393=契約状況コード表!G$5,"",IF(AND(K393&lt;&gt;"",ISTEXT(U393)),"分担契約/単価契約",IF(ISTEXT(U393),"単価契約",IF(K393&lt;&gt;"","分担契約",""))))</f>
        <v/>
      </c>
      <c r="BK393" s="147"/>
      <c r="BL393" s="102" t="str">
        <f>IF(COUNTIF(T393,"**"),"",IF(AND(T393&gt;=契約状況コード表!P$5,OR(H393=契約状況コード表!M$5,H393=契約状況コード表!M$6)),1,IF(AND(T393&gt;=契約状況コード表!P$13,H393&lt;&gt;契約状況コード表!M$5,H393&lt;&gt;契約状況コード表!M$6),1,"")))</f>
        <v/>
      </c>
      <c r="BM393" s="132" t="str">
        <f t="shared" si="55"/>
        <v>○</v>
      </c>
      <c r="BN393" s="102" t="b">
        <f t="shared" si="56"/>
        <v>1</v>
      </c>
      <c r="BO393" s="102" t="b">
        <f t="shared" si="57"/>
        <v>1</v>
      </c>
    </row>
    <row r="394" spans="7:67" ht="60.6" customHeight="1">
      <c r="G394" s="64"/>
      <c r="H394" s="65"/>
      <c r="I394" s="65"/>
      <c r="J394" s="65"/>
      <c r="K394" s="64"/>
      <c r="L394" s="29"/>
      <c r="M394" s="66"/>
      <c r="N394" s="65"/>
      <c r="O394" s="67"/>
      <c r="P394" s="72"/>
      <c r="Q394" s="73"/>
      <c r="R394" s="65"/>
      <c r="S394" s="64"/>
      <c r="T394" s="68"/>
      <c r="U394" s="75"/>
      <c r="V394" s="76"/>
      <c r="W394" s="148" t="str">
        <f>IF(OR(T394="他官署で調達手続きを実施のため",AG394=契約状況コード表!G$5),"－",IF(V394&lt;&gt;"",ROUNDDOWN(V394/T394,3),(IFERROR(ROUNDDOWN(U394/T394,3),"－"))))</f>
        <v>－</v>
      </c>
      <c r="X394" s="68"/>
      <c r="Y394" s="68"/>
      <c r="Z394" s="71"/>
      <c r="AA394" s="69"/>
      <c r="AB394" s="70"/>
      <c r="AC394" s="71"/>
      <c r="AD394" s="71"/>
      <c r="AE394" s="71"/>
      <c r="AF394" s="71"/>
      <c r="AG394" s="69"/>
      <c r="AH394" s="65"/>
      <c r="AI394" s="65"/>
      <c r="AJ394" s="65"/>
      <c r="AK394" s="29"/>
      <c r="AL394" s="29"/>
      <c r="AM394" s="170"/>
      <c r="AN394" s="170"/>
      <c r="AO394" s="170"/>
      <c r="AP394" s="170"/>
      <c r="AQ394" s="29"/>
      <c r="AR394" s="64"/>
      <c r="AS394" s="29"/>
      <c r="AT394" s="29"/>
      <c r="AU394" s="29"/>
      <c r="AV394" s="29"/>
      <c r="AW394" s="29"/>
      <c r="AX394" s="29"/>
      <c r="AY394" s="29"/>
      <c r="AZ394" s="29"/>
      <c r="BA394" s="90"/>
      <c r="BB394" s="97"/>
      <c r="BC394" s="98" t="str">
        <f>IF(AND(OR(K394=契約状況コード表!D$5,K394=契約状況コード表!D$6),OR(AG394=契約状況コード表!G$5,AG394=契約状況コード表!G$6)),"年間支払金額(全官署)",IF(OR(AG394=契約状況コード表!G$5,AG394=契約状況コード表!G$6),"年間支払金額",IF(AND(OR(COUNTIF(AI394,"*すべて*"),COUNTIF(AI394,"*全て*")),S394="●",OR(K394=契約状況コード表!D$5,K394=契約状況コード表!D$6)),"年間支払金額(全官署、契約相手方ごと)",IF(AND(OR(COUNTIF(AI394,"*すべて*"),COUNTIF(AI394,"*全て*")),S394="●"),"年間支払金額(契約相手方ごと)",IF(AND(OR(K394=契約状況コード表!D$5,K394=契約状況コード表!D$6),AG394=契約状況コード表!G$7),"契約総額(全官署)",IF(AND(K394=契約状況コード表!D$7,AG394=契約状況コード表!G$7),"契約総額(自官署のみ)",IF(K394=契約状況コード表!D$7,"年間支払金額(自官署のみ)",IF(AG394=契約状況コード表!G$7,"契約総額",IF(AND(COUNTIF(BJ394,"&lt;&gt;*単価*"),OR(K394=契約状況コード表!D$5,K394=契約状況コード表!D$6)),"全官署予定価格",IF(AND(COUNTIF(BJ394,"*単価*"),OR(K394=契約状況コード表!D$5,K394=契約状況コード表!D$6)),"全官署支払金額",IF(AND(COUNTIF(BJ394,"&lt;&gt;*単価*"),COUNTIF(BJ394,"*変更契約*")),"変更後予定価格",IF(COUNTIF(BJ394,"*単価*"),"年間支払金額","予定価格"))))))))))))</f>
        <v>予定価格</v>
      </c>
      <c r="BD394" s="98" t="str">
        <f>IF(AND(BI394=契約状況コード表!M$5,T394&gt;契約状況コード表!N$5),"○",IF(AND(BI394=契約状況コード表!M$6,T394&gt;=契約状況コード表!N$6),"○",IF(AND(BI394=契約状況コード表!M$7,T394&gt;=契約状況コード表!N$7),"○",IF(AND(BI394=契約状況コード表!M$8,T394&gt;=契約状況コード表!N$8),"○",IF(AND(BI394=契約状況コード表!M$9,T394&gt;=契約状況コード表!N$9),"○",IF(AND(BI394=契約状況コード表!M$10,T394&gt;=契約状況コード表!N$10),"○",IF(AND(BI394=契約状況コード表!M$11,T394&gt;=契約状況コード表!N$11),"○",IF(AND(BI394=契約状況コード表!M$12,T394&gt;=契約状況コード表!N$12),"○",IF(AND(BI394=契約状況コード表!M$13,T394&gt;=契約状況コード表!N$13),"○",IF(T394="他官署で調達手続き入札を実施のため","○","×"))))))))))</f>
        <v>×</v>
      </c>
      <c r="BE394" s="98" t="str">
        <f>IF(AND(BI394=契約状況コード表!M$5,Y394&gt;契約状況コード表!N$5),"○",IF(AND(BI394=契約状況コード表!M$6,Y394&gt;=契約状況コード表!N$6),"○",IF(AND(BI394=契約状況コード表!M$7,Y394&gt;=契約状況コード表!N$7),"○",IF(AND(BI394=契約状況コード表!M$8,Y394&gt;=契約状況コード表!N$8),"○",IF(AND(BI394=契約状況コード表!M$9,Y394&gt;=契約状況コード表!N$9),"○",IF(AND(BI394=契約状況コード表!M$10,Y394&gt;=契約状況コード表!N$10),"○",IF(AND(BI394=契約状況コード表!M$11,Y394&gt;=契約状況コード表!N$11),"○",IF(AND(BI394=契約状況コード表!M$12,Y394&gt;=契約状況コード表!N$12),"○",IF(AND(BI394=契約状況コード表!M$13,Y394&gt;=契約状況コード表!N$13),"○","×")))))))))</f>
        <v>×</v>
      </c>
      <c r="BF394" s="98" t="str">
        <f t="shared" si="51"/>
        <v>×</v>
      </c>
      <c r="BG394" s="98" t="str">
        <f t="shared" si="52"/>
        <v>×</v>
      </c>
      <c r="BH394" s="99" t="str">
        <f t="shared" si="53"/>
        <v/>
      </c>
      <c r="BI394" s="146">
        <f t="shared" si="54"/>
        <v>0</v>
      </c>
      <c r="BJ394" s="29" t="str">
        <f>IF(AG394=契約状況コード表!G$5,"",IF(AND(K394&lt;&gt;"",ISTEXT(U394)),"分担契約/単価契約",IF(ISTEXT(U394),"単価契約",IF(K394&lt;&gt;"","分担契約",""))))</f>
        <v/>
      </c>
      <c r="BK394" s="147"/>
      <c r="BL394" s="102" t="str">
        <f>IF(COUNTIF(T394,"**"),"",IF(AND(T394&gt;=契約状況コード表!P$5,OR(H394=契約状況コード表!M$5,H394=契約状況コード表!M$6)),1,IF(AND(T394&gt;=契約状況コード表!P$13,H394&lt;&gt;契約状況コード表!M$5,H394&lt;&gt;契約状況コード表!M$6),1,"")))</f>
        <v/>
      </c>
      <c r="BM394" s="132" t="str">
        <f t="shared" si="55"/>
        <v>○</v>
      </c>
      <c r="BN394" s="102" t="b">
        <f t="shared" si="56"/>
        <v>1</v>
      </c>
      <c r="BO394" s="102" t="b">
        <f t="shared" si="57"/>
        <v>1</v>
      </c>
    </row>
    <row r="395" spans="7:67" ht="60.6" customHeight="1">
      <c r="G395" s="64"/>
      <c r="H395" s="65"/>
      <c r="I395" s="65"/>
      <c r="J395" s="65"/>
      <c r="K395" s="64"/>
      <c r="L395" s="29"/>
      <c r="M395" s="66"/>
      <c r="N395" s="65"/>
      <c r="O395" s="67"/>
      <c r="P395" s="72"/>
      <c r="Q395" s="73"/>
      <c r="R395" s="65"/>
      <c r="S395" s="64"/>
      <c r="T395" s="68"/>
      <c r="U395" s="75"/>
      <c r="V395" s="76"/>
      <c r="W395" s="148" t="str">
        <f>IF(OR(T395="他官署で調達手続きを実施のため",AG395=契約状況コード表!G$5),"－",IF(V395&lt;&gt;"",ROUNDDOWN(V395/T395,3),(IFERROR(ROUNDDOWN(U395/T395,3),"－"))))</f>
        <v>－</v>
      </c>
      <c r="X395" s="68"/>
      <c r="Y395" s="68"/>
      <c r="Z395" s="71"/>
      <c r="AA395" s="69"/>
      <c r="AB395" s="70"/>
      <c r="AC395" s="71"/>
      <c r="AD395" s="71"/>
      <c r="AE395" s="71"/>
      <c r="AF395" s="71"/>
      <c r="AG395" s="69"/>
      <c r="AH395" s="65"/>
      <c r="AI395" s="65"/>
      <c r="AJ395" s="65"/>
      <c r="AK395" s="29"/>
      <c r="AL395" s="29"/>
      <c r="AM395" s="170"/>
      <c r="AN395" s="170"/>
      <c r="AO395" s="170"/>
      <c r="AP395" s="170"/>
      <c r="AQ395" s="29"/>
      <c r="AR395" s="64"/>
      <c r="AS395" s="29"/>
      <c r="AT395" s="29"/>
      <c r="AU395" s="29"/>
      <c r="AV395" s="29"/>
      <c r="AW395" s="29"/>
      <c r="AX395" s="29"/>
      <c r="AY395" s="29"/>
      <c r="AZ395" s="29"/>
      <c r="BA395" s="90"/>
      <c r="BB395" s="97"/>
      <c r="BC395" s="98" t="str">
        <f>IF(AND(OR(K395=契約状況コード表!D$5,K395=契約状況コード表!D$6),OR(AG395=契約状況コード表!G$5,AG395=契約状況コード表!G$6)),"年間支払金額(全官署)",IF(OR(AG395=契約状況コード表!G$5,AG395=契約状況コード表!G$6),"年間支払金額",IF(AND(OR(COUNTIF(AI395,"*すべて*"),COUNTIF(AI395,"*全て*")),S395="●",OR(K395=契約状況コード表!D$5,K395=契約状況コード表!D$6)),"年間支払金額(全官署、契約相手方ごと)",IF(AND(OR(COUNTIF(AI395,"*すべて*"),COUNTIF(AI395,"*全て*")),S395="●"),"年間支払金額(契約相手方ごと)",IF(AND(OR(K395=契約状況コード表!D$5,K395=契約状況コード表!D$6),AG395=契約状況コード表!G$7),"契約総額(全官署)",IF(AND(K395=契約状況コード表!D$7,AG395=契約状況コード表!G$7),"契約総額(自官署のみ)",IF(K395=契約状況コード表!D$7,"年間支払金額(自官署のみ)",IF(AG395=契約状況コード表!G$7,"契約総額",IF(AND(COUNTIF(BJ395,"&lt;&gt;*単価*"),OR(K395=契約状況コード表!D$5,K395=契約状況コード表!D$6)),"全官署予定価格",IF(AND(COUNTIF(BJ395,"*単価*"),OR(K395=契約状況コード表!D$5,K395=契約状況コード表!D$6)),"全官署支払金額",IF(AND(COUNTIF(BJ395,"&lt;&gt;*単価*"),COUNTIF(BJ395,"*変更契約*")),"変更後予定価格",IF(COUNTIF(BJ395,"*単価*"),"年間支払金額","予定価格"))))))))))))</f>
        <v>予定価格</v>
      </c>
      <c r="BD395" s="98" t="str">
        <f>IF(AND(BI395=契約状況コード表!M$5,T395&gt;契約状況コード表!N$5),"○",IF(AND(BI395=契約状況コード表!M$6,T395&gt;=契約状況コード表!N$6),"○",IF(AND(BI395=契約状況コード表!M$7,T395&gt;=契約状況コード表!N$7),"○",IF(AND(BI395=契約状況コード表!M$8,T395&gt;=契約状況コード表!N$8),"○",IF(AND(BI395=契約状況コード表!M$9,T395&gt;=契約状況コード表!N$9),"○",IF(AND(BI395=契約状況コード表!M$10,T395&gt;=契約状況コード表!N$10),"○",IF(AND(BI395=契約状況コード表!M$11,T395&gt;=契約状況コード表!N$11),"○",IF(AND(BI395=契約状況コード表!M$12,T395&gt;=契約状況コード表!N$12),"○",IF(AND(BI395=契約状況コード表!M$13,T395&gt;=契約状況コード表!N$13),"○",IF(T395="他官署で調達手続き入札を実施のため","○","×"))))))))))</f>
        <v>×</v>
      </c>
      <c r="BE395" s="98" t="str">
        <f>IF(AND(BI395=契約状況コード表!M$5,Y395&gt;契約状況コード表!N$5),"○",IF(AND(BI395=契約状況コード表!M$6,Y395&gt;=契約状況コード表!N$6),"○",IF(AND(BI395=契約状況コード表!M$7,Y395&gt;=契約状況コード表!N$7),"○",IF(AND(BI395=契約状況コード表!M$8,Y395&gt;=契約状況コード表!N$8),"○",IF(AND(BI395=契約状況コード表!M$9,Y395&gt;=契約状況コード表!N$9),"○",IF(AND(BI395=契約状況コード表!M$10,Y395&gt;=契約状況コード表!N$10),"○",IF(AND(BI395=契約状況コード表!M$11,Y395&gt;=契約状況コード表!N$11),"○",IF(AND(BI395=契約状況コード表!M$12,Y395&gt;=契約状況コード表!N$12),"○",IF(AND(BI395=契約状況コード表!M$13,Y395&gt;=契約状況コード表!N$13),"○","×")))))))))</f>
        <v>×</v>
      </c>
      <c r="BF395" s="98" t="str">
        <f t="shared" si="51"/>
        <v>×</v>
      </c>
      <c r="BG395" s="98" t="str">
        <f t="shared" si="52"/>
        <v>×</v>
      </c>
      <c r="BH395" s="99" t="str">
        <f t="shared" si="53"/>
        <v/>
      </c>
      <c r="BI395" s="146">
        <f t="shared" si="54"/>
        <v>0</v>
      </c>
      <c r="BJ395" s="29" t="str">
        <f>IF(AG395=契約状況コード表!G$5,"",IF(AND(K395&lt;&gt;"",ISTEXT(U395)),"分担契約/単価契約",IF(ISTEXT(U395),"単価契約",IF(K395&lt;&gt;"","分担契約",""))))</f>
        <v/>
      </c>
      <c r="BK395" s="147"/>
      <c r="BL395" s="102" t="str">
        <f>IF(COUNTIF(T395,"**"),"",IF(AND(T395&gt;=契約状況コード表!P$5,OR(H395=契約状況コード表!M$5,H395=契約状況コード表!M$6)),1,IF(AND(T395&gt;=契約状況コード表!P$13,H395&lt;&gt;契約状況コード表!M$5,H395&lt;&gt;契約状況コード表!M$6),1,"")))</f>
        <v/>
      </c>
      <c r="BM395" s="132" t="str">
        <f t="shared" si="55"/>
        <v>○</v>
      </c>
      <c r="BN395" s="102" t="b">
        <f t="shared" si="56"/>
        <v>1</v>
      </c>
      <c r="BO395" s="102" t="b">
        <f t="shared" si="57"/>
        <v>1</v>
      </c>
    </row>
    <row r="396" spans="7:67" ht="60.6" customHeight="1">
      <c r="G396" s="64"/>
      <c r="H396" s="65"/>
      <c r="I396" s="65"/>
      <c r="J396" s="65"/>
      <c r="K396" s="64"/>
      <c r="L396" s="29"/>
      <c r="M396" s="66"/>
      <c r="N396" s="65"/>
      <c r="O396" s="67"/>
      <c r="P396" s="72"/>
      <c r="Q396" s="73"/>
      <c r="R396" s="65"/>
      <c r="S396" s="64"/>
      <c r="T396" s="68"/>
      <c r="U396" s="75"/>
      <c r="V396" s="76"/>
      <c r="W396" s="148" t="str">
        <f>IF(OR(T396="他官署で調達手続きを実施のため",AG396=契約状況コード表!G$5),"－",IF(V396&lt;&gt;"",ROUNDDOWN(V396/T396,3),(IFERROR(ROUNDDOWN(U396/T396,3),"－"))))</f>
        <v>－</v>
      </c>
      <c r="X396" s="68"/>
      <c r="Y396" s="68"/>
      <c r="Z396" s="71"/>
      <c r="AA396" s="69"/>
      <c r="AB396" s="70"/>
      <c r="AC396" s="71"/>
      <c r="AD396" s="71"/>
      <c r="AE396" s="71"/>
      <c r="AF396" s="71"/>
      <c r="AG396" s="69"/>
      <c r="AH396" s="65"/>
      <c r="AI396" s="65"/>
      <c r="AJ396" s="65"/>
      <c r="AK396" s="29"/>
      <c r="AL396" s="29"/>
      <c r="AM396" s="170"/>
      <c r="AN396" s="170"/>
      <c r="AO396" s="170"/>
      <c r="AP396" s="170"/>
      <c r="AQ396" s="29"/>
      <c r="AR396" s="64"/>
      <c r="AS396" s="29"/>
      <c r="AT396" s="29"/>
      <c r="AU396" s="29"/>
      <c r="AV396" s="29"/>
      <c r="AW396" s="29"/>
      <c r="AX396" s="29"/>
      <c r="AY396" s="29"/>
      <c r="AZ396" s="29"/>
      <c r="BA396" s="92"/>
      <c r="BB396" s="97"/>
      <c r="BC396" s="98" t="str">
        <f>IF(AND(OR(K396=契約状況コード表!D$5,K396=契約状況コード表!D$6),OR(AG396=契約状況コード表!G$5,AG396=契約状況コード表!G$6)),"年間支払金額(全官署)",IF(OR(AG396=契約状況コード表!G$5,AG396=契約状況コード表!G$6),"年間支払金額",IF(AND(OR(COUNTIF(AI396,"*すべて*"),COUNTIF(AI396,"*全て*")),S396="●",OR(K396=契約状況コード表!D$5,K396=契約状況コード表!D$6)),"年間支払金額(全官署、契約相手方ごと)",IF(AND(OR(COUNTIF(AI396,"*すべて*"),COUNTIF(AI396,"*全て*")),S396="●"),"年間支払金額(契約相手方ごと)",IF(AND(OR(K396=契約状況コード表!D$5,K396=契約状況コード表!D$6),AG396=契約状況コード表!G$7),"契約総額(全官署)",IF(AND(K396=契約状況コード表!D$7,AG396=契約状況コード表!G$7),"契約総額(自官署のみ)",IF(K396=契約状況コード表!D$7,"年間支払金額(自官署のみ)",IF(AG396=契約状況コード表!G$7,"契約総額",IF(AND(COUNTIF(BJ396,"&lt;&gt;*単価*"),OR(K396=契約状況コード表!D$5,K396=契約状況コード表!D$6)),"全官署予定価格",IF(AND(COUNTIF(BJ396,"*単価*"),OR(K396=契約状況コード表!D$5,K396=契約状況コード表!D$6)),"全官署支払金額",IF(AND(COUNTIF(BJ396,"&lt;&gt;*単価*"),COUNTIF(BJ396,"*変更契約*")),"変更後予定価格",IF(COUNTIF(BJ396,"*単価*"),"年間支払金額","予定価格"))))))))))))</f>
        <v>予定価格</v>
      </c>
      <c r="BD396" s="98" t="str">
        <f>IF(AND(BI396=契約状況コード表!M$5,T396&gt;契約状況コード表!N$5),"○",IF(AND(BI396=契約状況コード表!M$6,T396&gt;=契約状況コード表!N$6),"○",IF(AND(BI396=契約状況コード表!M$7,T396&gt;=契約状況コード表!N$7),"○",IF(AND(BI396=契約状況コード表!M$8,T396&gt;=契約状況コード表!N$8),"○",IF(AND(BI396=契約状況コード表!M$9,T396&gt;=契約状況コード表!N$9),"○",IF(AND(BI396=契約状況コード表!M$10,T396&gt;=契約状況コード表!N$10),"○",IF(AND(BI396=契約状況コード表!M$11,T396&gt;=契約状況コード表!N$11),"○",IF(AND(BI396=契約状況コード表!M$12,T396&gt;=契約状況コード表!N$12),"○",IF(AND(BI396=契約状況コード表!M$13,T396&gt;=契約状況コード表!N$13),"○",IF(T396="他官署で調達手続き入札を実施のため","○","×"))))))))))</f>
        <v>×</v>
      </c>
      <c r="BE396" s="98" t="str">
        <f>IF(AND(BI396=契約状況コード表!M$5,Y396&gt;契約状況コード表!N$5),"○",IF(AND(BI396=契約状況コード表!M$6,Y396&gt;=契約状況コード表!N$6),"○",IF(AND(BI396=契約状況コード表!M$7,Y396&gt;=契約状況コード表!N$7),"○",IF(AND(BI396=契約状況コード表!M$8,Y396&gt;=契約状況コード表!N$8),"○",IF(AND(BI396=契約状況コード表!M$9,Y396&gt;=契約状況コード表!N$9),"○",IF(AND(BI396=契約状況コード表!M$10,Y396&gt;=契約状況コード表!N$10),"○",IF(AND(BI396=契約状況コード表!M$11,Y396&gt;=契約状況コード表!N$11),"○",IF(AND(BI396=契約状況コード表!M$12,Y396&gt;=契約状況コード表!N$12),"○",IF(AND(BI396=契約状況コード表!M$13,Y396&gt;=契約状況コード表!N$13),"○","×")))))))))</f>
        <v>×</v>
      </c>
      <c r="BF396" s="98" t="str">
        <f t="shared" si="51"/>
        <v>×</v>
      </c>
      <c r="BG396" s="98" t="str">
        <f t="shared" si="52"/>
        <v>×</v>
      </c>
      <c r="BH396" s="99" t="str">
        <f t="shared" si="53"/>
        <v/>
      </c>
      <c r="BI396" s="146">
        <f t="shared" si="54"/>
        <v>0</v>
      </c>
      <c r="BJ396" s="29" t="str">
        <f>IF(AG396=契約状況コード表!G$5,"",IF(AND(K396&lt;&gt;"",ISTEXT(U396)),"分担契約/単価契約",IF(ISTEXT(U396),"単価契約",IF(K396&lt;&gt;"","分担契約",""))))</f>
        <v/>
      </c>
      <c r="BK396" s="147"/>
      <c r="BL396" s="102" t="str">
        <f>IF(COUNTIF(T396,"**"),"",IF(AND(T396&gt;=契約状況コード表!P$5,OR(H396=契約状況コード表!M$5,H396=契約状況コード表!M$6)),1,IF(AND(T396&gt;=契約状況コード表!P$13,H396&lt;&gt;契約状況コード表!M$5,H396&lt;&gt;契約状況コード表!M$6),1,"")))</f>
        <v/>
      </c>
      <c r="BM396" s="132" t="str">
        <f t="shared" si="55"/>
        <v>○</v>
      </c>
      <c r="BN396" s="102" t="b">
        <f t="shared" si="56"/>
        <v>1</v>
      </c>
      <c r="BO396" s="102" t="b">
        <f t="shared" si="57"/>
        <v>1</v>
      </c>
    </row>
    <row r="397" spans="7:67" ht="60.6" customHeight="1">
      <c r="G397" s="64"/>
      <c r="H397" s="65"/>
      <c r="I397" s="65"/>
      <c r="J397" s="65"/>
      <c r="K397" s="64"/>
      <c r="L397" s="29"/>
      <c r="M397" s="66"/>
      <c r="N397" s="65"/>
      <c r="O397" s="67"/>
      <c r="P397" s="72"/>
      <c r="Q397" s="73"/>
      <c r="R397" s="65"/>
      <c r="S397" s="64"/>
      <c r="T397" s="68"/>
      <c r="U397" s="75"/>
      <c r="V397" s="76"/>
      <c r="W397" s="148" t="str">
        <f>IF(OR(T397="他官署で調達手続きを実施のため",AG397=契約状況コード表!G$5),"－",IF(V397&lt;&gt;"",ROUNDDOWN(V397/T397,3),(IFERROR(ROUNDDOWN(U397/T397,3),"－"))))</f>
        <v>－</v>
      </c>
      <c r="X397" s="68"/>
      <c r="Y397" s="68"/>
      <c r="Z397" s="71"/>
      <c r="AA397" s="69"/>
      <c r="AB397" s="70"/>
      <c r="AC397" s="71"/>
      <c r="AD397" s="71"/>
      <c r="AE397" s="71"/>
      <c r="AF397" s="71"/>
      <c r="AG397" s="69"/>
      <c r="AH397" s="65"/>
      <c r="AI397" s="65"/>
      <c r="AJ397" s="65"/>
      <c r="AK397" s="29"/>
      <c r="AL397" s="29"/>
      <c r="AM397" s="170"/>
      <c r="AN397" s="170"/>
      <c r="AO397" s="170"/>
      <c r="AP397" s="170"/>
      <c r="AQ397" s="29"/>
      <c r="AR397" s="64"/>
      <c r="AS397" s="29"/>
      <c r="AT397" s="29"/>
      <c r="AU397" s="29"/>
      <c r="AV397" s="29"/>
      <c r="AW397" s="29"/>
      <c r="AX397" s="29"/>
      <c r="AY397" s="29"/>
      <c r="AZ397" s="29"/>
      <c r="BA397" s="90"/>
      <c r="BB397" s="97"/>
      <c r="BC397" s="98" t="str">
        <f>IF(AND(OR(K397=契約状況コード表!D$5,K397=契約状況コード表!D$6),OR(AG397=契約状況コード表!G$5,AG397=契約状況コード表!G$6)),"年間支払金額(全官署)",IF(OR(AG397=契約状況コード表!G$5,AG397=契約状況コード表!G$6),"年間支払金額",IF(AND(OR(COUNTIF(AI397,"*すべて*"),COUNTIF(AI397,"*全て*")),S397="●",OR(K397=契約状況コード表!D$5,K397=契約状況コード表!D$6)),"年間支払金額(全官署、契約相手方ごと)",IF(AND(OR(COUNTIF(AI397,"*すべて*"),COUNTIF(AI397,"*全て*")),S397="●"),"年間支払金額(契約相手方ごと)",IF(AND(OR(K397=契約状況コード表!D$5,K397=契約状況コード表!D$6),AG397=契約状況コード表!G$7),"契約総額(全官署)",IF(AND(K397=契約状況コード表!D$7,AG397=契約状況コード表!G$7),"契約総額(自官署のみ)",IF(K397=契約状況コード表!D$7,"年間支払金額(自官署のみ)",IF(AG397=契約状況コード表!G$7,"契約総額",IF(AND(COUNTIF(BJ397,"&lt;&gt;*単価*"),OR(K397=契約状況コード表!D$5,K397=契約状況コード表!D$6)),"全官署予定価格",IF(AND(COUNTIF(BJ397,"*単価*"),OR(K397=契約状況コード表!D$5,K397=契約状況コード表!D$6)),"全官署支払金額",IF(AND(COUNTIF(BJ397,"&lt;&gt;*単価*"),COUNTIF(BJ397,"*変更契約*")),"変更後予定価格",IF(COUNTIF(BJ397,"*単価*"),"年間支払金額","予定価格"))))))))))))</f>
        <v>予定価格</v>
      </c>
      <c r="BD397" s="98" t="str">
        <f>IF(AND(BI397=契約状況コード表!M$5,T397&gt;契約状況コード表!N$5),"○",IF(AND(BI397=契約状況コード表!M$6,T397&gt;=契約状況コード表!N$6),"○",IF(AND(BI397=契約状況コード表!M$7,T397&gt;=契約状況コード表!N$7),"○",IF(AND(BI397=契約状況コード表!M$8,T397&gt;=契約状況コード表!N$8),"○",IF(AND(BI397=契約状況コード表!M$9,T397&gt;=契約状況コード表!N$9),"○",IF(AND(BI397=契約状況コード表!M$10,T397&gt;=契約状況コード表!N$10),"○",IF(AND(BI397=契約状況コード表!M$11,T397&gt;=契約状況コード表!N$11),"○",IF(AND(BI397=契約状況コード表!M$12,T397&gt;=契約状況コード表!N$12),"○",IF(AND(BI397=契約状況コード表!M$13,T397&gt;=契約状況コード表!N$13),"○",IF(T397="他官署で調達手続き入札を実施のため","○","×"))))))))))</f>
        <v>×</v>
      </c>
      <c r="BE397" s="98" t="str">
        <f>IF(AND(BI397=契約状況コード表!M$5,Y397&gt;契約状況コード表!N$5),"○",IF(AND(BI397=契約状況コード表!M$6,Y397&gt;=契約状況コード表!N$6),"○",IF(AND(BI397=契約状況コード表!M$7,Y397&gt;=契約状況コード表!N$7),"○",IF(AND(BI397=契約状況コード表!M$8,Y397&gt;=契約状況コード表!N$8),"○",IF(AND(BI397=契約状況コード表!M$9,Y397&gt;=契約状況コード表!N$9),"○",IF(AND(BI397=契約状況コード表!M$10,Y397&gt;=契約状況コード表!N$10),"○",IF(AND(BI397=契約状況コード表!M$11,Y397&gt;=契約状況コード表!N$11),"○",IF(AND(BI397=契約状況コード表!M$12,Y397&gt;=契約状況コード表!N$12),"○",IF(AND(BI397=契約状況コード表!M$13,Y397&gt;=契約状況コード表!N$13),"○","×")))))))))</f>
        <v>×</v>
      </c>
      <c r="BF397" s="98" t="str">
        <f t="shared" si="51"/>
        <v>×</v>
      </c>
      <c r="BG397" s="98" t="str">
        <f t="shared" si="52"/>
        <v>×</v>
      </c>
      <c r="BH397" s="99" t="str">
        <f t="shared" si="53"/>
        <v/>
      </c>
      <c r="BI397" s="146">
        <f t="shared" si="54"/>
        <v>0</v>
      </c>
      <c r="BJ397" s="29" t="str">
        <f>IF(AG397=契約状況コード表!G$5,"",IF(AND(K397&lt;&gt;"",ISTEXT(U397)),"分担契約/単価契約",IF(ISTEXT(U397),"単価契約",IF(K397&lt;&gt;"","分担契約",""))))</f>
        <v/>
      </c>
      <c r="BK397" s="147"/>
      <c r="BL397" s="102" t="str">
        <f>IF(COUNTIF(T397,"**"),"",IF(AND(T397&gt;=契約状況コード表!P$5,OR(H397=契約状況コード表!M$5,H397=契約状況コード表!M$6)),1,IF(AND(T397&gt;=契約状況コード表!P$13,H397&lt;&gt;契約状況コード表!M$5,H397&lt;&gt;契約状況コード表!M$6),1,"")))</f>
        <v/>
      </c>
      <c r="BM397" s="132" t="str">
        <f t="shared" si="55"/>
        <v>○</v>
      </c>
      <c r="BN397" s="102" t="b">
        <f t="shared" si="56"/>
        <v>1</v>
      </c>
      <c r="BO397" s="102" t="b">
        <f t="shared" si="57"/>
        <v>1</v>
      </c>
    </row>
    <row r="398" spans="7:67" ht="60.6" customHeight="1">
      <c r="G398" s="64"/>
      <c r="H398" s="65"/>
      <c r="I398" s="65"/>
      <c r="J398" s="65"/>
      <c r="K398" s="64"/>
      <c r="L398" s="29"/>
      <c r="M398" s="66"/>
      <c r="N398" s="65"/>
      <c r="O398" s="67"/>
      <c r="P398" s="72"/>
      <c r="Q398" s="73"/>
      <c r="R398" s="65"/>
      <c r="S398" s="64"/>
      <c r="T398" s="68"/>
      <c r="U398" s="75"/>
      <c r="V398" s="76"/>
      <c r="W398" s="148" t="str">
        <f>IF(OR(T398="他官署で調達手続きを実施のため",AG398=契約状況コード表!G$5),"－",IF(V398&lt;&gt;"",ROUNDDOWN(V398/T398,3),(IFERROR(ROUNDDOWN(U398/T398,3),"－"))))</f>
        <v>－</v>
      </c>
      <c r="X398" s="68"/>
      <c r="Y398" s="68"/>
      <c r="Z398" s="71"/>
      <c r="AA398" s="69"/>
      <c r="AB398" s="70"/>
      <c r="AC398" s="71"/>
      <c r="AD398" s="71"/>
      <c r="AE398" s="71"/>
      <c r="AF398" s="71"/>
      <c r="AG398" s="69"/>
      <c r="AH398" s="65"/>
      <c r="AI398" s="65"/>
      <c r="AJ398" s="65"/>
      <c r="AK398" s="29"/>
      <c r="AL398" s="29"/>
      <c r="AM398" s="170"/>
      <c r="AN398" s="170"/>
      <c r="AO398" s="170"/>
      <c r="AP398" s="170"/>
      <c r="AQ398" s="29"/>
      <c r="AR398" s="64"/>
      <c r="AS398" s="29"/>
      <c r="AT398" s="29"/>
      <c r="AU398" s="29"/>
      <c r="AV398" s="29"/>
      <c r="AW398" s="29"/>
      <c r="AX398" s="29"/>
      <c r="AY398" s="29"/>
      <c r="AZ398" s="29"/>
      <c r="BA398" s="90"/>
      <c r="BB398" s="97"/>
      <c r="BC398" s="98" t="str">
        <f>IF(AND(OR(K398=契約状況コード表!D$5,K398=契約状況コード表!D$6),OR(AG398=契約状況コード表!G$5,AG398=契約状況コード表!G$6)),"年間支払金額(全官署)",IF(OR(AG398=契約状況コード表!G$5,AG398=契約状況コード表!G$6),"年間支払金額",IF(AND(OR(COUNTIF(AI398,"*すべて*"),COUNTIF(AI398,"*全て*")),S398="●",OR(K398=契約状況コード表!D$5,K398=契約状況コード表!D$6)),"年間支払金額(全官署、契約相手方ごと)",IF(AND(OR(COUNTIF(AI398,"*すべて*"),COUNTIF(AI398,"*全て*")),S398="●"),"年間支払金額(契約相手方ごと)",IF(AND(OR(K398=契約状況コード表!D$5,K398=契約状況コード表!D$6),AG398=契約状況コード表!G$7),"契約総額(全官署)",IF(AND(K398=契約状況コード表!D$7,AG398=契約状況コード表!G$7),"契約総額(自官署のみ)",IF(K398=契約状況コード表!D$7,"年間支払金額(自官署のみ)",IF(AG398=契約状況コード表!G$7,"契約総額",IF(AND(COUNTIF(BJ398,"&lt;&gt;*単価*"),OR(K398=契約状況コード表!D$5,K398=契約状況コード表!D$6)),"全官署予定価格",IF(AND(COUNTIF(BJ398,"*単価*"),OR(K398=契約状況コード表!D$5,K398=契約状況コード表!D$6)),"全官署支払金額",IF(AND(COUNTIF(BJ398,"&lt;&gt;*単価*"),COUNTIF(BJ398,"*変更契約*")),"変更後予定価格",IF(COUNTIF(BJ398,"*単価*"),"年間支払金額","予定価格"))))))))))))</f>
        <v>予定価格</v>
      </c>
      <c r="BD398" s="98" t="str">
        <f>IF(AND(BI398=契約状況コード表!M$5,T398&gt;契約状況コード表!N$5),"○",IF(AND(BI398=契約状況コード表!M$6,T398&gt;=契約状況コード表!N$6),"○",IF(AND(BI398=契約状況コード表!M$7,T398&gt;=契約状況コード表!N$7),"○",IF(AND(BI398=契約状況コード表!M$8,T398&gt;=契約状況コード表!N$8),"○",IF(AND(BI398=契約状況コード表!M$9,T398&gt;=契約状況コード表!N$9),"○",IF(AND(BI398=契約状況コード表!M$10,T398&gt;=契約状況コード表!N$10),"○",IF(AND(BI398=契約状況コード表!M$11,T398&gt;=契約状況コード表!N$11),"○",IF(AND(BI398=契約状況コード表!M$12,T398&gt;=契約状況コード表!N$12),"○",IF(AND(BI398=契約状況コード表!M$13,T398&gt;=契約状況コード表!N$13),"○",IF(T398="他官署で調達手続き入札を実施のため","○","×"))))))))))</f>
        <v>×</v>
      </c>
      <c r="BE398" s="98" t="str">
        <f>IF(AND(BI398=契約状況コード表!M$5,Y398&gt;契約状況コード表!N$5),"○",IF(AND(BI398=契約状況コード表!M$6,Y398&gt;=契約状況コード表!N$6),"○",IF(AND(BI398=契約状況コード表!M$7,Y398&gt;=契約状況コード表!N$7),"○",IF(AND(BI398=契約状況コード表!M$8,Y398&gt;=契約状況コード表!N$8),"○",IF(AND(BI398=契約状況コード表!M$9,Y398&gt;=契約状況コード表!N$9),"○",IF(AND(BI398=契約状況コード表!M$10,Y398&gt;=契約状況コード表!N$10),"○",IF(AND(BI398=契約状況コード表!M$11,Y398&gt;=契約状況コード表!N$11),"○",IF(AND(BI398=契約状況コード表!M$12,Y398&gt;=契約状況コード表!N$12),"○",IF(AND(BI398=契約状況コード表!M$13,Y398&gt;=契約状況コード表!N$13),"○","×")))))))))</f>
        <v>×</v>
      </c>
      <c r="BF398" s="98" t="str">
        <f t="shared" si="51"/>
        <v>×</v>
      </c>
      <c r="BG398" s="98" t="str">
        <f t="shared" si="52"/>
        <v>×</v>
      </c>
      <c r="BH398" s="99" t="str">
        <f t="shared" si="53"/>
        <v/>
      </c>
      <c r="BI398" s="146">
        <f t="shared" si="54"/>
        <v>0</v>
      </c>
      <c r="BJ398" s="29" t="str">
        <f>IF(AG398=契約状況コード表!G$5,"",IF(AND(K398&lt;&gt;"",ISTEXT(U398)),"分担契約/単価契約",IF(ISTEXT(U398),"単価契約",IF(K398&lt;&gt;"","分担契約",""))))</f>
        <v/>
      </c>
      <c r="BK398" s="147"/>
      <c r="BL398" s="102" t="str">
        <f>IF(COUNTIF(T398,"**"),"",IF(AND(T398&gt;=契約状況コード表!P$5,OR(H398=契約状況コード表!M$5,H398=契約状況コード表!M$6)),1,IF(AND(T398&gt;=契約状況コード表!P$13,H398&lt;&gt;契約状況コード表!M$5,H398&lt;&gt;契約状況コード表!M$6),1,"")))</f>
        <v/>
      </c>
      <c r="BM398" s="132" t="str">
        <f t="shared" si="55"/>
        <v>○</v>
      </c>
      <c r="BN398" s="102" t="b">
        <f t="shared" si="56"/>
        <v>1</v>
      </c>
      <c r="BO398" s="102" t="b">
        <f t="shared" si="57"/>
        <v>1</v>
      </c>
    </row>
    <row r="399" spans="7:67" ht="60.6" customHeight="1">
      <c r="G399" s="64"/>
      <c r="H399" s="65"/>
      <c r="I399" s="65"/>
      <c r="J399" s="65"/>
      <c r="K399" s="64"/>
      <c r="L399" s="29"/>
      <c r="M399" s="66"/>
      <c r="N399" s="65"/>
      <c r="O399" s="67"/>
      <c r="P399" s="72"/>
      <c r="Q399" s="73"/>
      <c r="R399" s="65"/>
      <c r="S399" s="64"/>
      <c r="T399" s="74"/>
      <c r="U399" s="131"/>
      <c r="V399" s="76"/>
      <c r="W399" s="148" t="str">
        <f>IF(OR(T399="他官署で調達手続きを実施のため",AG399=契約状況コード表!G$5),"－",IF(V399&lt;&gt;"",ROUNDDOWN(V399/T399,3),(IFERROR(ROUNDDOWN(U399/T399,3),"－"))))</f>
        <v>－</v>
      </c>
      <c r="X399" s="74"/>
      <c r="Y399" s="74"/>
      <c r="Z399" s="71"/>
      <c r="AA399" s="69"/>
      <c r="AB399" s="70"/>
      <c r="AC399" s="71"/>
      <c r="AD399" s="71"/>
      <c r="AE399" s="71"/>
      <c r="AF399" s="71"/>
      <c r="AG399" s="69"/>
      <c r="AH399" s="65"/>
      <c r="AI399" s="65"/>
      <c r="AJ399" s="65"/>
      <c r="AK399" s="29"/>
      <c r="AL399" s="29"/>
      <c r="AM399" s="170"/>
      <c r="AN399" s="170"/>
      <c r="AO399" s="170"/>
      <c r="AP399" s="170"/>
      <c r="AQ399" s="29"/>
      <c r="AR399" s="64"/>
      <c r="AS399" s="29"/>
      <c r="AT399" s="29"/>
      <c r="AU399" s="29"/>
      <c r="AV399" s="29"/>
      <c r="AW399" s="29"/>
      <c r="AX399" s="29"/>
      <c r="AY399" s="29"/>
      <c r="AZ399" s="29"/>
      <c r="BA399" s="90"/>
      <c r="BB399" s="97"/>
      <c r="BC399" s="98" t="str">
        <f>IF(AND(OR(K399=契約状況コード表!D$5,K399=契約状況コード表!D$6),OR(AG399=契約状況コード表!G$5,AG399=契約状況コード表!G$6)),"年間支払金額(全官署)",IF(OR(AG399=契約状況コード表!G$5,AG399=契約状況コード表!G$6),"年間支払金額",IF(AND(OR(COUNTIF(AI399,"*すべて*"),COUNTIF(AI399,"*全て*")),S399="●",OR(K399=契約状況コード表!D$5,K399=契約状況コード表!D$6)),"年間支払金額(全官署、契約相手方ごと)",IF(AND(OR(COUNTIF(AI399,"*すべて*"),COUNTIF(AI399,"*全て*")),S399="●"),"年間支払金額(契約相手方ごと)",IF(AND(OR(K399=契約状況コード表!D$5,K399=契約状況コード表!D$6),AG399=契約状況コード表!G$7),"契約総額(全官署)",IF(AND(K399=契約状況コード表!D$7,AG399=契約状況コード表!G$7),"契約総額(自官署のみ)",IF(K399=契約状況コード表!D$7,"年間支払金額(自官署のみ)",IF(AG399=契約状況コード表!G$7,"契約総額",IF(AND(COUNTIF(BJ399,"&lt;&gt;*単価*"),OR(K399=契約状況コード表!D$5,K399=契約状況コード表!D$6)),"全官署予定価格",IF(AND(COUNTIF(BJ399,"*単価*"),OR(K399=契約状況コード表!D$5,K399=契約状況コード表!D$6)),"全官署支払金額",IF(AND(COUNTIF(BJ399,"&lt;&gt;*単価*"),COUNTIF(BJ399,"*変更契約*")),"変更後予定価格",IF(COUNTIF(BJ399,"*単価*"),"年間支払金額","予定価格"))))))))))))</f>
        <v>予定価格</v>
      </c>
      <c r="BD399" s="98" t="str">
        <f>IF(AND(BI399=契約状況コード表!M$5,T399&gt;契約状況コード表!N$5),"○",IF(AND(BI399=契約状況コード表!M$6,T399&gt;=契約状況コード表!N$6),"○",IF(AND(BI399=契約状況コード表!M$7,T399&gt;=契約状況コード表!N$7),"○",IF(AND(BI399=契約状況コード表!M$8,T399&gt;=契約状況コード表!N$8),"○",IF(AND(BI399=契約状況コード表!M$9,T399&gt;=契約状況コード表!N$9),"○",IF(AND(BI399=契約状況コード表!M$10,T399&gt;=契約状況コード表!N$10),"○",IF(AND(BI399=契約状況コード表!M$11,T399&gt;=契約状況コード表!N$11),"○",IF(AND(BI399=契約状況コード表!M$12,T399&gt;=契約状況コード表!N$12),"○",IF(AND(BI399=契約状況コード表!M$13,T399&gt;=契約状況コード表!N$13),"○",IF(T399="他官署で調達手続き入札を実施のため","○","×"))))))))))</f>
        <v>×</v>
      </c>
      <c r="BE399" s="98" t="str">
        <f>IF(AND(BI399=契約状況コード表!M$5,Y399&gt;契約状況コード表!N$5),"○",IF(AND(BI399=契約状況コード表!M$6,Y399&gt;=契約状況コード表!N$6),"○",IF(AND(BI399=契約状況コード表!M$7,Y399&gt;=契約状況コード表!N$7),"○",IF(AND(BI399=契約状況コード表!M$8,Y399&gt;=契約状況コード表!N$8),"○",IF(AND(BI399=契約状況コード表!M$9,Y399&gt;=契約状況コード表!N$9),"○",IF(AND(BI399=契約状況コード表!M$10,Y399&gt;=契約状況コード表!N$10),"○",IF(AND(BI399=契約状況コード表!M$11,Y399&gt;=契約状況コード表!N$11),"○",IF(AND(BI399=契約状況コード表!M$12,Y399&gt;=契約状況コード表!N$12),"○",IF(AND(BI399=契約状況コード表!M$13,Y399&gt;=契約状況コード表!N$13),"○","×")))))))))</f>
        <v>×</v>
      </c>
      <c r="BF399" s="98" t="str">
        <f t="shared" si="51"/>
        <v>×</v>
      </c>
      <c r="BG399" s="98" t="str">
        <f t="shared" si="52"/>
        <v>×</v>
      </c>
      <c r="BH399" s="99" t="str">
        <f t="shared" si="53"/>
        <v/>
      </c>
      <c r="BI399" s="146">
        <f t="shared" si="54"/>
        <v>0</v>
      </c>
      <c r="BJ399" s="29" t="str">
        <f>IF(AG399=契約状況コード表!G$5,"",IF(AND(K399&lt;&gt;"",ISTEXT(U399)),"分担契約/単価契約",IF(ISTEXT(U399),"単価契約",IF(K399&lt;&gt;"","分担契約",""))))</f>
        <v/>
      </c>
      <c r="BK399" s="147"/>
      <c r="BL399" s="102" t="str">
        <f>IF(COUNTIF(T399,"**"),"",IF(AND(T399&gt;=契約状況コード表!P$5,OR(H399=契約状況コード表!M$5,H399=契約状況コード表!M$6)),1,IF(AND(T399&gt;=契約状況コード表!P$13,H399&lt;&gt;契約状況コード表!M$5,H399&lt;&gt;契約状況コード表!M$6),1,"")))</f>
        <v/>
      </c>
      <c r="BM399" s="132" t="str">
        <f t="shared" si="55"/>
        <v>○</v>
      </c>
      <c r="BN399" s="102" t="b">
        <f t="shared" si="56"/>
        <v>1</v>
      </c>
      <c r="BO399" s="102" t="b">
        <f t="shared" si="57"/>
        <v>1</v>
      </c>
    </row>
    <row r="400" spans="7:67" ht="60.6" customHeight="1">
      <c r="G400" s="64"/>
      <c r="H400" s="65"/>
      <c r="I400" s="65"/>
      <c r="J400" s="65"/>
      <c r="K400" s="64"/>
      <c r="L400" s="29"/>
      <c r="M400" s="66"/>
      <c r="N400" s="65"/>
      <c r="O400" s="67"/>
      <c r="P400" s="72"/>
      <c r="Q400" s="73"/>
      <c r="R400" s="65"/>
      <c r="S400" s="64"/>
      <c r="T400" s="68"/>
      <c r="U400" s="75"/>
      <c r="V400" s="76"/>
      <c r="W400" s="148" t="str">
        <f>IF(OR(T400="他官署で調達手続きを実施のため",AG400=契約状況コード表!G$5),"－",IF(V400&lt;&gt;"",ROUNDDOWN(V400/T400,3),(IFERROR(ROUNDDOWN(U400/T400,3),"－"))))</f>
        <v>－</v>
      </c>
      <c r="X400" s="68"/>
      <c r="Y400" s="68"/>
      <c r="Z400" s="71"/>
      <c r="AA400" s="69"/>
      <c r="AB400" s="70"/>
      <c r="AC400" s="71"/>
      <c r="AD400" s="71"/>
      <c r="AE400" s="71"/>
      <c r="AF400" s="71"/>
      <c r="AG400" s="69"/>
      <c r="AH400" s="65"/>
      <c r="AI400" s="65"/>
      <c r="AJ400" s="65"/>
      <c r="AK400" s="29"/>
      <c r="AL400" s="29"/>
      <c r="AM400" s="170"/>
      <c r="AN400" s="170"/>
      <c r="AO400" s="170"/>
      <c r="AP400" s="170"/>
      <c r="AQ400" s="29"/>
      <c r="AR400" s="64"/>
      <c r="AS400" s="29"/>
      <c r="AT400" s="29"/>
      <c r="AU400" s="29"/>
      <c r="AV400" s="29"/>
      <c r="AW400" s="29"/>
      <c r="AX400" s="29"/>
      <c r="AY400" s="29"/>
      <c r="AZ400" s="29"/>
      <c r="BA400" s="90"/>
      <c r="BB400" s="97"/>
      <c r="BC400" s="98" t="str">
        <f>IF(AND(OR(K400=契約状況コード表!D$5,K400=契約状況コード表!D$6),OR(AG400=契約状況コード表!G$5,AG400=契約状況コード表!G$6)),"年間支払金額(全官署)",IF(OR(AG400=契約状況コード表!G$5,AG400=契約状況コード表!G$6),"年間支払金額",IF(AND(OR(COUNTIF(AI400,"*すべて*"),COUNTIF(AI400,"*全て*")),S400="●",OR(K400=契約状況コード表!D$5,K400=契約状況コード表!D$6)),"年間支払金額(全官署、契約相手方ごと)",IF(AND(OR(COUNTIF(AI400,"*すべて*"),COUNTIF(AI400,"*全て*")),S400="●"),"年間支払金額(契約相手方ごと)",IF(AND(OR(K400=契約状況コード表!D$5,K400=契約状況コード表!D$6),AG400=契約状況コード表!G$7),"契約総額(全官署)",IF(AND(K400=契約状況コード表!D$7,AG400=契約状況コード表!G$7),"契約総額(自官署のみ)",IF(K400=契約状況コード表!D$7,"年間支払金額(自官署のみ)",IF(AG400=契約状況コード表!G$7,"契約総額",IF(AND(COUNTIF(BJ400,"&lt;&gt;*単価*"),OR(K400=契約状況コード表!D$5,K400=契約状況コード表!D$6)),"全官署予定価格",IF(AND(COUNTIF(BJ400,"*単価*"),OR(K400=契約状況コード表!D$5,K400=契約状況コード表!D$6)),"全官署支払金額",IF(AND(COUNTIF(BJ400,"&lt;&gt;*単価*"),COUNTIF(BJ400,"*変更契約*")),"変更後予定価格",IF(COUNTIF(BJ400,"*単価*"),"年間支払金額","予定価格"))))))))))))</f>
        <v>予定価格</v>
      </c>
      <c r="BD400" s="98" t="str">
        <f>IF(AND(BI400=契約状況コード表!M$5,T400&gt;契約状況コード表!N$5),"○",IF(AND(BI400=契約状況コード表!M$6,T400&gt;=契約状況コード表!N$6),"○",IF(AND(BI400=契約状況コード表!M$7,T400&gt;=契約状況コード表!N$7),"○",IF(AND(BI400=契約状況コード表!M$8,T400&gt;=契約状況コード表!N$8),"○",IF(AND(BI400=契約状況コード表!M$9,T400&gt;=契約状況コード表!N$9),"○",IF(AND(BI400=契約状況コード表!M$10,T400&gt;=契約状況コード表!N$10),"○",IF(AND(BI400=契約状況コード表!M$11,T400&gt;=契約状況コード表!N$11),"○",IF(AND(BI400=契約状況コード表!M$12,T400&gt;=契約状況コード表!N$12),"○",IF(AND(BI400=契約状況コード表!M$13,T400&gt;=契約状況コード表!N$13),"○",IF(T400="他官署で調達手続き入札を実施のため","○","×"))))))))))</f>
        <v>×</v>
      </c>
      <c r="BE400" s="98" t="str">
        <f>IF(AND(BI400=契約状況コード表!M$5,Y400&gt;契約状況コード表!N$5),"○",IF(AND(BI400=契約状況コード表!M$6,Y400&gt;=契約状況コード表!N$6),"○",IF(AND(BI400=契約状況コード表!M$7,Y400&gt;=契約状況コード表!N$7),"○",IF(AND(BI400=契約状況コード表!M$8,Y400&gt;=契約状況コード表!N$8),"○",IF(AND(BI400=契約状況コード表!M$9,Y400&gt;=契約状況コード表!N$9),"○",IF(AND(BI400=契約状況コード表!M$10,Y400&gt;=契約状況コード表!N$10),"○",IF(AND(BI400=契約状況コード表!M$11,Y400&gt;=契約状況コード表!N$11),"○",IF(AND(BI400=契約状況コード表!M$12,Y400&gt;=契約状況コード表!N$12),"○",IF(AND(BI400=契約状況コード表!M$13,Y400&gt;=契約状況コード表!N$13),"○","×")))))))))</f>
        <v>×</v>
      </c>
      <c r="BF400" s="98" t="str">
        <f t="shared" si="51"/>
        <v>×</v>
      </c>
      <c r="BG400" s="98" t="str">
        <f t="shared" si="52"/>
        <v>×</v>
      </c>
      <c r="BH400" s="99" t="str">
        <f t="shared" si="53"/>
        <v/>
      </c>
      <c r="BI400" s="146">
        <f t="shared" si="54"/>
        <v>0</v>
      </c>
      <c r="BJ400" s="29" t="str">
        <f>IF(AG400=契約状況コード表!G$5,"",IF(AND(K400&lt;&gt;"",ISTEXT(U400)),"分担契約/単価契約",IF(ISTEXT(U400),"単価契約",IF(K400&lt;&gt;"","分担契約",""))))</f>
        <v/>
      </c>
      <c r="BK400" s="147"/>
      <c r="BL400" s="102" t="str">
        <f>IF(COUNTIF(T400,"**"),"",IF(AND(T400&gt;=契約状況コード表!P$5,OR(H400=契約状況コード表!M$5,H400=契約状況コード表!M$6)),1,IF(AND(T400&gt;=契約状況コード表!P$13,H400&lt;&gt;契約状況コード表!M$5,H400&lt;&gt;契約状況コード表!M$6),1,"")))</f>
        <v/>
      </c>
      <c r="BM400" s="132" t="str">
        <f t="shared" si="55"/>
        <v>○</v>
      </c>
      <c r="BN400" s="102" t="b">
        <f t="shared" si="56"/>
        <v>1</v>
      </c>
      <c r="BO400" s="102" t="b">
        <f t="shared" si="57"/>
        <v>1</v>
      </c>
    </row>
    <row r="401" spans="7:67" ht="60.6" customHeight="1">
      <c r="G401" s="64"/>
      <c r="H401" s="65"/>
      <c r="I401" s="65"/>
      <c r="J401" s="65"/>
      <c r="K401" s="64"/>
      <c r="L401" s="29"/>
      <c r="M401" s="66"/>
      <c r="N401" s="65"/>
      <c r="O401" s="67"/>
      <c r="P401" s="72"/>
      <c r="Q401" s="73"/>
      <c r="R401" s="65"/>
      <c r="S401" s="64"/>
      <c r="T401" s="68"/>
      <c r="U401" s="75"/>
      <c r="V401" s="76"/>
      <c r="W401" s="148" t="str">
        <f>IF(OR(T401="他官署で調達手続きを実施のため",AG401=契約状況コード表!G$5),"－",IF(V401&lt;&gt;"",ROUNDDOWN(V401/T401,3),(IFERROR(ROUNDDOWN(U401/T401,3),"－"))))</f>
        <v>－</v>
      </c>
      <c r="X401" s="68"/>
      <c r="Y401" s="68"/>
      <c r="Z401" s="71"/>
      <c r="AA401" s="69"/>
      <c r="AB401" s="70"/>
      <c r="AC401" s="71"/>
      <c r="AD401" s="71"/>
      <c r="AE401" s="71"/>
      <c r="AF401" s="71"/>
      <c r="AG401" s="69"/>
      <c r="AH401" s="65"/>
      <c r="AI401" s="65"/>
      <c r="AJ401" s="65"/>
      <c r="AK401" s="29"/>
      <c r="AL401" s="29"/>
      <c r="AM401" s="170"/>
      <c r="AN401" s="170"/>
      <c r="AO401" s="170"/>
      <c r="AP401" s="170"/>
      <c r="AQ401" s="29"/>
      <c r="AR401" s="64"/>
      <c r="AS401" s="29"/>
      <c r="AT401" s="29"/>
      <c r="AU401" s="29"/>
      <c r="AV401" s="29"/>
      <c r="AW401" s="29"/>
      <c r="AX401" s="29"/>
      <c r="AY401" s="29"/>
      <c r="AZ401" s="29"/>
      <c r="BA401" s="90"/>
      <c r="BB401" s="97"/>
      <c r="BC401" s="98" t="str">
        <f>IF(AND(OR(K401=契約状況コード表!D$5,K401=契約状況コード表!D$6),OR(AG401=契約状況コード表!G$5,AG401=契約状況コード表!G$6)),"年間支払金額(全官署)",IF(OR(AG401=契約状況コード表!G$5,AG401=契約状況コード表!G$6),"年間支払金額",IF(AND(OR(COUNTIF(AI401,"*すべて*"),COUNTIF(AI401,"*全て*")),S401="●",OR(K401=契約状況コード表!D$5,K401=契約状況コード表!D$6)),"年間支払金額(全官署、契約相手方ごと)",IF(AND(OR(COUNTIF(AI401,"*すべて*"),COUNTIF(AI401,"*全て*")),S401="●"),"年間支払金額(契約相手方ごと)",IF(AND(OR(K401=契約状況コード表!D$5,K401=契約状況コード表!D$6),AG401=契約状況コード表!G$7),"契約総額(全官署)",IF(AND(K401=契約状況コード表!D$7,AG401=契約状況コード表!G$7),"契約総額(自官署のみ)",IF(K401=契約状況コード表!D$7,"年間支払金額(自官署のみ)",IF(AG401=契約状況コード表!G$7,"契約総額",IF(AND(COUNTIF(BJ401,"&lt;&gt;*単価*"),OR(K401=契約状況コード表!D$5,K401=契約状況コード表!D$6)),"全官署予定価格",IF(AND(COUNTIF(BJ401,"*単価*"),OR(K401=契約状況コード表!D$5,K401=契約状況コード表!D$6)),"全官署支払金額",IF(AND(COUNTIF(BJ401,"&lt;&gt;*単価*"),COUNTIF(BJ401,"*変更契約*")),"変更後予定価格",IF(COUNTIF(BJ401,"*単価*"),"年間支払金額","予定価格"))))))))))))</f>
        <v>予定価格</v>
      </c>
      <c r="BD401" s="98" t="str">
        <f>IF(AND(BI401=契約状況コード表!M$5,T401&gt;契約状況コード表!N$5),"○",IF(AND(BI401=契約状況コード表!M$6,T401&gt;=契約状況コード表!N$6),"○",IF(AND(BI401=契約状況コード表!M$7,T401&gt;=契約状況コード表!N$7),"○",IF(AND(BI401=契約状況コード表!M$8,T401&gt;=契約状況コード表!N$8),"○",IF(AND(BI401=契約状況コード表!M$9,T401&gt;=契約状況コード表!N$9),"○",IF(AND(BI401=契約状況コード表!M$10,T401&gt;=契約状況コード表!N$10),"○",IF(AND(BI401=契約状況コード表!M$11,T401&gt;=契約状況コード表!N$11),"○",IF(AND(BI401=契約状況コード表!M$12,T401&gt;=契約状況コード表!N$12),"○",IF(AND(BI401=契約状況コード表!M$13,T401&gt;=契約状況コード表!N$13),"○",IF(T401="他官署で調達手続き入札を実施のため","○","×"))))))))))</f>
        <v>×</v>
      </c>
      <c r="BE401" s="98" t="str">
        <f>IF(AND(BI401=契約状況コード表!M$5,Y401&gt;契約状況コード表!N$5),"○",IF(AND(BI401=契約状況コード表!M$6,Y401&gt;=契約状況コード表!N$6),"○",IF(AND(BI401=契約状況コード表!M$7,Y401&gt;=契約状況コード表!N$7),"○",IF(AND(BI401=契約状況コード表!M$8,Y401&gt;=契約状況コード表!N$8),"○",IF(AND(BI401=契約状況コード表!M$9,Y401&gt;=契約状況コード表!N$9),"○",IF(AND(BI401=契約状況コード表!M$10,Y401&gt;=契約状況コード表!N$10),"○",IF(AND(BI401=契約状況コード表!M$11,Y401&gt;=契約状況コード表!N$11),"○",IF(AND(BI401=契約状況コード表!M$12,Y401&gt;=契約状況コード表!N$12),"○",IF(AND(BI401=契約状況コード表!M$13,Y401&gt;=契約状況コード表!N$13),"○","×")))))))))</f>
        <v>×</v>
      </c>
      <c r="BF401" s="98" t="str">
        <f t="shared" si="51"/>
        <v>×</v>
      </c>
      <c r="BG401" s="98" t="str">
        <f t="shared" si="52"/>
        <v>×</v>
      </c>
      <c r="BH401" s="99" t="str">
        <f t="shared" si="53"/>
        <v/>
      </c>
      <c r="BI401" s="146">
        <f t="shared" si="54"/>
        <v>0</v>
      </c>
      <c r="BJ401" s="29" t="str">
        <f>IF(AG401=契約状況コード表!G$5,"",IF(AND(K401&lt;&gt;"",ISTEXT(U401)),"分担契約/単価契約",IF(ISTEXT(U401),"単価契約",IF(K401&lt;&gt;"","分担契約",""))))</f>
        <v/>
      </c>
      <c r="BK401" s="147"/>
      <c r="BL401" s="102" t="str">
        <f>IF(COUNTIF(T401,"**"),"",IF(AND(T401&gt;=契約状況コード表!P$5,OR(H401=契約状況コード表!M$5,H401=契約状況コード表!M$6)),1,IF(AND(T401&gt;=契約状況コード表!P$13,H401&lt;&gt;契約状況コード表!M$5,H401&lt;&gt;契約状況コード表!M$6),1,"")))</f>
        <v/>
      </c>
      <c r="BM401" s="132" t="str">
        <f t="shared" si="55"/>
        <v>○</v>
      </c>
      <c r="BN401" s="102" t="b">
        <f t="shared" si="56"/>
        <v>1</v>
      </c>
      <c r="BO401" s="102" t="b">
        <f t="shared" si="57"/>
        <v>1</v>
      </c>
    </row>
    <row r="402" spans="7:67" ht="60.6" customHeight="1">
      <c r="G402" s="64"/>
      <c r="H402" s="65"/>
      <c r="I402" s="65"/>
      <c r="J402" s="65"/>
      <c r="K402" s="64"/>
      <c r="L402" s="29"/>
      <c r="M402" s="66"/>
      <c r="N402" s="65"/>
      <c r="O402" s="67"/>
      <c r="P402" s="72"/>
      <c r="Q402" s="73"/>
      <c r="R402" s="65"/>
      <c r="S402" s="64"/>
      <c r="T402" s="68"/>
      <c r="U402" s="75"/>
      <c r="V402" s="76"/>
      <c r="W402" s="148" t="str">
        <f>IF(OR(T402="他官署で調達手続きを実施のため",AG402=契約状況コード表!G$5),"－",IF(V402&lt;&gt;"",ROUNDDOWN(V402/T402,3),(IFERROR(ROUNDDOWN(U402/T402,3),"－"))))</f>
        <v>－</v>
      </c>
      <c r="X402" s="68"/>
      <c r="Y402" s="68"/>
      <c r="Z402" s="71"/>
      <c r="AA402" s="69"/>
      <c r="AB402" s="70"/>
      <c r="AC402" s="71"/>
      <c r="AD402" s="71"/>
      <c r="AE402" s="71"/>
      <c r="AF402" s="71"/>
      <c r="AG402" s="69"/>
      <c r="AH402" s="65"/>
      <c r="AI402" s="65"/>
      <c r="AJ402" s="65"/>
      <c r="AK402" s="29"/>
      <c r="AL402" s="29"/>
      <c r="AM402" s="170"/>
      <c r="AN402" s="170"/>
      <c r="AO402" s="170"/>
      <c r="AP402" s="170"/>
      <c r="AQ402" s="29"/>
      <c r="AR402" s="64"/>
      <c r="AS402" s="29"/>
      <c r="AT402" s="29"/>
      <c r="AU402" s="29"/>
      <c r="AV402" s="29"/>
      <c r="AW402" s="29"/>
      <c r="AX402" s="29"/>
      <c r="AY402" s="29"/>
      <c r="AZ402" s="29"/>
      <c r="BA402" s="90"/>
      <c r="BB402" s="97"/>
      <c r="BC402" s="98" t="str">
        <f>IF(AND(OR(K402=契約状況コード表!D$5,K402=契約状況コード表!D$6),OR(AG402=契約状況コード表!G$5,AG402=契約状況コード表!G$6)),"年間支払金額(全官署)",IF(OR(AG402=契約状況コード表!G$5,AG402=契約状況コード表!G$6),"年間支払金額",IF(AND(OR(COUNTIF(AI402,"*すべて*"),COUNTIF(AI402,"*全て*")),S402="●",OR(K402=契約状況コード表!D$5,K402=契約状況コード表!D$6)),"年間支払金額(全官署、契約相手方ごと)",IF(AND(OR(COUNTIF(AI402,"*すべて*"),COUNTIF(AI402,"*全て*")),S402="●"),"年間支払金額(契約相手方ごと)",IF(AND(OR(K402=契約状況コード表!D$5,K402=契約状況コード表!D$6),AG402=契約状況コード表!G$7),"契約総額(全官署)",IF(AND(K402=契約状況コード表!D$7,AG402=契約状況コード表!G$7),"契約総額(自官署のみ)",IF(K402=契約状況コード表!D$7,"年間支払金額(自官署のみ)",IF(AG402=契約状況コード表!G$7,"契約総額",IF(AND(COUNTIF(BJ402,"&lt;&gt;*単価*"),OR(K402=契約状況コード表!D$5,K402=契約状況コード表!D$6)),"全官署予定価格",IF(AND(COUNTIF(BJ402,"*単価*"),OR(K402=契約状況コード表!D$5,K402=契約状況コード表!D$6)),"全官署支払金額",IF(AND(COUNTIF(BJ402,"&lt;&gt;*単価*"),COUNTIF(BJ402,"*変更契約*")),"変更後予定価格",IF(COUNTIF(BJ402,"*単価*"),"年間支払金額","予定価格"))))))))))))</f>
        <v>予定価格</v>
      </c>
      <c r="BD402" s="98" t="str">
        <f>IF(AND(BI402=契約状況コード表!M$5,T402&gt;契約状況コード表!N$5),"○",IF(AND(BI402=契約状況コード表!M$6,T402&gt;=契約状況コード表!N$6),"○",IF(AND(BI402=契約状況コード表!M$7,T402&gt;=契約状況コード表!N$7),"○",IF(AND(BI402=契約状況コード表!M$8,T402&gt;=契約状況コード表!N$8),"○",IF(AND(BI402=契約状況コード表!M$9,T402&gt;=契約状況コード表!N$9),"○",IF(AND(BI402=契約状況コード表!M$10,T402&gt;=契約状況コード表!N$10),"○",IF(AND(BI402=契約状況コード表!M$11,T402&gt;=契約状況コード表!N$11),"○",IF(AND(BI402=契約状況コード表!M$12,T402&gt;=契約状況コード表!N$12),"○",IF(AND(BI402=契約状況コード表!M$13,T402&gt;=契約状況コード表!N$13),"○",IF(T402="他官署で調達手続き入札を実施のため","○","×"))))))))))</f>
        <v>×</v>
      </c>
      <c r="BE402" s="98" t="str">
        <f>IF(AND(BI402=契約状況コード表!M$5,Y402&gt;契約状況コード表!N$5),"○",IF(AND(BI402=契約状況コード表!M$6,Y402&gt;=契約状況コード表!N$6),"○",IF(AND(BI402=契約状況コード表!M$7,Y402&gt;=契約状況コード表!N$7),"○",IF(AND(BI402=契約状況コード表!M$8,Y402&gt;=契約状況コード表!N$8),"○",IF(AND(BI402=契約状況コード表!M$9,Y402&gt;=契約状況コード表!N$9),"○",IF(AND(BI402=契約状況コード表!M$10,Y402&gt;=契約状況コード表!N$10),"○",IF(AND(BI402=契約状況コード表!M$11,Y402&gt;=契約状況コード表!N$11),"○",IF(AND(BI402=契約状況コード表!M$12,Y402&gt;=契約状況コード表!N$12),"○",IF(AND(BI402=契約状況コード表!M$13,Y402&gt;=契約状況コード表!N$13),"○","×")))))))))</f>
        <v>×</v>
      </c>
      <c r="BF402" s="98" t="str">
        <f t="shared" si="51"/>
        <v>×</v>
      </c>
      <c r="BG402" s="98" t="str">
        <f t="shared" si="52"/>
        <v>×</v>
      </c>
      <c r="BH402" s="99" t="str">
        <f t="shared" si="53"/>
        <v/>
      </c>
      <c r="BI402" s="146">
        <f t="shared" si="54"/>
        <v>0</v>
      </c>
      <c r="BJ402" s="29" t="str">
        <f>IF(AG402=契約状況コード表!G$5,"",IF(AND(K402&lt;&gt;"",ISTEXT(U402)),"分担契約/単価契約",IF(ISTEXT(U402),"単価契約",IF(K402&lt;&gt;"","分担契約",""))))</f>
        <v/>
      </c>
      <c r="BK402" s="147"/>
      <c r="BL402" s="102" t="str">
        <f>IF(COUNTIF(T402,"**"),"",IF(AND(T402&gt;=契約状況コード表!P$5,OR(H402=契約状況コード表!M$5,H402=契約状況コード表!M$6)),1,IF(AND(T402&gt;=契約状況コード表!P$13,H402&lt;&gt;契約状況コード表!M$5,H402&lt;&gt;契約状況コード表!M$6),1,"")))</f>
        <v/>
      </c>
      <c r="BM402" s="132" t="str">
        <f t="shared" si="55"/>
        <v>○</v>
      </c>
      <c r="BN402" s="102" t="b">
        <f t="shared" si="56"/>
        <v>1</v>
      </c>
      <c r="BO402" s="102" t="b">
        <f t="shared" si="57"/>
        <v>1</v>
      </c>
    </row>
    <row r="403" spans="7:67" ht="60.6" customHeight="1">
      <c r="G403" s="64"/>
      <c r="H403" s="65"/>
      <c r="I403" s="65"/>
      <c r="J403" s="65"/>
      <c r="K403" s="64"/>
      <c r="L403" s="29"/>
      <c r="M403" s="66"/>
      <c r="N403" s="65"/>
      <c r="O403" s="67"/>
      <c r="P403" s="72"/>
      <c r="Q403" s="73"/>
      <c r="R403" s="65"/>
      <c r="S403" s="64"/>
      <c r="T403" s="68"/>
      <c r="U403" s="75"/>
      <c r="V403" s="76"/>
      <c r="W403" s="148" t="str">
        <f>IF(OR(T403="他官署で調達手続きを実施のため",AG403=契約状況コード表!G$5),"－",IF(V403&lt;&gt;"",ROUNDDOWN(V403/T403,3),(IFERROR(ROUNDDOWN(U403/T403,3),"－"))))</f>
        <v>－</v>
      </c>
      <c r="X403" s="68"/>
      <c r="Y403" s="68"/>
      <c r="Z403" s="71"/>
      <c r="AA403" s="69"/>
      <c r="AB403" s="70"/>
      <c r="AC403" s="71"/>
      <c r="AD403" s="71"/>
      <c r="AE403" s="71"/>
      <c r="AF403" s="71"/>
      <c r="AG403" s="69"/>
      <c r="AH403" s="65"/>
      <c r="AI403" s="65"/>
      <c r="AJ403" s="65"/>
      <c r="AK403" s="29"/>
      <c r="AL403" s="29"/>
      <c r="AM403" s="170"/>
      <c r="AN403" s="170"/>
      <c r="AO403" s="170"/>
      <c r="AP403" s="170"/>
      <c r="AQ403" s="29"/>
      <c r="AR403" s="64"/>
      <c r="AS403" s="29"/>
      <c r="AT403" s="29"/>
      <c r="AU403" s="29"/>
      <c r="AV403" s="29"/>
      <c r="AW403" s="29"/>
      <c r="AX403" s="29"/>
      <c r="AY403" s="29"/>
      <c r="AZ403" s="29"/>
      <c r="BA403" s="92"/>
      <c r="BB403" s="97"/>
      <c r="BC403" s="98" t="str">
        <f>IF(AND(OR(K403=契約状況コード表!D$5,K403=契約状況コード表!D$6),OR(AG403=契約状況コード表!G$5,AG403=契約状況コード表!G$6)),"年間支払金額(全官署)",IF(OR(AG403=契約状況コード表!G$5,AG403=契約状況コード表!G$6),"年間支払金額",IF(AND(OR(COUNTIF(AI403,"*すべて*"),COUNTIF(AI403,"*全て*")),S403="●",OR(K403=契約状況コード表!D$5,K403=契約状況コード表!D$6)),"年間支払金額(全官署、契約相手方ごと)",IF(AND(OR(COUNTIF(AI403,"*すべて*"),COUNTIF(AI403,"*全て*")),S403="●"),"年間支払金額(契約相手方ごと)",IF(AND(OR(K403=契約状況コード表!D$5,K403=契約状況コード表!D$6),AG403=契約状況コード表!G$7),"契約総額(全官署)",IF(AND(K403=契約状況コード表!D$7,AG403=契約状況コード表!G$7),"契約総額(自官署のみ)",IF(K403=契約状況コード表!D$7,"年間支払金額(自官署のみ)",IF(AG403=契約状況コード表!G$7,"契約総額",IF(AND(COUNTIF(BJ403,"&lt;&gt;*単価*"),OR(K403=契約状況コード表!D$5,K403=契約状況コード表!D$6)),"全官署予定価格",IF(AND(COUNTIF(BJ403,"*単価*"),OR(K403=契約状況コード表!D$5,K403=契約状況コード表!D$6)),"全官署支払金額",IF(AND(COUNTIF(BJ403,"&lt;&gt;*単価*"),COUNTIF(BJ403,"*変更契約*")),"変更後予定価格",IF(COUNTIF(BJ403,"*単価*"),"年間支払金額","予定価格"))))))))))))</f>
        <v>予定価格</v>
      </c>
      <c r="BD403" s="98" t="str">
        <f>IF(AND(BI403=契約状況コード表!M$5,T403&gt;契約状況コード表!N$5),"○",IF(AND(BI403=契約状況コード表!M$6,T403&gt;=契約状況コード表!N$6),"○",IF(AND(BI403=契約状況コード表!M$7,T403&gt;=契約状況コード表!N$7),"○",IF(AND(BI403=契約状況コード表!M$8,T403&gt;=契約状況コード表!N$8),"○",IF(AND(BI403=契約状況コード表!M$9,T403&gt;=契約状況コード表!N$9),"○",IF(AND(BI403=契約状況コード表!M$10,T403&gt;=契約状況コード表!N$10),"○",IF(AND(BI403=契約状況コード表!M$11,T403&gt;=契約状況コード表!N$11),"○",IF(AND(BI403=契約状況コード表!M$12,T403&gt;=契約状況コード表!N$12),"○",IF(AND(BI403=契約状況コード表!M$13,T403&gt;=契約状況コード表!N$13),"○",IF(T403="他官署で調達手続き入札を実施のため","○","×"))))))))))</f>
        <v>×</v>
      </c>
      <c r="BE403" s="98" t="str">
        <f>IF(AND(BI403=契約状況コード表!M$5,Y403&gt;契約状況コード表!N$5),"○",IF(AND(BI403=契約状況コード表!M$6,Y403&gt;=契約状況コード表!N$6),"○",IF(AND(BI403=契約状況コード表!M$7,Y403&gt;=契約状況コード表!N$7),"○",IF(AND(BI403=契約状況コード表!M$8,Y403&gt;=契約状況コード表!N$8),"○",IF(AND(BI403=契約状況コード表!M$9,Y403&gt;=契約状況コード表!N$9),"○",IF(AND(BI403=契約状況コード表!M$10,Y403&gt;=契約状況コード表!N$10),"○",IF(AND(BI403=契約状況コード表!M$11,Y403&gt;=契約状況コード表!N$11),"○",IF(AND(BI403=契約状況コード表!M$12,Y403&gt;=契約状況コード表!N$12),"○",IF(AND(BI403=契約状況コード表!M$13,Y403&gt;=契約状況コード表!N$13),"○","×")))))))))</f>
        <v>×</v>
      </c>
      <c r="BF403" s="98" t="str">
        <f t="shared" si="51"/>
        <v>×</v>
      </c>
      <c r="BG403" s="98" t="str">
        <f t="shared" si="52"/>
        <v>×</v>
      </c>
      <c r="BH403" s="99" t="str">
        <f t="shared" si="53"/>
        <v/>
      </c>
      <c r="BI403" s="146">
        <f t="shared" si="54"/>
        <v>0</v>
      </c>
      <c r="BJ403" s="29" t="str">
        <f>IF(AG403=契約状況コード表!G$5,"",IF(AND(K403&lt;&gt;"",ISTEXT(U403)),"分担契約/単価契約",IF(ISTEXT(U403),"単価契約",IF(K403&lt;&gt;"","分担契約",""))))</f>
        <v/>
      </c>
      <c r="BK403" s="147"/>
      <c r="BL403" s="102" t="str">
        <f>IF(COUNTIF(T403,"**"),"",IF(AND(T403&gt;=契約状況コード表!P$5,OR(H403=契約状況コード表!M$5,H403=契約状況コード表!M$6)),1,IF(AND(T403&gt;=契約状況コード表!P$13,H403&lt;&gt;契約状況コード表!M$5,H403&lt;&gt;契約状況コード表!M$6),1,"")))</f>
        <v/>
      </c>
      <c r="BM403" s="132" t="str">
        <f t="shared" si="55"/>
        <v>○</v>
      </c>
      <c r="BN403" s="102" t="b">
        <f t="shared" si="56"/>
        <v>1</v>
      </c>
      <c r="BO403" s="102" t="b">
        <f t="shared" si="57"/>
        <v>1</v>
      </c>
    </row>
    <row r="404" spans="7:67" ht="60.6" customHeight="1">
      <c r="G404" s="64"/>
      <c r="H404" s="65"/>
      <c r="I404" s="65"/>
      <c r="J404" s="65"/>
      <c r="K404" s="64"/>
      <c r="L404" s="29"/>
      <c r="M404" s="66"/>
      <c r="N404" s="65"/>
      <c r="O404" s="67"/>
      <c r="P404" s="72"/>
      <c r="Q404" s="73"/>
      <c r="R404" s="65"/>
      <c r="S404" s="64"/>
      <c r="T404" s="68"/>
      <c r="U404" s="75"/>
      <c r="V404" s="76"/>
      <c r="W404" s="148" t="str">
        <f>IF(OR(T404="他官署で調達手続きを実施のため",AG404=契約状況コード表!G$5),"－",IF(V404&lt;&gt;"",ROUNDDOWN(V404/T404,3),(IFERROR(ROUNDDOWN(U404/T404,3),"－"))))</f>
        <v>－</v>
      </c>
      <c r="X404" s="68"/>
      <c r="Y404" s="68"/>
      <c r="Z404" s="71"/>
      <c r="AA404" s="69"/>
      <c r="AB404" s="70"/>
      <c r="AC404" s="71"/>
      <c r="AD404" s="71"/>
      <c r="AE404" s="71"/>
      <c r="AF404" s="71"/>
      <c r="AG404" s="69"/>
      <c r="AH404" s="65"/>
      <c r="AI404" s="65"/>
      <c r="AJ404" s="65"/>
      <c r="AK404" s="29"/>
      <c r="AL404" s="29"/>
      <c r="AM404" s="170"/>
      <c r="AN404" s="170"/>
      <c r="AO404" s="170"/>
      <c r="AP404" s="170"/>
      <c r="AQ404" s="29"/>
      <c r="AR404" s="64"/>
      <c r="AS404" s="29"/>
      <c r="AT404" s="29"/>
      <c r="AU404" s="29"/>
      <c r="AV404" s="29"/>
      <c r="AW404" s="29"/>
      <c r="AX404" s="29"/>
      <c r="AY404" s="29"/>
      <c r="AZ404" s="29"/>
      <c r="BA404" s="90"/>
      <c r="BB404" s="97"/>
      <c r="BC404" s="98" t="str">
        <f>IF(AND(OR(K404=契約状況コード表!D$5,K404=契約状況コード表!D$6),OR(AG404=契約状況コード表!G$5,AG404=契約状況コード表!G$6)),"年間支払金額(全官署)",IF(OR(AG404=契約状況コード表!G$5,AG404=契約状況コード表!G$6),"年間支払金額",IF(AND(OR(COUNTIF(AI404,"*すべて*"),COUNTIF(AI404,"*全て*")),S404="●",OR(K404=契約状況コード表!D$5,K404=契約状況コード表!D$6)),"年間支払金額(全官署、契約相手方ごと)",IF(AND(OR(COUNTIF(AI404,"*すべて*"),COUNTIF(AI404,"*全て*")),S404="●"),"年間支払金額(契約相手方ごと)",IF(AND(OR(K404=契約状況コード表!D$5,K404=契約状況コード表!D$6),AG404=契約状況コード表!G$7),"契約総額(全官署)",IF(AND(K404=契約状況コード表!D$7,AG404=契約状況コード表!G$7),"契約総額(自官署のみ)",IF(K404=契約状況コード表!D$7,"年間支払金額(自官署のみ)",IF(AG404=契約状況コード表!G$7,"契約総額",IF(AND(COUNTIF(BJ404,"&lt;&gt;*単価*"),OR(K404=契約状況コード表!D$5,K404=契約状況コード表!D$6)),"全官署予定価格",IF(AND(COUNTIF(BJ404,"*単価*"),OR(K404=契約状況コード表!D$5,K404=契約状況コード表!D$6)),"全官署支払金額",IF(AND(COUNTIF(BJ404,"&lt;&gt;*単価*"),COUNTIF(BJ404,"*変更契約*")),"変更後予定価格",IF(COUNTIF(BJ404,"*単価*"),"年間支払金額","予定価格"))))))))))))</f>
        <v>予定価格</v>
      </c>
      <c r="BD404" s="98" t="str">
        <f>IF(AND(BI404=契約状況コード表!M$5,T404&gt;契約状況コード表!N$5),"○",IF(AND(BI404=契約状況コード表!M$6,T404&gt;=契約状況コード表!N$6),"○",IF(AND(BI404=契約状況コード表!M$7,T404&gt;=契約状況コード表!N$7),"○",IF(AND(BI404=契約状況コード表!M$8,T404&gt;=契約状況コード表!N$8),"○",IF(AND(BI404=契約状況コード表!M$9,T404&gt;=契約状況コード表!N$9),"○",IF(AND(BI404=契約状況コード表!M$10,T404&gt;=契約状況コード表!N$10),"○",IF(AND(BI404=契約状況コード表!M$11,T404&gt;=契約状況コード表!N$11),"○",IF(AND(BI404=契約状況コード表!M$12,T404&gt;=契約状況コード表!N$12),"○",IF(AND(BI404=契約状況コード表!M$13,T404&gt;=契約状況コード表!N$13),"○",IF(T404="他官署で調達手続き入札を実施のため","○","×"))))))))))</f>
        <v>×</v>
      </c>
      <c r="BE404" s="98" t="str">
        <f>IF(AND(BI404=契約状況コード表!M$5,Y404&gt;契約状況コード表!N$5),"○",IF(AND(BI404=契約状況コード表!M$6,Y404&gt;=契約状況コード表!N$6),"○",IF(AND(BI404=契約状況コード表!M$7,Y404&gt;=契約状況コード表!N$7),"○",IF(AND(BI404=契約状況コード表!M$8,Y404&gt;=契約状況コード表!N$8),"○",IF(AND(BI404=契約状況コード表!M$9,Y404&gt;=契約状況コード表!N$9),"○",IF(AND(BI404=契約状況コード表!M$10,Y404&gt;=契約状況コード表!N$10),"○",IF(AND(BI404=契約状況コード表!M$11,Y404&gt;=契約状況コード表!N$11),"○",IF(AND(BI404=契約状況コード表!M$12,Y404&gt;=契約状況コード表!N$12),"○",IF(AND(BI404=契約状況コード表!M$13,Y404&gt;=契約状況コード表!N$13),"○","×")))))))))</f>
        <v>×</v>
      </c>
      <c r="BF404" s="98" t="str">
        <f t="shared" si="51"/>
        <v>×</v>
      </c>
      <c r="BG404" s="98" t="str">
        <f t="shared" si="52"/>
        <v>×</v>
      </c>
      <c r="BH404" s="99" t="str">
        <f t="shared" si="53"/>
        <v/>
      </c>
      <c r="BI404" s="146">
        <f t="shared" si="54"/>
        <v>0</v>
      </c>
      <c r="BJ404" s="29" t="str">
        <f>IF(AG404=契約状況コード表!G$5,"",IF(AND(K404&lt;&gt;"",ISTEXT(U404)),"分担契約/単価契約",IF(ISTEXT(U404),"単価契約",IF(K404&lt;&gt;"","分担契約",""))))</f>
        <v/>
      </c>
      <c r="BK404" s="147"/>
      <c r="BL404" s="102" t="str">
        <f>IF(COUNTIF(T404,"**"),"",IF(AND(T404&gt;=契約状況コード表!P$5,OR(H404=契約状況コード表!M$5,H404=契約状況コード表!M$6)),1,IF(AND(T404&gt;=契約状況コード表!P$13,H404&lt;&gt;契約状況コード表!M$5,H404&lt;&gt;契約状況コード表!M$6),1,"")))</f>
        <v/>
      </c>
      <c r="BM404" s="132" t="str">
        <f t="shared" si="55"/>
        <v>○</v>
      </c>
      <c r="BN404" s="102" t="b">
        <f t="shared" si="56"/>
        <v>1</v>
      </c>
      <c r="BO404" s="102" t="b">
        <f t="shared" si="57"/>
        <v>1</v>
      </c>
    </row>
    <row r="405" spans="7:67" ht="60.6" customHeight="1">
      <c r="G405" s="64"/>
      <c r="H405" s="65"/>
      <c r="I405" s="65"/>
      <c r="J405" s="65"/>
      <c r="K405" s="64"/>
      <c r="L405" s="29"/>
      <c r="M405" s="66"/>
      <c r="N405" s="65"/>
      <c r="O405" s="67"/>
      <c r="P405" s="72"/>
      <c r="Q405" s="73"/>
      <c r="R405" s="65"/>
      <c r="S405" s="64"/>
      <c r="T405" s="68"/>
      <c r="U405" s="75"/>
      <c r="V405" s="76"/>
      <c r="W405" s="148" t="str">
        <f>IF(OR(T405="他官署で調達手続きを実施のため",AG405=契約状況コード表!G$5),"－",IF(V405&lt;&gt;"",ROUNDDOWN(V405/T405,3),(IFERROR(ROUNDDOWN(U405/T405,3),"－"))))</f>
        <v>－</v>
      </c>
      <c r="X405" s="68"/>
      <c r="Y405" s="68"/>
      <c r="Z405" s="71"/>
      <c r="AA405" s="69"/>
      <c r="AB405" s="70"/>
      <c r="AC405" s="71"/>
      <c r="AD405" s="71"/>
      <c r="AE405" s="71"/>
      <c r="AF405" s="71"/>
      <c r="AG405" s="69"/>
      <c r="AH405" s="65"/>
      <c r="AI405" s="65"/>
      <c r="AJ405" s="65"/>
      <c r="AK405" s="29"/>
      <c r="AL405" s="29"/>
      <c r="AM405" s="170"/>
      <c r="AN405" s="170"/>
      <c r="AO405" s="170"/>
      <c r="AP405" s="170"/>
      <c r="AQ405" s="29"/>
      <c r="AR405" s="64"/>
      <c r="AS405" s="29"/>
      <c r="AT405" s="29"/>
      <c r="AU405" s="29"/>
      <c r="AV405" s="29"/>
      <c r="AW405" s="29"/>
      <c r="AX405" s="29"/>
      <c r="AY405" s="29"/>
      <c r="AZ405" s="29"/>
      <c r="BA405" s="90"/>
      <c r="BB405" s="97"/>
      <c r="BC405" s="98" t="str">
        <f>IF(AND(OR(K405=契約状況コード表!D$5,K405=契約状況コード表!D$6),OR(AG405=契約状況コード表!G$5,AG405=契約状況コード表!G$6)),"年間支払金額(全官署)",IF(OR(AG405=契約状況コード表!G$5,AG405=契約状況コード表!G$6),"年間支払金額",IF(AND(OR(COUNTIF(AI405,"*すべて*"),COUNTIF(AI405,"*全て*")),S405="●",OR(K405=契約状況コード表!D$5,K405=契約状況コード表!D$6)),"年間支払金額(全官署、契約相手方ごと)",IF(AND(OR(COUNTIF(AI405,"*すべて*"),COUNTIF(AI405,"*全て*")),S405="●"),"年間支払金額(契約相手方ごと)",IF(AND(OR(K405=契約状況コード表!D$5,K405=契約状況コード表!D$6),AG405=契約状況コード表!G$7),"契約総額(全官署)",IF(AND(K405=契約状況コード表!D$7,AG405=契約状況コード表!G$7),"契約総額(自官署のみ)",IF(K405=契約状況コード表!D$7,"年間支払金額(自官署のみ)",IF(AG405=契約状況コード表!G$7,"契約総額",IF(AND(COUNTIF(BJ405,"&lt;&gt;*単価*"),OR(K405=契約状況コード表!D$5,K405=契約状況コード表!D$6)),"全官署予定価格",IF(AND(COUNTIF(BJ405,"*単価*"),OR(K405=契約状況コード表!D$5,K405=契約状況コード表!D$6)),"全官署支払金額",IF(AND(COUNTIF(BJ405,"&lt;&gt;*単価*"),COUNTIF(BJ405,"*変更契約*")),"変更後予定価格",IF(COUNTIF(BJ405,"*単価*"),"年間支払金額","予定価格"))))))))))))</f>
        <v>予定価格</v>
      </c>
      <c r="BD405" s="98" t="str">
        <f>IF(AND(BI405=契約状況コード表!M$5,T405&gt;契約状況コード表!N$5),"○",IF(AND(BI405=契約状況コード表!M$6,T405&gt;=契約状況コード表!N$6),"○",IF(AND(BI405=契約状況コード表!M$7,T405&gt;=契約状況コード表!N$7),"○",IF(AND(BI405=契約状況コード表!M$8,T405&gt;=契約状況コード表!N$8),"○",IF(AND(BI405=契約状況コード表!M$9,T405&gt;=契約状況コード表!N$9),"○",IF(AND(BI405=契約状況コード表!M$10,T405&gt;=契約状況コード表!N$10),"○",IF(AND(BI405=契約状況コード表!M$11,T405&gt;=契約状況コード表!N$11),"○",IF(AND(BI405=契約状況コード表!M$12,T405&gt;=契約状況コード表!N$12),"○",IF(AND(BI405=契約状況コード表!M$13,T405&gt;=契約状況コード表!N$13),"○",IF(T405="他官署で調達手続き入札を実施のため","○","×"))))))))))</f>
        <v>×</v>
      </c>
      <c r="BE405" s="98" t="str">
        <f>IF(AND(BI405=契約状況コード表!M$5,Y405&gt;契約状況コード表!N$5),"○",IF(AND(BI405=契約状況コード表!M$6,Y405&gt;=契約状況コード表!N$6),"○",IF(AND(BI405=契約状況コード表!M$7,Y405&gt;=契約状況コード表!N$7),"○",IF(AND(BI405=契約状況コード表!M$8,Y405&gt;=契約状況コード表!N$8),"○",IF(AND(BI405=契約状況コード表!M$9,Y405&gt;=契約状況コード表!N$9),"○",IF(AND(BI405=契約状況コード表!M$10,Y405&gt;=契約状況コード表!N$10),"○",IF(AND(BI405=契約状況コード表!M$11,Y405&gt;=契約状況コード表!N$11),"○",IF(AND(BI405=契約状況コード表!M$12,Y405&gt;=契約状況コード表!N$12),"○",IF(AND(BI405=契約状況コード表!M$13,Y405&gt;=契約状況コード表!N$13),"○","×")))))))))</f>
        <v>×</v>
      </c>
      <c r="BF405" s="98" t="str">
        <f t="shared" si="51"/>
        <v>×</v>
      </c>
      <c r="BG405" s="98" t="str">
        <f t="shared" si="52"/>
        <v>×</v>
      </c>
      <c r="BH405" s="99" t="str">
        <f t="shared" si="53"/>
        <v/>
      </c>
      <c r="BI405" s="146">
        <f t="shared" si="54"/>
        <v>0</v>
      </c>
      <c r="BJ405" s="29" t="str">
        <f>IF(AG405=契約状況コード表!G$5,"",IF(AND(K405&lt;&gt;"",ISTEXT(U405)),"分担契約/単価契約",IF(ISTEXT(U405),"単価契約",IF(K405&lt;&gt;"","分担契約",""))))</f>
        <v/>
      </c>
      <c r="BK405" s="147"/>
      <c r="BL405" s="102" t="str">
        <f>IF(COUNTIF(T405,"**"),"",IF(AND(T405&gt;=契約状況コード表!P$5,OR(H405=契約状況コード表!M$5,H405=契約状況コード表!M$6)),1,IF(AND(T405&gt;=契約状況コード表!P$13,H405&lt;&gt;契約状況コード表!M$5,H405&lt;&gt;契約状況コード表!M$6),1,"")))</f>
        <v/>
      </c>
      <c r="BM405" s="132" t="str">
        <f t="shared" si="55"/>
        <v>○</v>
      </c>
      <c r="BN405" s="102" t="b">
        <f t="shared" si="56"/>
        <v>1</v>
      </c>
      <c r="BO405" s="102" t="b">
        <f t="shared" si="57"/>
        <v>1</v>
      </c>
    </row>
    <row r="406" spans="7:67" ht="60.6" customHeight="1">
      <c r="G406" s="64"/>
      <c r="H406" s="65"/>
      <c r="I406" s="65"/>
      <c r="J406" s="65"/>
      <c r="K406" s="64"/>
      <c r="L406" s="29"/>
      <c r="M406" s="66"/>
      <c r="N406" s="65"/>
      <c r="O406" s="67"/>
      <c r="P406" s="72"/>
      <c r="Q406" s="73"/>
      <c r="R406" s="65"/>
      <c r="S406" s="64"/>
      <c r="T406" s="74"/>
      <c r="U406" s="131"/>
      <c r="V406" s="76"/>
      <c r="W406" s="148" t="str">
        <f>IF(OR(T406="他官署で調達手続きを実施のため",AG406=契約状況コード表!G$5),"－",IF(V406&lt;&gt;"",ROUNDDOWN(V406/T406,3),(IFERROR(ROUNDDOWN(U406/T406,3),"－"))))</f>
        <v>－</v>
      </c>
      <c r="X406" s="74"/>
      <c r="Y406" s="74"/>
      <c r="Z406" s="71"/>
      <c r="AA406" s="69"/>
      <c r="AB406" s="70"/>
      <c r="AC406" s="71"/>
      <c r="AD406" s="71"/>
      <c r="AE406" s="71"/>
      <c r="AF406" s="71"/>
      <c r="AG406" s="69"/>
      <c r="AH406" s="65"/>
      <c r="AI406" s="65"/>
      <c r="AJ406" s="65"/>
      <c r="AK406" s="29"/>
      <c r="AL406" s="29"/>
      <c r="AM406" s="170"/>
      <c r="AN406" s="170"/>
      <c r="AO406" s="170"/>
      <c r="AP406" s="170"/>
      <c r="AQ406" s="29"/>
      <c r="AR406" s="64"/>
      <c r="AS406" s="29"/>
      <c r="AT406" s="29"/>
      <c r="AU406" s="29"/>
      <c r="AV406" s="29"/>
      <c r="AW406" s="29"/>
      <c r="AX406" s="29"/>
      <c r="AY406" s="29"/>
      <c r="AZ406" s="29"/>
      <c r="BA406" s="90"/>
      <c r="BB406" s="97"/>
      <c r="BC406" s="98" t="str">
        <f>IF(AND(OR(K406=契約状況コード表!D$5,K406=契約状況コード表!D$6),OR(AG406=契約状況コード表!G$5,AG406=契約状況コード表!G$6)),"年間支払金額(全官署)",IF(OR(AG406=契約状況コード表!G$5,AG406=契約状況コード表!G$6),"年間支払金額",IF(AND(OR(COUNTIF(AI406,"*すべて*"),COUNTIF(AI406,"*全て*")),S406="●",OR(K406=契約状況コード表!D$5,K406=契約状況コード表!D$6)),"年間支払金額(全官署、契約相手方ごと)",IF(AND(OR(COUNTIF(AI406,"*すべて*"),COUNTIF(AI406,"*全て*")),S406="●"),"年間支払金額(契約相手方ごと)",IF(AND(OR(K406=契約状況コード表!D$5,K406=契約状況コード表!D$6),AG406=契約状況コード表!G$7),"契約総額(全官署)",IF(AND(K406=契約状況コード表!D$7,AG406=契約状況コード表!G$7),"契約総額(自官署のみ)",IF(K406=契約状況コード表!D$7,"年間支払金額(自官署のみ)",IF(AG406=契約状況コード表!G$7,"契約総額",IF(AND(COUNTIF(BJ406,"&lt;&gt;*単価*"),OR(K406=契約状況コード表!D$5,K406=契約状況コード表!D$6)),"全官署予定価格",IF(AND(COUNTIF(BJ406,"*単価*"),OR(K406=契約状況コード表!D$5,K406=契約状況コード表!D$6)),"全官署支払金額",IF(AND(COUNTIF(BJ406,"&lt;&gt;*単価*"),COUNTIF(BJ406,"*変更契約*")),"変更後予定価格",IF(COUNTIF(BJ406,"*単価*"),"年間支払金額","予定価格"))))))))))))</f>
        <v>予定価格</v>
      </c>
      <c r="BD406" s="98" t="str">
        <f>IF(AND(BI406=契約状況コード表!M$5,T406&gt;契約状況コード表!N$5),"○",IF(AND(BI406=契約状況コード表!M$6,T406&gt;=契約状況コード表!N$6),"○",IF(AND(BI406=契約状況コード表!M$7,T406&gt;=契約状況コード表!N$7),"○",IF(AND(BI406=契約状況コード表!M$8,T406&gt;=契約状況コード表!N$8),"○",IF(AND(BI406=契約状況コード表!M$9,T406&gt;=契約状況コード表!N$9),"○",IF(AND(BI406=契約状況コード表!M$10,T406&gt;=契約状況コード表!N$10),"○",IF(AND(BI406=契約状況コード表!M$11,T406&gt;=契約状況コード表!N$11),"○",IF(AND(BI406=契約状況コード表!M$12,T406&gt;=契約状況コード表!N$12),"○",IF(AND(BI406=契約状況コード表!M$13,T406&gt;=契約状況コード表!N$13),"○",IF(T406="他官署で調達手続き入札を実施のため","○","×"))))))))))</f>
        <v>×</v>
      </c>
      <c r="BE406" s="98" t="str">
        <f>IF(AND(BI406=契約状況コード表!M$5,Y406&gt;契約状況コード表!N$5),"○",IF(AND(BI406=契約状況コード表!M$6,Y406&gt;=契約状況コード表!N$6),"○",IF(AND(BI406=契約状況コード表!M$7,Y406&gt;=契約状況コード表!N$7),"○",IF(AND(BI406=契約状況コード表!M$8,Y406&gt;=契約状況コード表!N$8),"○",IF(AND(BI406=契約状況コード表!M$9,Y406&gt;=契約状況コード表!N$9),"○",IF(AND(BI406=契約状況コード表!M$10,Y406&gt;=契約状況コード表!N$10),"○",IF(AND(BI406=契約状況コード表!M$11,Y406&gt;=契約状況コード表!N$11),"○",IF(AND(BI406=契約状況コード表!M$12,Y406&gt;=契約状況コード表!N$12),"○",IF(AND(BI406=契約状況コード表!M$13,Y406&gt;=契約状況コード表!N$13),"○","×")))))))))</f>
        <v>×</v>
      </c>
      <c r="BF406" s="98" t="str">
        <f t="shared" si="51"/>
        <v>×</v>
      </c>
      <c r="BG406" s="98" t="str">
        <f t="shared" si="52"/>
        <v>×</v>
      </c>
      <c r="BH406" s="99" t="str">
        <f t="shared" si="53"/>
        <v/>
      </c>
      <c r="BI406" s="146">
        <f t="shared" si="54"/>
        <v>0</v>
      </c>
      <c r="BJ406" s="29" t="str">
        <f>IF(AG406=契約状況コード表!G$5,"",IF(AND(K406&lt;&gt;"",ISTEXT(U406)),"分担契約/単価契約",IF(ISTEXT(U406),"単価契約",IF(K406&lt;&gt;"","分担契約",""))))</f>
        <v/>
      </c>
      <c r="BK406" s="147"/>
      <c r="BL406" s="102" t="str">
        <f>IF(COUNTIF(T406,"**"),"",IF(AND(T406&gt;=契約状況コード表!P$5,OR(H406=契約状況コード表!M$5,H406=契約状況コード表!M$6)),1,IF(AND(T406&gt;=契約状況コード表!P$13,H406&lt;&gt;契約状況コード表!M$5,H406&lt;&gt;契約状況コード表!M$6),1,"")))</f>
        <v/>
      </c>
      <c r="BM406" s="132" t="str">
        <f t="shared" si="55"/>
        <v>○</v>
      </c>
      <c r="BN406" s="102" t="b">
        <f t="shared" si="56"/>
        <v>1</v>
      </c>
      <c r="BO406" s="102" t="b">
        <f t="shared" si="57"/>
        <v>1</v>
      </c>
    </row>
    <row r="407" spans="7:67" ht="60.6" customHeight="1">
      <c r="G407" s="64"/>
      <c r="H407" s="65"/>
      <c r="I407" s="65"/>
      <c r="J407" s="65"/>
      <c r="K407" s="64"/>
      <c r="L407" s="29"/>
      <c r="M407" s="66"/>
      <c r="N407" s="65"/>
      <c r="O407" s="67"/>
      <c r="P407" s="72"/>
      <c r="Q407" s="73"/>
      <c r="R407" s="65"/>
      <c r="S407" s="64"/>
      <c r="T407" s="68"/>
      <c r="U407" s="75"/>
      <c r="V407" s="76"/>
      <c r="W407" s="148" t="str">
        <f>IF(OR(T407="他官署で調達手続きを実施のため",AG407=契約状況コード表!G$5),"－",IF(V407&lt;&gt;"",ROUNDDOWN(V407/T407,3),(IFERROR(ROUNDDOWN(U407/T407,3),"－"))))</f>
        <v>－</v>
      </c>
      <c r="X407" s="68"/>
      <c r="Y407" s="68"/>
      <c r="Z407" s="71"/>
      <c r="AA407" s="69"/>
      <c r="AB407" s="70"/>
      <c r="AC407" s="71"/>
      <c r="AD407" s="71"/>
      <c r="AE407" s="71"/>
      <c r="AF407" s="71"/>
      <c r="AG407" s="69"/>
      <c r="AH407" s="65"/>
      <c r="AI407" s="65"/>
      <c r="AJ407" s="65"/>
      <c r="AK407" s="29"/>
      <c r="AL407" s="29"/>
      <c r="AM407" s="170"/>
      <c r="AN407" s="170"/>
      <c r="AO407" s="170"/>
      <c r="AP407" s="170"/>
      <c r="AQ407" s="29"/>
      <c r="AR407" s="64"/>
      <c r="AS407" s="29"/>
      <c r="AT407" s="29"/>
      <c r="AU407" s="29"/>
      <c r="AV407" s="29"/>
      <c r="AW407" s="29"/>
      <c r="AX407" s="29"/>
      <c r="AY407" s="29"/>
      <c r="AZ407" s="29"/>
      <c r="BA407" s="90"/>
      <c r="BB407" s="97"/>
      <c r="BC407" s="98" t="str">
        <f>IF(AND(OR(K407=契約状況コード表!D$5,K407=契約状況コード表!D$6),OR(AG407=契約状況コード表!G$5,AG407=契約状況コード表!G$6)),"年間支払金額(全官署)",IF(OR(AG407=契約状況コード表!G$5,AG407=契約状況コード表!G$6),"年間支払金額",IF(AND(OR(COUNTIF(AI407,"*すべて*"),COUNTIF(AI407,"*全て*")),S407="●",OR(K407=契約状況コード表!D$5,K407=契約状況コード表!D$6)),"年間支払金額(全官署、契約相手方ごと)",IF(AND(OR(COUNTIF(AI407,"*すべて*"),COUNTIF(AI407,"*全て*")),S407="●"),"年間支払金額(契約相手方ごと)",IF(AND(OR(K407=契約状況コード表!D$5,K407=契約状況コード表!D$6),AG407=契約状況コード表!G$7),"契約総額(全官署)",IF(AND(K407=契約状況コード表!D$7,AG407=契約状況コード表!G$7),"契約総額(自官署のみ)",IF(K407=契約状況コード表!D$7,"年間支払金額(自官署のみ)",IF(AG407=契約状況コード表!G$7,"契約総額",IF(AND(COUNTIF(BJ407,"&lt;&gt;*単価*"),OR(K407=契約状況コード表!D$5,K407=契約状況コード表!D$6)),"全官署予定価格",IF(AND(COUNTIF(BJ407,"*単価*"),OR(K407=契約状況コード表!D$5,K407=契約状況コード表!D$6)),"全官署支払金額",IF(AND(COUNTIF(BJ407,"&lt;&gt;*単価*"),COUNTIF(BJ407,"*変更契約*")),"変更後予定価格",IF(COUNTIF(BJ407,"*単価*"),"年間支払金額","予定価格"))))))))))))</f>
        <v>予定価格</v>
      </c>
      <c r="BD407" s="98" t="str">
        <f>IF(AND(BI407=契約状況コード表!M$5,T407&gt;契約状況コード表!N$5),"○",IF(AND(BI407=契約状況コード表!M$6,T407&gt;=契約状況コード表!N$6),"○",IF(AND(BI407=契約状況コード表!M$7,T407&gt;=契約状況コード表!N$7),"○",IF(AND(BI407=契約状況コード表!M$8,T407&gt;=契約状況コード表!N$8),"○",IF(AND(BI407=契約状況コード表!M$9,T407&gt;=契約状況コード表!N$9),"○",IF(AND(BI407=契約状況コード表!M$10,T407&gt;=契約状況コード表!N$10),"○",IF(AND(BI407=契約状況コード表!M$11,T407&gt;=契約状況コード表!N$11),"○",IF(AND(BI407=契約状況コード表!M$12,T407&gt;=契約状況コード表!N$12),"○",IF(AND(BI407=契約状況コード表!M$13,T407&gt;=契約状況コード表!N$13),"○",IF(T407="他官署で調達手続き入札を実施のため","○","×"))))))))))</f>
        <v>×</v>
      </c>
      <c r="BE407" s="98" t="str">
        <f>IF(AND(BI407=契約状況コード表!M$5,Y407&gt;契約状況コード表!N$5),"○",IF(AND(BI407=契約状況コード表!M$6,Y407&gt;=契約状況コード表!N$6),"○",IF(AND(BI407=契約状況コード表!M$7,Y407&gt;=契約状況コード表!N$7),"○",IF(AND(BI407=契約状況コード表!M$8,Y407&gt;=契約状況コード表!N$8),"○",IF(AND(BI407=契約状況コード表!M$9,Y407&gt;=契約状況コード表!N$9),"○",IF(AND(BI407=契約状況コード表!M$10,Y407&gt;=契約状況コード表!N$10),"○",IF(AND(BI407=契約状況コード表!M$11,Y407&gt;=契約状況コード表!N$11),"○",IF(AND(BI407=契約状況コード表!M$12,Y407&gt;=契約状況コード表!N$12),"○",IF(AND(BI407=契約状況コード表!M$13,Y407&gt;=契約状況コード表!N$13),"○","×")))))))))</f>
        <v>×</v>
      </c>
      <c r="BF407" s="98" t="str">
        <f t="shared" si="51"/>
        <v>×</v>
      </c>
      <c r="BG407" s="98" t="str">
        <f t="shared" si="52"/>
        <v>×</v>
      </c>
      <c r="BH407" s="99" t="str">
        <f t="shared" si="53"/>
        <v/>
      </c>
      <c r="BI407" s="146">
        <f t="shared" si="54"/>
        <v>0</v>
      </c>
      <c r="BJ407" s="29" t="str">
        <f>IF(AG407=契約状況コード表!G$5,"",IF(AND(K407&lt;&gt;"",ISTEXT(U407)),"分担契約/単価契約",IF(ISTEXT(U407),"単価契約",IF(K407&lt;&gt;"","分担契約",""))))</f>
        <v/>
      </c>
      <c r="BK407" s="147"/>
      <c r="BL407" s="102" t="str">
        <f>IF(COUNTIF(T407,"**"),"",IF(AND(T407&gt;=契約状況コード表!P$5,OR(H407=契約状況コード表!M$5,H407=契約状況コード表!M$6)),1,IF(AND(T407&gt;=契約状況コード表!P$13,H407&lt;&gt;契約状況コード表!M$5,H407&lt;&gt;契約状況コード表!M$6),1,"")))</f>
        <v/>
      </c>
      <c r="BM407" s="132" t="str">
        <f t="shared" si="55"/>
        <v>○</v>
      </c>
      <c r="BN407" s="102" t="b">
        <f t="shared" si="56"/>
        <v>1</v>
      </c>
      <c r="BO407" s="102" t="b">
        <f t="shared" si="57"/>
        <v>1</v>
      </c>
    </row>
    <row r="408" spans="7:67" ht="60.6" customHeight="1">
      <c r="G408" s="64"/>
      <c r="H408" s="65"/>
      <c r="I408" s="65"/>
      <c r="J408" s="65"/>
      <c r="K408" s="64"/>
      <c r="L408" s="29"/>
      <c r="M408" s="66"/>
      <c r="N408" s="65"/>
      <c r="O408" s="67"/>
      <c r="P408" s="72"/>
      <c r="Q408" s="73"/>
      <c r="R408" s="65"/>
      <c r="S408" s="64"/>
      <c r="T408" s="68"/>
      <c r="U408" s="75"/>
      <c r="V408" s="76"/>
      <c r="W408" s="148" t="str">
        <f>IF(OR(T408="他官署で調達手続きを実施のため",AG408=契約状況コード表!G$5),"－",IF(V408&lt;&gt;"",ROUNDDOWN(V408/T408,3),(IFERROR(ROUNDDOWN(U408/T408,3),"－"))))</f>
        <v>－</v>
      </c>
      <c r="X408" s="68"/>
      <c r="Y408" s="68"/>
      <c r="Z408" s="71"/>
      <c r="AA408" s="69"/>
      <c r="AB408" s="70"/>
      <c r="AC408" s="71"/>
      <c r="AD408" s="71"/>
      <c r="AE408" s="71"/>
      <c r="AF408" s="71"/>
      <c r="AG408" s="69"/>
      <c r="AH408" s="65"/>
      <c r="AI408" s="65"/>
      <c r="AJ408" s="65"/>
      <c r="AK408" s="29"/>
      <c r="AL408" s="29"/>
      <c r="AM408" s="170"/>
      <c r="AN408" s="170"/>
      <c r="AO408" s="170"/>
      <c r="AP408" s="170"/>
      <c r="AQ408" s="29"/>
      <c r="AR408" s="64"/>
      <c r="AS408" s="29"/>
      <c r="AT408" s="29"/>
      <c r="AU408" s="29"/>
      <c r="AV408" s="29"/>
      <c r="AW408" s="29"/>
      <c r="AX408" s="29"/>
      <c r="AY408" s="29"/>
      <c r="AZ408" s="29"/>
      <c r="BA408" s="90"/>
      <c r="BB408" s="97"/>
      <c r="BC408" s="98" t="str">
        <f>IF(AND(OR(K408=契約状況コード表!D$5,K408=契約状況コード表!D$6),OR(AG408=契約状況コード表!G$5,AG408=契約状況コード表!G$6)),"年間支払金額(全官署)",IF(OR(AG408=契約状況コード表!G$5,AG408=契約状況コード表!G$6),"年間支払金額",IF(AND(OR(COUNTIF(AI408,"*すべて*"),COUNTIF(AI408,"*全て*")),S408="●",OR(K408=契約状況コード表!D$5,K408=契約状況コード表!D$6)),"年間支払金額(全官署、契約相手方ごと)",IF(AND(OR(COUNTIF(AI408,"*すべて*"),COUNTIF(AI408,"*全て*")),S408="●"),"年間支払金額(契約相手方ごと)",IF(AND(OR(K408=契約状況コード表!D$5,K408=契約状況コード表!D$6),AG408=契約状況コード表!G$7),"契約総額(全官署)",IF(AND(K408=契約状況コード表!D$7,AG408=契約状況コード表!G$7),"契約総額(自官署のみ)",IF(K408=契約状況コード表!D$7,"年間支払金額(自官署のみ)",IF(AG408=契約状況コード表!G$7,"契約総額",IF(AND(COUNTIF(BJ408,"&lt;&gt;*単価*"),OR(K408=契約状況コード表!D$5,K408=契約状況コード表!D$6)),"全官署予定価格",IF(AND(COUNTIF(BJ408,"*単価*"),OR(K408=契約状況コード表!D$5,K408=契約状況コード表!D$6)),"全官署支払金額",IF(AND(COUNTIF(BJ408,"&lt;&gt;*単価*"),COUNTIF(BJ408,"*変更契約*")),"変更後予定価格",IF(COUNTIF(BJ408,"*単価*"),"年間支払金額","予定価格"))))))))))))</f>
        <v>予定価格</v>
      </c>
      <c r="BD408" s="98" t="str">
        <f>IF(AND(BI408=契約状況コード表!M$5,T408&gt;契約状況コード表!N$5),"○",IF(AND(BI408=契約状況コード表!M$6,T408&gt;=契約状況コード表!N$6),"○",IF(AND(BI408=契約状況コード表!M$7,T408&gt;=契約状況コード表!N$7),"○",IF(AND(BI408=契約状況コード表!M$8,T408&gt;=契約状況コード表!N$8),"○",IF(AND(BI408=契約状況コード表!M$9,T408&gt;=契約状況コード表!N$9),"○",IF(AND(BI408=契約状況コード表!M$10,T408&gt;=契約状況コード表!N$10),"○",IF(AND(BI408=契約状況コード表!M$11,T408&gt;=契約状況コード表!N$11),"○",IF(AND(BI408=契約状況コード表!M$12,T408&gt;=契約状況コード表!N$12),"○",IF(AND(BI408=契約状況コード表!M$13,T408&gt;=契約状況コード表!N$13),"○",IF(T408="他官署で調達手続き入札を実施のため","○","×"))))))))))</f>
        <v>×</v>
      </c>
      <c r="BE408" s="98" t="str">
        <f>IF(AND(BI408=契約状況コード表!M$5,Y408&gt;契約状況コード表!N$5),"○",IF(AND(BI408=契約状況コード表!M$6,Y408&gt;=契約状況コード表!N$6),"○",IF(AND(BI408=契約状況コード表!M$7,Y408&gt;=契約状況コード表!N$7),"○",IF(AND(BI408=契約状況コード表!M$8,Y408&gt;=契約状況コード表!N$8),"○",IF(AND(BI408=契約状況コード表!M$9,Y408&gt;=契約状況コード表!N$9),"○",IF(AND(BI408=契約状況コード表!M$10,Y408&gt;=契約状況コード表!N$10),"○",IF(AND(BI408=契約状況コード表!M$11,Y408&gt;=契約状況コード表!N$11),"○",IF(AND(BI408=契約状況コード表!M$12,Y408&gt;=契約状況コード表!N$12),"○",IF(AND(BI408=契約状況コード表!M$13,Y408&gt;=契約状況コード表!N$13),"○","×")))))))))</f>
        <v>×</v>
      </c>
      <c r="BF408" s="98" t="str">
        <f t="shared" si="51"/>
        <v>×</v>
      </c>
      <c r="BG408" s="98" t="str">
        <f t="shared" si="52"/>
        <v>×</v>
      </c>
      <c r="BH408" s="99" t="str">
        <f t="shared" si="53"/>
        <v/>
      </c>
      <c r="BI408" s="146">
        <f t="shared" si="54"/>
        <v>0</v>
      </c>
      <c r="BJ408" s="29" t="str">
        <f>IF(AG408=契約状況コード表!G$5,"",IF(AND(K408&lt;&gt;"",ISTEXT(U408)),"分担契約/単価契約",IF(ISTEXT(U408),"単価契約",IF(K408&lt;&gt;"","分担契約",""))))</f>
        <v/>
      </c>
      <c r="BK408" s="147"/>
      <c r="BL408" s="102" t="str">
        <f>IF(COUNTIF(T408,"**"),"",IF(AND(T408&gt;=契約状況コード表!P$5,OR(H408=契約状況コード表!M$5,H408=契約状況コード表!M$6)),1,IF(AND(T408&gt;=契約状況コード表!P$13,H408&lt;&gt;契約状況コード表!M$5,H408&lt;&gt;契約状況コード表!M$6),1,"")))</f>
        <v/>
      </c>
      <c r="BM408" s="132" t="str">
        <f t="shared" si="55"/>
        <v>○</v>
      </c>
      <c r="BN408" s="102" t="b">
        <f t="shared" si="56"/>
        <v>1</v>
      </c>
      <c r="BO408" s="102" t="b">
        <f t="shared" si="57"/>
        <v>1</v>
      </c>
    </row>
    <row r="409" spans="7:67" ht="60.6" customHeight="1">
      <c r="G409" s="64"/>
      <c r="H409" s="65"/>
      <c r="I409" s="65"/>
      <c r="J409" s="65"/>
      <c r="K409" s="64"/>
      <c r="L409" s="29"/>
      <c r="M409" s="66"/>
      <c r="N409" s="65"/>
      <c r="O409" s="67"/>
      <c r="P409" s="72"/>
      <c r="Q409" s="73"/>
      <c r="R409" s="65"/>
      <c r="S409" s="64"/>
      <c r="T409" s="68"/>
      <c r="U409" s="75"/>
      <c r="V409" s="76"/>
      <c r="W409" s="148" t="str">
        <f>IF(OR(T409="他官署で調達手続きを実施のため",AG409=契約状況コード表!G$5),"－",IF(V409&lt;&gt;"",ROUNDDOWN(V409/T409,3),(IFERROR(ROUNDDOWN(U409/T409,3),"－"))))</f>
        <v>－</v>
      </c>
      <c r="X409" s="68"/>
      <c r="Y409" s="68"/>
      <c r="Z409" s="71"/>
      <c r="AA409" s="69"/>
      <c r="AB409" s="70"/>
      <c r="AC409" s="71"/>
      <c r="AD409" s="71"/>
      <c r="AE409" s="71"/>
      <c r="AF409" s="71"/>
      <c r="AG409" s="69"/>
      <c r="AH409" s="65"/>
      <c r="AI409" s="65"/>
      <c r="AJ409" s="65"/>
      <c r="AK409" s="29"/>
      <c r="AL409" s="29"/>
      <c r="AM409" s="170"/>
      <c r="AN409" s="170"/>
      <c r="AO409" s="170"/>
      <c r="AP409" s="170"/>
      <c r="AQ409" s="29"/>
      <c r="AR409" s="64"/>
      <c r="AS409" s="29"/>
      <c r="AT409" s="29"/>
      <c r="AU409" s="29"/>
      <c r="AV409" s="29"/>
      <c r="AW409" s="29"/>
      <c r="AX409" s="29"/>
      <c r="AY409" s="29"/>
      <c r="AZ409" s="29"/>
      <c r="BA409" s="90"/>
      <c r="BB409" s="97"/>
      <c r="BC409" s="98" t="str">
        <f>IF(AND(OR(K409=契約状況コード表!D$5,K409=契約状況コード表!D$6),OR(AG409=契約状況コード表!G$5,AG409=契約状況コード表!G$6)),"年間支払金額(全官署)",IF(OR(AG409=契約状況コード表!G$5,AG409=契約状況コード表!G$6),"年間支払金額",IF(AND(OR(COUNTIF(AI409,"*すべて*"),COUNTIF(AI409,"*全て*")),S409="●",OR(K409=契約状況コード表!D$5,K409=契約状況コード表!D$6)),"年間支払金額(全官署、契約相手方ごと)",IF(AND(OR(COUNTIF(AI409,"*すべて*"),COUNTIF(AI409,"*全て*")),S409="●"),"年間支払金額(契約相手方ごと)",IF(AND(OR(K409=契約状況コード表!D$5,K409=契約状況コード表!D$6),AG409=契約状況コード表!G$7),"契約総額(全官署)",IF(AND(K409=契約状況コード表!D$7,AG409=契約状況コード表!G$7),"契約総額(自官署のみ)",IF(K409=契約状況コード表!D$7,"年間支払金額(自官署のみ)",IF(AG409=契約状況コード表!G$7,"契約総額",IF(AND(COUNTIF(BJ409,"&lt;&gt;*単価*"),OR(K409=契約状況コード表!D$5,K409=契約状況コード表!D$6)),"全官署予定価格",IF(AND(COUNTIF(BJ409,"*単価*"),OR(K409=契約状況コード表!D$5,K409=契約状況コード表!D$6)),"全官署支払金額",IF(AND(COUNTIF(BJ409,"&lt;&gt;*単価*"),COUNTIF(BJ409,"*変更契約*")),"変更後予定価格",IF(COUNTIF(BJ409,"*単価*"),"年間支払金額","予定価格"))))))))))))</f>
        <v>予定価格</v>
      </c>
      <c r="BD409" s="98" t="str">
        <f>IF(AND(BI409=契約状況コード表!M$5,T409&gt;契約状況コード表!N$5),"○",IF(AND(BI409=契約状況コード表!M$6,T409&gt;=契約状況コード表!N$6),"○",IF(AND(BI409=契約状況コード表!M$7,T409&gt;=契約状況コード表!N$7),"○",IF(AND(BI409=契約状況コード表!M$8,T409&gt;=契約状況コード表!N$8),"○",IF(AND(BI409=契約状況コード表!M$9,T409&gt;=契約状況コード表!N$9),"○",IF(AND(BI409=契約状況コード表!M$10,T409&gt;=契約状況コード表!N$10),"○",IF(AND(BI409=契約状況コード表!M$11,T409&gt;=契約状況コード表!N$11),"○",IF(AND(BI409=契約状況コード表!M$12,T409&gt;=契約状況コード表!N$12),"○",IF(AND(BI409=契約状況コード表!M$13,T409&gt;=契約状況コード表!N$13),"○",IF(T409="他官署で調達手続き入札を実施のため","○","×"))))))))))</f>
        <v>×</v>
      </c>
      <c r="BE409" s="98" t="str">
        <f>IF(AND(BI409=契約状況コード表!M$5,Y409&gt;契約状況コード表!N$5),"○",IF(AND(BI409=契約状況コード表!M$6,Y409&gt;=契約状況コード表!N$6),"○",IF(AND(BI409=契約状況コード表!M$7,Y409&gt;=契約状況コード表!N$7),"○",IF(AND(BI409=契約状況コード表!M$8,Y409&gt;=契約状況コード表!N$8),"○",IF(AND(BI409=契約状況コード表!M$9,Y409&gt;=契約状況コード表!N$9),"○",IF(AND(BI409=契約状況コード表!M$10,Y409&gt;=契約状況コード表!N$10),"○",IF(AND(BI409=契約状況コード表!M$11,Y409&gt;=契約状況コード表!N$11),"○",IF(AND(BI409=契約状況コード表!M$12,Y409&gt;=契約状況コード表!N$12),"○",IF(AND(BI409=契約状況コード表!M$13,Y409&gt;=契約状況コード表!N$13),"○","×")))))))))</f>
        <v>×</v>
      </c>
      <c r="BF409" s="98" t="str">
        <f t="shared" ref="BF409:BF472" si="58">IF(AND(L409="×",BG409="○"),"×",BG409)</f>
        <v>×</v>
      </c>
      <c r="BG409" s="98" t="str">
        <f t="shared" ref="BG409:BG472" si="59">IF(BB409&lt;&gt;"",BB409,IF(COUNTIF(BC409,"*予定価格*"),BD409,BE409))</f>
        <v>×</v>
      </c>
      <c r="BH409" s="99" t="str">
        <f t="shared" ref="BH409:BH472" si="60">IF(BG409="○",X409,"")</f>
        <v/>
      </c>
      <c r="BI409" s="146">
        <f t="shared" ref="BI409:BI472" si="61">IF(H409="③情報システム",IF(COUNTIF(I409,"*借入*")+COUNTIF(I409,"*賃貸*")+COUNTIF(I409,"*リース*"),"⑨物品等賃借",IF(COUNTIF(I409,"*購入*")+COUNTIF(DM409,"*調達*"),"⑦物品等購入",IF(COUNTIF(I409,"*製造*"),"⑧物品等製造","⑩役務"))),H409)</f>
        <v>0</v>
      </c>
      <c r="BJ409" s="29" t="str">
        <f>IF(AG409=契約状況コード表!G$5,"",IF(AND(K409&lt;&gt;"",ISTEXT(U409)),"分担契約/単価契約",IF(ISTEXT(U409),"単価契約",IF(K409&lt;&gt;"","分担契約",""))))</f>
        <v/>
      </c>
      <c r="BK409" s="147"/>
      <c r="BL409" s="102" t="str">
        <f>IF(COUNTIF(T409,"**"),"",IF(AND(T409&gt;=契約状況コード表!P$5,OR(H409=契約状況コード表!M$5,H409=契約状況コード表!M$6)),1,IF(AND(T409&gt;=契約状況コード表!P$13,H409&lt;&gt;契約状況コード表!M$5,H409&lt;&gt;契約状況コード表!M$6),1,"")))</f>
        <v/>
      </c>
      <c r="BM409" s="132" t="str">
        <f t="shared" ref="BM409:BM472" si="62">IF(LEN(O409)=0,"○",IF(LEN(O409)=1,"○",IF(LEN(O409)=13,"○",IF(LEN(O409)=27,"○",IF(LEN(O409)=41,"○","×")))))</f>
        <v>○</v>
      </c>
      <c r="BN409" s="102" t="b">
        <f t="shared" ref="BN409:BN472" si="63">_xlfn.ISFORMULA(BI409)</f>
        <v>1</v>
      </c>
      <c r="BO409" s="102" t="b">
        <f t="shared" ref="BO409:BO472" si="64">_xlfn.ISFORMULA(BJ409)</f>
        <v>1</v>
      </c>
    </row>
    <row r="410" spans="7:67" ht="60.6" customHeight="1">
      <c r="G410" s="64"/>
      <c r="H410" s="65"/>
      <c r="I410" s="65"/>
      <c r="J410" s="65"/>
      <c r="K410" s="64"/>
      <c r="L410" s="29"/>
      <c r="M410" s="66"/>
      <c r="N410" s="65"/>
      <c r="O410" s="67"/>
      <c r="P410" s="72"/>
      <c r="Q410" s="73"/>
      <c r="R410" s="65"/>
      <c r="S410" s="64"/>
      <c r="T410" s="68"/>
      <c r="U410" s="75"/>
      <c r="V410" s="76"/>
      <c r="W410" s="148" t="str">
        <f>IF(OR(T410="他官署で調達手続きを実施のため",AG410=契約状況コード表!G$5),"－",IF(V410&lt;&gt;"",ROUNDDOWN(V410/T410,3),(IFERROR(ROUNDDOWN(U410/T410,3),"－"))))</f>
        <v>－</v>
      </c>
      <c r="X410" s="68"/>
      <c r="Y410" s="68"/>
      <c r="Z410" s="71"/>
      <c r="AA410" s="69"/>
      <c r="AB410" s="70"/>
      <c r="AC410" s="71"/>
      <c r="AD410" s="71"/>
      <c r="AE410" s="71"/>
      <c r="AF410" s="71"/>
      <c r="AG410" s="69"/>
      <c r="AH410" s="65"/>
      <c r="AI410" s="65"/>
      <c r="AJ410" s="65"/>
      <c r="AK410" s="29"/>
      <c r="AL410" s="29"/>
      <c r="AM410" s="170"/>
      <c r="AN410" s="170"/>
      <c r="AO410" s="170"/>
      <c r="AP410" s="170"/>
      <c r="AQ410" s="29"/>
      <c r="AR410" s="64"/>
      <c r="AS410" s="29"/>
      <c r="AT410" s="29"/>
      <c r="AU410" s="29"/>
      <c r="AV410" s="29"/>
      <c r="AW410" s="29"/>
      <c r="AX410" s="29"/>
      <c r="AY410" s="29"/>
      <c r="AZ410" s="29"/>
      <c r="BA410" s="92"/>
      <c r="BB410" s="97"/>
      <c r="BC410" s="98" t="str">
        <f>IF(AND(OR(K410=契約状況コード表!D$5,K410=契約状況コード表!D$6),OR(AG410=契約状況コード表!G$5,AG410=契約状況コード表!G$6)),"年間支払金額(全官署)",IF(OR(AG410=契約状況コード表!G$5,AG410=契約状況コード表!G$6),"年間支払金額",IF(AND(OR(COUNTIF(AI410,"*すべて*"),COUNTIF(AI410,"*全て*")),S410="●",OR(K410=契約状況コード表!D$5,K410=契約状況コード表!D$6)),"年間支払金額(全官署、契約相手方ごと)",IF(AND(OR(COUNTIF(AI410,"*すべて*"),COUNTIF(AI410,"*全て*")),S410="●"),"年間支払金額(契約相手方ごと)",IF(AND(OR(K410=契約状況コード表!D$5,K410=契約状況コード表!D$6),AG410=契約状況コード表!G$7),"契約総額(全官署)",IF(AND(K410=契約状況コード表!D$7,AG410=契約状況コード表!G$7),"契約総額(自官署のみ)",IF(K410=契約状況コード表!D$7,"年間支払金額(自官署のみ)",IF(AG410=契約状況コード表!G$7,"契約総額",IF(AND(COUNTIF(BJ410,"&lt;&gt;*単価*"),OR(K410=契約状況コード表!D$5,K410=契約状況コード表!D$6)),"全官署予定価格",IF(AND(COUNTIF(BJ410,"*単価*"),OR(K410=契約状況コード表!D$5,K410=契約状況コード表!D$6)),"全官署支払金額",IF(AND(COUNTIF(BJ410,"&lt;&gt;*単価*"),COUNTIF(BJ410,"*変更契約*")),"変更後予定価格",IF(COUNTIF(BJ410,"*単価*"),"年間支払金額","予定価格"))))))))))))</f>
        <v>予定価格</v>
      </c>
      <c r="BD410" s="98" t="str">
        <f>IF(AND(BI410=契約状況コード表!M$5,T410&gt;契約状況コード表!N$5),"○",IF(AND(BI410=契約状況コード表!M$6,T410&gt;=契約状況コード表!N$6),"○",IF(AND(BI410=契約状況コード表!M$7,T410&gt;=契約状況コード表!N$7),"○",IF(AND(BI410=契約状況コード表!M$8,T410&gt;=契約状況コード表!N$8),"○",IF(AND(BI410=契約状況コード表!M$9,T410&gt;=契約状況コード表!N$9),"○",IF(AND(BI410=契約状況コード表!M$10,T410&gt;=契約状況コード表!N$10),"○",IF(AND(BI410=契約状況コード表!M$11,T410&gt;=契約状況コード表!N$11),"○",IF(AND(BI410=契約状況コード表!M$12,T410&gt;=契約状況コード表!N$12),"○",IF(AND(BI410=契約状況コード表!M$13,T410&gt;=契約状況コード表!N$13),"○",IF(T410="他官署で調達手続き入札を実施のため","○","×"))))))))))</f>
        <v>×</v>
      </c>
      <c r="BE410" s="98" t="str">
        <f>IF(AND(BI410=契約状況コード表!M$5,Y410&gt;契約状況コード表!N$5),"○",IF(AND(BI410=契約状況コード表!M$6,Y410&gt;=契約状況コード表!N$6),"○",IF(AND(BI410=契約状況コード表!M$7,Y410&gt;=契約状況コード表!N$7),"○",IF(AND(BI410=契約状況コード表!M$8,Y410&gt;=契約状況コード表!N$8),"○",IF(AND(BI410=契約状況コード表!M$9,Y410&gt;=契約状況コード表!N$9),"○",IF(AND(BI410=契約状況コード表!M$10,Y410&gt;=契約状況コード表!N$10),"○",IF(AND(BI410=契約状況コード表!M$11,Y410&gt;=契約状況コード表!N$11),"○",IF(AND(BI410=契約状況コード表!M$12,Y410&gt;=契約状況コード表!N$12),"○",IF(AND(BI410=契約状況コード表!M$13,Y410&gt;=契約状況コード表!N$13),"○","×")))))))))</f>
        <v>×</v>
      </c>
      <c r="BF410" s="98" t="str">
        <f t="shared" si="58"/>
        <v>×</v>
      </c>
      <c r="BG410" s="98" t="str">
        <f t="shared" si="59"/>
        <v>×</v>
      </c>
      <c r="BH410" s="99" t="str">
        <f t="shared" si="60"/>
        <v/>
      </c>
      <c r="BI410" s="146">
        <f t="shared" si="61"/>
        <v>0</v>
      </c>
      <c r="BJ410" s="29" t="str">
        <f>IF(AG410=契約状況コード表!G$5,"",IF(AND(K410&lt;&gt;"",ISTEXT(U410)),"分担契約/単価契約",IF(ISTEXT(U410),"単価契約",IF(K410&lt;&gt;"","分担契約",""))))</f>
        <v/>
      </c>
      <c r="BK410" s="147"/>
      <c r="BL410" s="102" t="str">
        <f>IF(COUNTIF(T410,"**"),"",IF(AND(T410&gt;=契約状況コード表!P$5,OR(H410=契約状況コード表!M$5,H410=契約状況コード表!M$6)),1,IF(AND(T410&gt;=契約状況コード表!P$13,H410&lt;&gt;契約状況コード表!M$5,H410&lt;&gt;契約状況コード表!M$6),1,"")))</f>
        <v/>
      </c>
      <c r="BM410" s="132" t="str">
        <f t="shared" si="62"/>
        <v>○</v>
      </c>
      <c r="BN410" s="102" t="b">
        <f t="shared" si="63"/>
        <v>1</v>
      </c>
      <c r="BO410" s="102" t="b">
        <f t="shared" si="64"/>
        <v>1</v>
      </c>
    </row>
    <row r="411" spans="7:67" ht="60.6" customHeight="1">
      <c r="G411" s="64"/>
      <c r="H411" s="65"/>
      <c r="I411" s="65"/>
      <c r="J411" s="65"/>
      <c r="K411" s="64"/>
      <c r="L411" s="29"/>
      <c r="M411" s="66"/>
      <c r="N411" s="65"/>
      <c r="O411" s="67"/>
      <c r="P411" s="72"/>
      <c r="Q411" s="73"/>
      <c r="R411" s="65"/>
      <c r="S411" s="64"/>
      <c r="T411" s="68"/>
      <c r="U411" s="75"/>
      <c r="V411" s="76"/>
      <c r="W411" s="148" t="str">
        <f>IF(OR(T411="他官署で調達手続きを実施のため",AG411=契約状況コード表!G$5),"－",IF(V411&lt;&gt;"",ROUNDDOWN(V411/T411,3),(IFERROR(ROUNDDOWN(U411/T411,3),"－"))))</f>
        <v>－</v>
      </c>
      <c r="X411" s="68"/>
      <c r="Y411" s="68"/>
      <c r="Z411" s="71"/>
      <c r="AA411" s="69"/>
      <c r="AB411" s="70"/>
      <c r="AC411" s="71"/>
      <c r="AD411" s="71"/>
      <c r="AE411" s="71"/>
      <c r="AF411" s="71"/>
      <c r="AG411" s="69"/>
      <c r="AH411" s="65"/>
      <c r="AI411" s="65"/>
      <c r="AJ411" s="65"/>
      <c r="AK411" s="29"/>
      <c r="AL411" s="29"/>
      <c r="AM411" s="170"/>
      <c r="AN411" s="170"/>
      <c r="AO411" s="170"/>
      <c r="AP411" s="170"/>
      <c r="AQ411" s="29"/>
      <c r="AR411" s="64"/>
      <c r="AS411" s="29"/>
      <c r="AT411" s="29"/>
      <c r="AU411" s="29"/>
      <c r="AV411" s="29"/>
      <c r="AW411" s="29"/>
      <c r="AX411" s="29"/>
      <c r="AY411" s="29"/>
      <c r="AZ411" s="29"/>
      <c r="BA411" s="90"/>
      <c r="BB411" s="97"/>
      <c r="BC411" s="98" t="str">
        <f>IF(AND(OR(K411=契約状況コード表!D$5,K411=契約状況コード表!D$6),OR(AG411=契約状況コード表!G$5,AG411=契約状況コード表!G$6)),"年間支払金額(全官署)",IF(OR(AG411=契約状況コード表!G$5,AG411=契約状況コード表!G$6),"年間支払金額",IF(AND(OR(COUNTIF(AI411,"*すべて*"),COUNTIF(AI411,"*全て*")),S411="●",OR(K411=契約状況コード表!D$5,K411=契約状況コード表!D$6)),"年間支払金額(全官署、契約相手方ごと)",IF(AND(OR(COUNTIF(AI411,"*すべて*"),COUNTIF(AI411,"*全て*")),S411="●"),"年間支払金額(契約相手方ごと)",IF(AND(OR(K411=契約状況コード表!D$5,K411=契約状況コード表!D$6),AG411=契約状況コード表!G$7),"契約総額(全官署)",IF(AND(K411=契約状況コード表!D$7,AG411=契約状況コード表!G$7),"契約総額(自官署のみ)",IF(K411=契約状況コード表!D$7,"年間支払金額(自官署のみ)",IF(AG411=契約状況コード表!G$7,"契約総額",IF(AND(COUNTIF(BJ411,"&lt;&gt;*単価*"),OR(K411=契約状況コード表!D$5,K411=契約状況コード表!D$6)),"全官署予定価格",IF(AND(COUNTIF(BJ411,"*単価*"),OR(K411=契約状況コード表!D$5,K411=契約状況コード表!D$6)),"全官署支払金額",IF(AND(COUNTIF(BJ411,"&lt;&gt;*単価*"),COUNTIF(BJ411,"*変更契約*")),"変更後予定価格",IF(COUNTIF(BJ411,"*単価*"),"年間支払金額","予定価格"))))))))))))</f>
        <v>予定価格</v>
      </c>
      <c r="BD411" s="98" t="str">
        <f>IF(AND(BI411=契約状況コード表!M$5,T411&gt;契約状況コード表!N$5),"○",IF(AND(BI411=契約状況コード表!M$6,T411&gt;=契約状況コード表!N$6),"○",IF(AND(BI411=契約状況コード表!M$7,T411&gt;=契約状況コード表!N$7),"○",IF(AND(BI411=契約状況コード表!M$8,T411&gt;=契約状況コード表!N$8),"○",IF(AND(BI411=契約状況コード表!M$9,T411&gt;=契約状況コード表!N$9),"○",IF(AND(BI411=契約状況コード表!M$10,T411&gt;=契約状況コード表!N$10),"○",IF(AND(BI411=契約状況コード表!M$11,T411&gt;=契約状況コード表!N$11),"○",IF(AND(BI411=契約状況コード表!M$12,T411&gt;=契約状況コード表!N$12),"○",IF(AND(BI411=契約状況コード表!M$13,T411&gt;=契約状況コード表!N$13),"○",IF(T411="他官署で調達手続き入札を実施のため","○","×"))))))))))</f>
        <v>×</v>
      </c>
      <c r="BE411" s="98" t="str">
        <f>IF(AND(BI411=契約状況コード表!M$5,Y411&gt;契約状況コード表!N$5),"○",IF(AND(BI411=契約状況コード表!M$6,Y411&gt;=契約状況コード表!N$6),"○",IF(AND(BI411=契約状況コード表!M$7,Y411&gt;=契約状況コード表!N$7),"○",IF(AND(BI411=契約状況コード表!M$8,Y411&gt;=契約状況コード表!N$8),"○",IF(AND(BI411=契約状況コード表!M$9,Y411&gt;=契約状況コード表!N$9),"○",IF(AND(BI411=契約状況コード表!M$10,Y411&gt;=契約状況コード表!N$10),"○",IF(AND(BI411=契約状況コード表!M$11,Y411&gt;=契約状況コード表!N$11),"○",IF(AND(BI411=契約状況コード表!M$12,Y411&gt;=契約状況コード表!N$12),"○",IF(AND(BI411=契約状況コード表!M$13,Y411&gt;=契約状況コード表!N$13),"○","×")))))))))</f>
        <v>×</v>
      </c>
      <c r="BF411" s="98" t="str">
        <f t="shared" si="58"/>
        <v>×</v>
      </c>
      <c r="BG411" s="98" t="str">
        <f t="shared" si="59"/>
        <v>×</v>
      </c>
      <c r="BH411" s="99" t="str">
        <f t="shared" si="60"/>
        <v/>
      </c>
      <c r="BI411" s="146">
        <f t="shared" si="61"/>
        <v>0</v>
      </c>
      <c r="BJ411" s="29" t="str">
        <f>IF(AG411=契約状況コード表!G$5,"",IF(AND(K411&lt;&gt;"",ISTEXT(U411)),"分担契約/単価契約",IF(ISTEXT(U411),"単価契約",IF(K411&lt;&gt;"","分担契約",""))))</f>
        <v/>
      </c>
      <c r="BK411" s="147"/>
      <c r="BL411" s="102" t="str">
        <f>IF(COUNTIF(T411,"**"),"",IF(AND(T411&gt;=契約状況コード表!P$5,OR(H411=契約状況コード表!M$5,H411=契約状況コード表!M$6)),1,IF(AND(T411&gt;=契約状況コード表!P$13,H411&lt;&gt;契約状況コード表!M$5,H411&lt;&gt;契約状況コード表!M$6),1,"")))</f>
        <v/>
      </c>
      <c r="BM411" s="132" t="str">
        <f t="shared" si="62"/>
        <v>○</v>
      </c>
      <c r="BN411" s="102" t="b">
        <f t="shared" si="63"/>
        <v>1</v>
      </c>
      <c r="BO411" s="102" t="b">
        <f t="shared" si="64"/>
        <v>1</v>
      </c>
    </row>
    <row r="412" spans="7:67" ht="60.6" customHeight="1">
      <c r="G412" s="64"/>
      <c r="H412" s="65"/>
      <c r="I412" s="65"/>
      <c r="J412" s="65"/>
      <c r="K412" s="64"/>
      <c r="L412" s="29"/>
      <c r="M412" s="66"/>
      <c r="N412" s="65"/>
      <c r="O412" s="67"/>
      <c r="P412" s="72"/>
      <c r="Q412" s="73"/>
      <c r="R412" s="65"/>
      <c r="S412" s="64"/>
      <c r="T412" s="68"/>
      <c r="U412" s="75"/>
      <c r="V412" s="76"/>
      <c r="W412" s="148" t="str">
        <f>IF(OR(T412="他官署で調達手続きを実施のため",AG412=契約状況コード表!G$5),"－",IF(V412&lt;&gt;"",ROUNDDOWN(V412/T412,3),(IFERROR(ROUNDDOWN(U412/T412,3),"－"))))</f>
        <v>－</v>
      </c>
      <c r="X412" s="68"/>
      <c r="Y412" s="68"/>
      <c r="Z412" s="71"/>
      <c r="AA412" s="69"/>
      <c r="AB412" s="70"/>
      <c r="AC412" s="71"/>
      <c r="AD412" s="71"/>
      <c r="AE412" s="71"/>
      <c r="AF412" s="71"/>
      <c r="AG412" s="69"/>
      <c r="AH412" s="65"/>
      <c r="AI412" s="65"/>
      <c r="AJ412" s="65"/>
      <c r="AK412" s="29"/>
      <c r="AL412" s="29"/>
      <c r="AM412" s="170"/>
      <c r="AN412" s="170"/>
      <c r="AO412" s="170"/>
      <c r="AP412" s="170"/>
      <c r="AQ412" s="29"/>
      <c r="AR412" s="64"/>
      <c r="AS412" s="29"/>
      <c r="AT412" s="29"/>
      <c r="AU412" s="29"/>
      <c r="AV412" s="29"/>
      <c r="AW412" s="29"/>
      <c r="AX412" s="29"/>
      <c r="AY412" s="29"/>
      <c r="AZ412" s="29"/>
      <c r="BA412" s="90"/>
      <c r="BB412" s="97"/>
      <c r="BC412" s="98" t="str">
        <f>IF(AND(OR(K412=契約状況コード表!D$5,K412=契約状況コード表!D$6),OR(AG412=契約状況コード表!G$5,AG412=契約状況コード表!G$6)),"年間支払金額(全官署)",IF(OR(AG412=契約状況コード表!G$5,AG412=契約状況コード表!G$6),"年間支払金額",IF(AND(OR(COUNTIF(AI412,"*すべて*"),COUNTIF(AI412,"*全て*")),S412="●",OR(K412=契約状況コード表!D$5,K412=契約状況コード表!D$6)),"年間支払金額(全官署、契約相手方ごと)",IF(AND(OR(COUNTIF(AI412,"*すべて*"),COUNTIF(AI412,"*全て*")),S412="●"),"年間支払金額(契約相手方ごと)",IF(AND(OR(K412=契約状況コード表!D$5,K412=契約状況コード表!D$6),AG412=契約状況コード表!G$7),"契約総額(全官署)",IF(AND(K412=契約状況コード表!D$7,AG412=契約状況コード表!G$7),"契約総額(自官署のみ)",IF(K412=契約状況コード表!D$7,"年間支払金額(自官署のみ)",IF(AG412=契約状況コード表!G$7,"契約総額",IF(AND(COUNTIF(BJ412,"&lt;&gt;*単価*"),OR(K412=契約状況コード表!D$5,K412=契約状況コード表!D$6)),"全官署予定価格",IF(AND(COUNTIF(BJ412,"*単価*"),OR(K412=契約状況コード表!D$5,K412=契約状況コード表!D$6)),"全官署支払金額",IF(AND(COUNTIF(BJ412,"&lt;&gt;*単価*"),COUNTIF(BJ412,"*変更契約*")),"変更後予定価格",IF(COUNTIF(BJ412,"*単価*"),"年間支払金額","予定価格"))))))))))))</f>
        <v>予定価格</v>
      </c>
      <c r="BD412" s="98" t="str">
        <f>IF(AND(BI412=契約状況コード表!M$5,T412&gt;契約状況コード表!N$5),"○",IF(AND(BI412=契約状況コード表!M$6,T412&gt;=契約状況コード表!N$6),"○",IF(AND(BI412=契約状況コード表!M$7,T412&gt;=契約状況コード表!N$7),"○",IF(AND(BI412=契約状況コード表!M$8,T412&gt;=契約状況コード表!N$8),"○",IF(AND(BI412=契約状況コード表!M$9,T412&gt;=契約状況コード表!N$9),"○",IF(AND(BI412=契約状況コード表!M$10,T412&gt;=契約状況コード表!N$10),"○",IF(AND(BI412=契約状況コード表!M$11,T412&gt;=契約状況コード表!N$11),"○",IF(AND(BI412=契約状況コード表!M$12,T412&gt;=契約状況コード表!N$12),"○",IF(AND(BI412=契約状況コード表!M$13,T412&gt;=契約状況コード表!N$13),"○",IF(T412="他官署で調達手続き入札を実施のため","○","×"))))))))))</f>
        <v>×</v>
      </c>
      <c r="BE412" s="98" t="str">
        <f>IF(AND(BI412=契約状況コード表!M$5,Y412&gt;契約状況コード表!N$5),"○",IF(AND(BI412=契約状況コード表!M$6,Y412&gt;=契約状況コード表!N$6),"○",IF(AND(BI412=契約状況コード表!M$7,Y412&gt;=契約状況コード表!N$7),"○",IF(AND(BI412=契約状況コード表!M$8,Y412&gt;=契約状況コード表!N$8),"○",IF(AND(BI412=契約状況コード表!M$9,Y412&gt;=契約状況コード表!N$9),"○",IF(AND(BI412=契約状況コード表!M$10,Y412&gt;=契約状況コード表!N$10),"○",IF(AND(BI412=契約状況コード表!M$11,Y412&gt;=契約状況コード表!N$11),"○",IF(AND(BI412=契約状況コード表!M$12,Y412&gt;=契約状況コード表!N$12),"○",IF(AND(BI412=契約状況コード表!M$13,Y412&gt;=契約状況コード表!N$13),"○","×")))))))))</f>
        <v>×</v>
      </c>
      <c r="BF412" s="98" t="str">
        <f t="shared" si="58"/>
        <v>×</v>
      </c>
      <c r="BG412" s="98" t="str">
        <f t="shared" si="59"/>
        <v>×</v>
      </c>
      <c r="BH412" s="99" t="str">
        <f t="shared" si="60"/>
        <v/>
      </c>
      <c r="BI412" s="146">
        <f t="shared" si="61"/>
        <v>0</v>
      </c>
      <c r="BJ412" s="29" t="str">
        <f>IF(AG412=契約状況コード表!G$5,"",IF(AND(K412&lt;&gt;"",ISTEXT(U412)),"分担契約/単価契約",IF(ISTEXT(U412),"単価契約",IF(K412&lt;&gt;"","分担契約",""))))</f>
        <v/>
      </c>
      <c r="BK412" s="147"/>
      <c r="BL412" s="102" t="str">
        <f>IF(COUNTIF(T412,"**"),"",IF(AND(T412&gt;=契約状況コード表!P$5,OR(H412=契約状況コード表!M$5,H412=契約状況コード表!M$6)),1,IF(AND(T412&gt;=契約状況コード表!P$13,H412&lt;&gt;契約状況コード表!M$5,H412&lt;&gt;契約状況コード表!M$6),1,"")))</f>
        <v/>
      </c>
      <c r="BM412" s="132" t="str">
        <f t="shared" si="62"/>
        <v>○</v>
      </c>
      <c r="BN412" s="102" t="b">
        <f t="shared" si="63"/>
        <v>1</v>
      </c>
      <c r="BO412" s="102" t="b">
        <f t="shared" si="64"/>
        <v>1</v>
      </c>
    </row>
    <row r="413" spans="7:67" ht="60.6" customHeight="1">
      <c r="G413" s="64"/>
      <c r="H413" s="65"/>
      <c r="I413" s="65"/>
      <c r="J413" s="65"/>
      <c r="K413" s="64"/>
      <c r="L413" s="29"/>
      <c r="M413" s="66"/>
      <c r="N413" s="65"/>
      <c r="O413" s="67"/>
      <c r="P413" s="72"/>
      <c r="Q413" s="73"/>
      <c r="R413" s="65"/>
      <c r="S413" s="64"/>
      <c r="T413" s="74"/>
      <c r="U413" s="131"/>
      <c r="V413" s="76"/>
      <c r="W413" s="148" t="str">
        <f>IF(OR(T413="他官署で調達手続きを実施のため",AG413=契約状況コード表!G$5),"－",IF(V413&lt;&gt;"",ROUNDDOWN(V413/T413,3),(IFERROR(ROUNDDOWN(U413/T413,3),"－"))))</f>
        <v>－</v>
      </c>
      <c r="X413" s="74"/>
      <c r="Y413" s="74"/>
      <c r="Z413" s="71"/>
      <c r="AA413" s="69"/>
      <c r="AB413" s="70"/>
      <c r="AC413" s="71"/>
      <c r="AD413" s="71"/>
      <c r="AE413" s="71"/>
      <c r="AF413" s="71"/>
      <c r="AG413" s="69"/>
      <c r="AH413" s="65"/>
      <c r="AI413" s="65"/>
      <c r="AJ413" s="65"/>
      <c r="AK413" s="29"/>
      <c r="AL413" s="29"/>
      <c r="AM413" s="170"/>
      <c r="AN413" s="170"/>
      <c r="AO413" s="170"/>
      <c r="AP413" s="170"/>
      <c r="AQ413" s="29"/>
      <c r="AR413" s="64"/>
      <c r="AS413" s="29"/>
      <c r="AT413" s="29"/>
      <c r="AU413" s="29"/>
      <c r="AV413" s="29"/>
      <c r="AW413" s="29"/>
      <c r="AX413" s="29"/>
      <c r="AY413" s="29"/>
      <c r="AZ413" s="29"/>
      <c r="BA413" s="90"/>
      <c r="BB413" s="97"/>
      <c r="BC413" s="98" t="str">
        <f>IF(AND(OR(K413=契約状況コード表!D$5,K413=契約状況コード表!D$6),OR(AG413=契約状況コード表!G$5,AG413=契約状況コード表!G$6)),"年間支払金額(全官署)",IF(OR(AG413=契約状況コード表!G$5,AG413=契約状況コード表!G$6),"年間支払金額",IF(AND(OR(COUNTIF(AI413,"*すべて*"),COUNTIF(AI413,"*全て*")),S413="●",OR(K413=契約状況コード表!D$5,K413=契約状況コード表!D$6)),"年間支払金額(全官署、契約相手方ごと)",IF(AND(OR(COUNTIF(AI413,"*すべて*"),COUNTIF(AI413,"*全て*")),S413="●"),"年間支払金額(契約相手方ごと)",IF(AND(OR(K413=契約状況コード表!D$5,K413=契約状況コード表!D$6),AG413=契約状況コード表!G$7),"契約総額(全官署)",IF(AND(K413=契約状況コード表!D$7,AG413=契約状況コード表!G$7),"契約総額(自官署のみ)",IF(K413=契約状況コード表!D$7,"年間支払金額(自官署のみ)",IF(AG413=契約状況コード表!G$7,"契約総額",IF(AND(COUNTIF(BJ413,"&lt;&gt;*単価*"),OR(K413=契約状況コード表!D$5,K413=契約状況コード表!D$6)),"全官署予定価格",IF(AND(COUNTIF(BJ413,"*単価*"),OR(K413=契約状況コード表!D$5,K413=契約状況コード表!D$6)),"全官署支払金額",IF(AND(COUNTIF(BJ413,"&lt;&gt;*単価*"),COUNTIF(BJ413,"*変更契約*")),"変更後予定価格",IF(COUNTIF(BJ413,"*単価*"),"年間支払金額","予定価格"))))))))))))</f>
        <v>予定価格</v>
      </c>
      <c r="BD413" s="98" t="str">
        <f>IF(AND(BI413=契約状況コード表!M$5,T413&gt;契約状況コード表!N$5),"○",IF(AND(BI413=契約状況コード表!M$6,T413&gt;=契約状況コード表!N$6),"○",IF(AND(BI413=契約状況コード表!M$7,T413&gt;=契約状況コード表!N$7),"○",IF(AND(BI413=契約状況コード表!M$8,T413&gt;=契約状況コード表!N$8),"○",IF(AND(BI413=契約状況コード表!M$9,T413&gt;=契約状況コード表!N$9),"○",IF(AND(BI413=契約状況コード表!M$10,T413&gt;=契約状況コード表!N$10),"○",IF(AND(BI413=契約状況コード表!M$11,T413&gt;=契約状況コード表!N$11),"○",IF(AND(BI413=契約状況コード表!M$12,T413&gt;=契約状況コード表!N$12),"○",IF(AND(BI413=契約状況コード表!M$13,T413&gt;=契約状況コード表!N$13),"○",IF(T413="他官署で調達手続き入札を実施のため","○","×"))))))))))</f>
        <v>×</v>
      </c>
      <c r="BE413" s="98" t="str">
        <f>IF(AND(BI413=契約状況コード表!M$5,Y413&gt;契約状況コード表!N$5),"○",IF(AND(BI413=契約状況コード表!M$6,Y413&gt;=契約状況コード表!N$6),"○",IF(AND(BI413=契約状況コード表!M$7,Y413&gt;=契約状況コード表!N$7),"○",IF(AND(BI413=契約状況コード表!M$8,Y413&gt;=契約状況コード表!N$8),"○",IF(AND(BI413=契約状況コード表!M$9,Y413&gt;=契約状況コード表!N$9),"○",IF(AND(BI413=契約状況コード表!M$10,Y413&gt;=契約状況コード表!N$10),"○",IF(AND(BI413=契約状況コード表!M$11,Y413&gt;=契約状況コード表!N$11),"○",IF(AND(BI413=契約状況コード表!M$12,Y413&gt;=契約状況コード表!N$12),"○",IF(AND(BI413=契約状況コード表!M$13,Y413&gt;=契約状況コード表!N$13),"○","×")))))))))</f>
        <v>×</v>
      </c>
      <c r="BF413" s="98" t="str">
        <f t="shared" si="58"/>
        <v>×</v>
      </c>
      <c r="BG413" s="98" t="str">
        <f t="shared" si="59"/>
        <v>×</v>
      </c>
      <c r="BH413" s="99" t="str">
        <f t="shared" si="60"/>
        <v/>
      </c>
      <c r="BI413" s="146">
        <f t="shared" si="61"/>
        <v>0</v>
      </c>
      <c r="BJ413" s="29" t="str">
        <f>IF(AG413=契約状況コード表!G$5,"",IF(AND(K413&lt;&gt;"",ISTEXT(U413)),"分担契約/単価契約",IF(ISTEXT(U413),"単価契約",IF(K413&lt;&gt;"","分担契約",""))))</f>
        <v/>
      </c>
      <c r="BK413" s="147"/>
      <c r="BL413" s="102" t="str">
        <f>IF(COUNTIF(T413,"**"),"",IF(AND(T413&gt;=契約状況コード表!P$5,OR(H413=契約状況コード表!M$5,H413=契約状況コード表!M$6)),1,IF(AND(T413&gt;=契約状況コード表!P$13,H413&lt;&gt;契約状況コード表!M$5,H413&lt;&gt;契約状況コード表!M$6),1,"")))</f>
        <v/>
      </c>
      <c r="BM413" s="132" t="str">
        <f t="shared" si="62"/>
        <v>○</v>
      </c>
      <c r="BN413" s="102" t="b">
        <f t="shared" si="63"/>
        <v>1</v>
      </c>
      <c r="BO413" s="102" t="b">
        <f t="shared" si="64"/>
        <v>1</v>
      </c>
    </row>
    <row r="414" spans="7:67" ht="60.6" customHeight="1">
      <c r="G414" s="64"/>
      <c r="H414" s="65"/>
      <c r="I414" s="65"/>
      <c r="J414" s="65"/>
      <c r="K414" s="64"/>
      <c r="L414" s="29"/>
      <c r="M414" s="66"/>
      <c r="N414" s="65"/>
      <c r="O414" s="67"/>
      <c r="P414" s="72"/>
      <c r="Q414" s="73"/>
      <c r="R414" s="65"/>
      <c r="S414" s="64"/>
      <c r="T414" s="68"/>
      <c r="U414" s="75"/>
      <c r="V414" s="76"/>
      <c r="W414" s="148" t="str">
        <f>IF(OR(T414="他官署で調達手続きを実施のため",AG414=契約状況コード表!G$5),"－",IF(V414&lt;&gt;"",ROUNDDOWN(V414/T414,3),(IFERROR(ROUNDDOWN(U414/T414,3),"－"))))</f>
        <v>－</v>
      </c>
      <c r="X414" s="68"/>
      <c r="Y414" s="68"/>
      <c r="Z414" s="71"/>
      <c r="AA414" s="69"/>
      <c r="AB414" s="70"/>
      <c r="AC414" s="71"/>
      <c r="AD414" s="71"/>
      <c r="AE414" s="71"/>
      <c r="AF414" s="71"/>
      <c r="AG414" s="69"/>
      <c r="AH414" s="65"/>
      <c r="AI414" s="65"/>
      <c r="AJ414" s="65"/>
      <c r="AK414" s="29"/>
      <c r="AL414" s="29"/>
      <c r="AM414" s="170"/>
      <c r="AN414" s="170"/>
      <c r="AO414" s="170"/>
      <c r="AP414" s="170"/>
      <c r="AQ414" s="29"/>
      <c r="AR414" s="64"/>
      <c r="AS414" s="29"/>
      <c r="AT414" s="29"/>
      <c r="AU414" s="29"/>
      <c r="AV414" s="29"/>
      <c r="AW414" s="29"/>
      <c r="AX414" s="29"/>
      <c r="AY414" s="29"/>
      <c r="AZ414" s="29"/>
      <c r="BA414" s="90"/>
      <c r="BB414" s="97"/>
      <c r="BC414" s="98" t="str">
        <f>IF(AND(OR(K414=契約状況コード表!D$5,K414=契約状況コード表!D$6),OR(AG414=契約状況コード表!G$5,AG414=契約状況コード表!G$6)),"年間支払金額(全官署)",IF(OR(AG414=契約状況コード表!G$5,AG414=契約状況コード表!G$6),"年間支払金額",IF(AND(OR(COUNTIF(AI414,"*すべて*"),COUNTIF(AI414,"*全て*")),S414="●",OR(K414=契約状況コード表!D$5,K414=契約状況コード表!D$6)),"年間支払金額(全官署、契約相手方ごと)",IF(AND(OR(COUNTIF(AI414,"*すべて*"),COUNTIF(AI414,"*全て*")),S414="●"),"年間支払金額(契約相手方ごと)",IF(AND(OR(K414=契約状況コード表!D$5,K414=契約状況コード表!D$6),AG414=契約状況コード表!G$7),"契約総額(全官署)",IF(AND(K414=契約状況コード表!D$7,AG414=契約状況コード表!G$7),"契約総額(自官署のみ)",IF(K414=契約状況コード表!D$7,"年間支払金額(自官署のみ)",IF(AG414=契約状況コード表!G$7,"契約総額",IF(AND(COUNTIF(BJ414,"&lt;&gt;*単価*"),OR(K414=契約状況コード表!D$5,K414=契約状況コード表!D$6)),"全官署予定価格",IF(AND(COUNTIF(BJ414,"*単価*"),OR(K414=契約状況コード表!D$5,K414=契約状況コード表!D$6)),"全官署支払金額",IF(AND(COUNTIF(BJ414,"&lt;&gt;*単価*"),COUNTIF(BJ414,"*変更契約*")),"変更後予定価格",IF(COUNTIF(BJ414,"*単価*"),"年間支払金額","予定価格"))))))))))))</f>
        <v>予定価格</v>
      </c>
      <c r="BD414" s="98" t="str">
        <f>IF(AND(BI414=契約状況コード表!M$5,T414&gt;契約状況コード表!N$5),"○",IF(AND(BI414=契約状況コード表!M$6,T414&gt;=契約状況コード表!N$6),"○",IF(AND(BI414=契約状況コード表!M$7,T414&gt;=契約状況コード表!N$7),"○",IF(AND(BI414=契約状況コード表!M$8,T414&gt;=契約状況コード表!N$8),"○",IF(AND(BI414=契約状況コード表!M$9,T414&gt;=契約状況コード表!N$9),"○",IF(AND(BI414=契約状況コード表!M$10,T414&gt;=契約状況コード表!N$10),"○",IF(AND(BI414=契約状況コード表!M$11,T414&gt;=契約状況コード表!N$11),"○",IF(AND(BI414=契約状況コード表!M$12,T414&gt;=契約状況コード表!N$12),"○",IF(AND(BI414=契約状況コード表!M$13,T414&gt;=契約状況コード表!N$13),"○",IF(T414="他官署で調達手続き入札を実施のため","○","×"))))))))))</f>
        <v>×</v>
      </c>
      <c r="BE414" s="98" t="str">
        <f>IF(AND(BI414=契約状況コード表!M$5,Y414&gt;契約状況コード表!N$5),"○",IF(AND(BI414=契約状況コード表!M$6,Y414&gt;=契約状況コード表!N$6),"○",IF(AND(BI414=契約状況コード表!M$7,Y414&gt;=契約状況コード表!N$7),"○",IF(AND(BI414=契約状況コード表!M$8,Y414&gt;=契約状況コード表!N$8),"○",IF(AND(BI414=契約状況コード表!M$9,Y414&gt;=契約状況コード表!N$9),"○",IF(AND(BI414=契約状況コード表!M$10,Y414&gt;=契約状況コード表!N$10),"○",IF(AND(BI414=契約状況コード表!M$11,Y414&gt;=契約状況コード表!N$11),"○",IF(AND(BI414=契約状況コード表!M$12,Y414&gt;=契約状況コード表!N$12),"○",IF(AND(BI414=契約状況コード表!M$13,Y414&gt;=契約状況コード表!N$13),"○","×")))))))))</f>
        <v>×</v>
      </c>
      <c r="BF414" s="98" t="str">
        <f t="shared" si="58"/>
        <v>×</v>
      </c>
      <c r="BG414" s="98" t="str">
        <f t="shared" si="59"/>
        <v>×</v>
      </c>
      <c r="BH414" s="99" t="str">
        <f t="shared" si="60"/>
        <v/>
      </c>
      <c r="BI414" s="146">
        <f t="shared" si="61"/>
        <v>0</v>
      </c>
      <c r="BJ414" s="29" t="str">
        <f>IF(AG414=契約状況コード表!G$5,"",IF(AND(K414&lt;&gt;"",ISTEXT(U414)),"分担契約/単価契約",IF(ISTEXT(U414),"単価契約",IF(K414&lt;&gt;"","分担契約",""))))</f>
        <v/>
      </c>
      <c r="BK414" s="147"/>
      <c r="BL414" s="102" t="str">
        <f>IF(COUNTIF(T414,"**"),"",IF(AND(T414&gt;=契約状況コード表!P$5,OR(H414=契約状況コード表!M$5,H414=契約状況コード表!M$6)),1,IF(AND(T414&gt;=契約状況コード表!P$13,H414&lt;&gt;契約状況コード表!M$5,H414&lt;&gt;契約状況コード表!M$6),1,"")))</f>
        <v/>
      </c>
      <c r="BM414" s="132" t="str">
        <f t="shared" si="62"/>
        <v>○</v>
      </c>
      <c r="BN414" s="102" t="b">
        <f t="shared" si="63"/>
        <v>1</v>
      </c>
      <c r="BO414" s="102" t="b">
        <f t="shared" si="64"/>
        <v>1</v>
      </c>
    </row>
    <row r="415" spans="7:67" ht="60.6" customHeight="1">
      <c r="G415" s="64"/>
      <c r="H415" s="65"/>
      <c r="I415" s="65"/>
      <c r="J415" s="65"/>
      <c r="K415" s="64"/>
      <c r="L415" s="29"/>
      <c r="M415" s="66"/>
      <c r="N415" s="65"/>
      <c r="O415" s="67"/>
      <c r="P415" s="72"/>
      <c r="Q415" s="73"/>
      <c r="R415" s="65"/>
      <c r="S415" s="64"/>
      <c r="T415" s="68"/>
      <c r="U415" s="75"/>
      <c r="V415" s="76"/>
      <c r="W415" s="148" t="str">
        <f>IF(OR(T415="他官署で調達手続きを実施のため",AG415=契約状況コード表!G$5),"－",IF(V415&lt;&gt;"",ROUNDDOWN(V415/T415,3),(IFERROR(ROUNDDOWN(U415/T415,3),"－"))))</f>
        <v>－</v>
      </c>
      <c r="X415" s="68"/>
      <c r="Y415" s="68"/>
      <c r="Z415" s="71"/>
      <c r="AA415" s="69"/>
      <c r="AB415" s="70"/>
      <c r="AC415" s="71"/>
      <c r="AD415" s="71"/>
      <c r="AE415" s="71"/>
      <c r="AF415" s="71"/>
      <c r="AG415" s="69"/>
      <c r="AH415" s="65"/>
      <c r="AI415" s="65"/>
      <c r="AJ415" s="65"/>
      <c r="AK415" s="29"/>
      <c r="AL415" s="29"/>
      <c r="AM415" s="170"/>
      <c r="AN415" s="170"/>
      <c r="AO415" s="170"/>
      <c r="AP415" s="170"/>
      <c r="AQ415" s="29"/>
      <c r="AR415" s="64"/>
      <c r="AS415" s="29"/>
      <c r="AT415" s="29"/>
      <c r="AU415" s="29"/>
      <c r="AV415" s="29"/>
      <c r="AW415" s="29"/>
      <c r="AX415" s="29"/>
      <c r="AY415" s="29"/>
      <c r="AZ415" s="29"/>
      <c r="BA415" s="90"/>
      <c r="BB415" s="97"/>
      <c r="BC415" s="98" t="str">
        <f>IF(AND(OR(K415=契約状況コード表!D$5,K415=契約状況コード表!D$6),OR(AG415=契約状況コード表!G$5,AG415=契約状況コード表!G$6)),"年間支払金額(全官署)",IF(OR(AG415=契約状況コード表!G$5,AG415=契約状況コード表!G$6),"年間支払金額",IF(AND(OR(COUNTIF(AI415,"*すべて*"),COUNTIF(AI415,"*全て*")),S415="●",OR(K415=契約状況コード表!D$5,K415=契約状況コード表!D$6)),"年間支払金額(全官署、契約相手方ごと)",IF(AND(OR(COUNTIF(AI415,"*すべて*"),COUNTIF(AI415,"*全て*")),S415="●"),"年間支払金額(契約相手方ごと)",IF(AND(OR(K415=契約状況コード表!D$5,K415=契約状況コード表!D$6),AG415=契約状況コード表!G$7),"契約総額(全官署)",IF(AND(K415=契約状況コード表!D$7,AG415=契約状況コード表!G$7),"契約総額(自官署のみ)",IF(K415=契約状況コード表!D$7,"年間支払金額(自官署のみ)",IF(AG415=契約状況コード表!G$7,"契約総額",IF(AND(COUNTIF(BJ415,"&lt;&gt;*単価*"),OR(K415=契約状況コード表!D$5,K415=契約状況コード表!D$6)),"全官署予定価格",IF(AND(COUNTIF(BJ415,"*単価*"),OR(K415=契約状況コード表!D$5,K415=契約状況コード表!D$6)),"全官署支払金額",IF(AND(COUNTIF(BJ415,"&lt;&gt;*単価*"),COUNTIF(BJ415,"*変更契約*")),"変更後予定価格",IF(COUNTIF(BJ415,"*単価*"),"年間支払金額","予定価格"))))))))))))</f>
        <v>予定価格</v>
      </c>
      <c r="BD415" s="98" t="str">
        <f>IF(AND(BI415=契約状況コード表!M$5,T415&gt;契約状況コード表!N$5),"○",IF(AND(BI415=契約状況コード表!M$6,T415&gt;=契約状況コード表!N$6),"○",IF(AND(BI415=契約状況コード表!M$7,T415&gt;=契約状況コード表!N$7),"○",IF(AND(BI415=契約状況コード表!M$8,T415&gt;=契約状況コード表!N$8),"○",IF(AND(BI415=契約状況コード表!M$9,T415&gt;=契約状況コード表!N$9),"○",IF(AND(BI415=契約状況コード表!M$10,T415&gt;=契約状況コード表!N$10),"○",IF(AND(BI415=契約状況コード表!M$11,T415&gt;=契約状況コード表!N$11),"○",IF(AND(BI415=契約状況コード表!M$12,T415&gt;=契約状況コード表!N$12),"○",IF(AND(BI415=契約状況コード表!M$13,T415&gt;=契約状況コード表!N$13),"○",IF(T415="他官署で調達手続き入札を実施のため","○","×"))))))))))</f>
        <v>×</v>
      </c>
      <c r="BE415" s="98" t="str">
        <f>IF(AND(BI415=契約状況コード表!M$5,Y415&gt;契約状況コード表!N$5),"○",IF(AND(BI415=契約状況コード表!M$6,Y415&gt;=契約状況コード表!N$6),"○",IF(AND(BI415=契約状況コード表!M$7,Y415&gt;=契約状況コード表!N$7),"○",IF(AND(BI415=契約状況コード表!M$8,Y415&gt;=契約状況コード表!N$8),"○",IF(AND(BI415=契約状況コード表!M$9,Y415&gt;=契約状況コード表!N$9),"○",IF(AND(BI415=契約状況コード表!M$10,Y415&gt;=契約状況コード表!N$10),"○",IF(AND(BI415=契約状況コード表!M$11,Y415&gt;=契約状況コード表!N$11),"○",IF(AND(BI415=契約状況コード表!M$12,Y415&gt;=契約状況コード表!N$12),"○",IF(AND(BI415=契約状況コード表!M$13,Y415&gt;=契約状況コード表!N$13),"○","×")))))))))</f>
        <v>×</v>
      </c>
      <c r="BF415" s="98" t="str">
        <f t="shared" si="58"/>
        <v>×</v>
      </c>
      <c r="BG415" s="98" t="str">
        <f t="shared" si="59"/>
        <v>×</v>
      </c>
      <c r="BH415" s="99" t="str">
        <f t="shared" si="60"/>
        <v/>
      </c>
      <c r="BI415" s="146">
        <f t="shared" si="61"/>
        <v>0</v>
      </c>
      <c r="BJ415" s="29" t="str">
        <f>IF(AG415=契約状況コード表!G$5,"",IF(AND(K415&lt;&gt;"",ISTEXT(U415)),"分担契約/単価契約",IF(ISTEXT(U415),"単価契約",IF(K415&lt;&gt;"","分担契約",""))))</f>
        <v/>
      </c>
      <c r="BK415" s="147"/>
      <c r="BL415" s="102" t="str">
        <f>IF(COUNTIF(T415,"**"),"",IF(AND(T415&gt;=契約状況コード表!P$5,OR(H415=契約状況コード表!M$5,H415=契約状況コード表!M$6)),1,IF(AND(T415&gt;=契約状況コード表!P$13,H415&lt;&gt;契約状況コード表!M$5,H415&lt;&gt;契約状況コード表!M$6),1,"")))</f>
        <v/>
      </c>
      <c r="BM415" s="132" t="str">
        <f t="shared" si="62"/>
        <v>○</v>
      </c>
      <c r="BN415" s="102" t="b">
        <f t="shared" si="63"/>
        <v>1</v>
      </c>
      <c r="BO415" s="102" t="b">
        <f t="shared" si="64"/>
        <v>1</v>
      </c>
    </row>
    <row r="416" spans="7:67" ht="60.6" customHeight="1">
      <c r="G416" s="64"/>
      <c r="H416" s="65"/>
      <c r="I416" s="65"/>
      <c r="J416" s="65"/>
      <c r="K416" s="64"/>
      <c r="L416" s="29"/>
      <c r="M416" s="66"/>
      <c r="N416" s="65"/>
      <c r="O416" s="67"/>
      <c r="P416" s="72"/>
      <c r="Q416" s="73"/>
      <c r="R416" s="65"/>
      <c r="S416" s="64"/>
      <c r="T416" s="68"/>
      <c r="U416" s="75"/>
      <c r="V416" s="76"/>
      <c r="W416" s="148" t="str">
        <f>IF(OR(T416="他官署で調達手続きを実施のため",AG416=契約状況コード表!G$5),"－",IF(V416&lt;&gt;"",ROUNDDOWN(V416/T416,3),(IFERROR(ROUNDDOWN(U416/T416,3),"－"))))</f>
        <v>－</v>
      </c>
      <c r="X416" s="68"/>
      <c r="Y416" s="68"/>
      <c r="Z416" s="71"/>
      <c r="AA416" s="69"/>
      <c r="AB416" s="70"/>
      <c r="AC416" s="71"/>
      <c r="AD416" s="71"/>
      <c r="AE416" s="71"/>
      <c r="AF416" s="71"/>
      <c r="AG416" s="69"/>
      <c r="AH416" s="65"/>
      <c r="AI416" s="65"/>
      <c r="AJ416" s="65"/>
      <c r="AK416" s="29"/>
      <c r="AL416" s="29"/>
      <c r="AM416" s="170"/>
      <c r="AN416" s="170"/>
      <c r="AO416" s="170"/>
      <c r="AP416" s="170"/>
      <c r="AQ416" s="29"/>
      <c r="AR416" s="64"/>
      <c r="AS416" s="29"/>
      <c r="AT416" s="29"/>
      <c r="AU416" s="29"/>
      <c r="AV416" s="29"/>
      <c r="AW416" s="29"/>
      <c r="AX416" s="29"/>
      <c r="AY416" s="29"/>
      <c r="AZ416" s="29"/>
      <c r="BA416" s="90"/>
      <c r="BB416" s="97"/>
      <c r="BC416" s="98" t="str">
        <f>IF(AND(OR(K416=契約状況コード表!D$5,K416=契約状況コード表!D$6),OR(AG416=契約状況コード表!G$5,AG416=契約状況コード表!G$6)),"年間支払金額(全官署)",IF(OR(AG416=契約状況コード表!G$5,AG416=契約状況コード表!G$6),"年間支払金額",IF(AND(OR(COUNTIF(AI416,"*すべて*"),COUNTIF(AI416,"*全て*")),S416="●",OR(K416=契約状況コード表!D$5,K416=契約状況コード表!D$6)),"年間支払金額(全官署、契約相手方ごと)",IF(AND(OR(COUNTIF(AI416,"*すべて*"),COUNTIF(AI416,"*全て*")),S416="●"),"年間支払金額(契約相手方ごと)",IF(AND(OR(K416=契約状況コード表!D$5,K416=契約状況コード表!D$6),AG416=契約状況コード表!G$7),"契約総額(全官署)",IF(AND(K416=契約状況コード表!D$7,AG416=契約状況コード表!G$7),"契約総額(自官署のみ)",IF(K416=契約状況コード表!D$7,"年間支払金額(自官署のみ)",IF(AG416=契約状況コード表!G$7,"契約総額",IF(AND(COUNTIF(BJ416,"&lt;&gt;*単価*"),OR(K416=契約状況コード表!D$5,K416=契約状況コード表!D$6)),"全官署予定価格",IF(AND(COUNTIF(BJ416,"*単価*"),OR(K416=契約状況コード表!D$5,K416=契約状況コード表!D$6)),"全官署支払金額",IF(AND(COUNTIF(BJ416,"&lt;&gt;*単価*"),COUNTIF(BJ416,"*変更契約*")),"変更後予定価格",IF(COUNTIF(BJ416,"*単価*"),"年間支払金額","予定価格"))))))))))))</f>
        <v>予定価格</v>
      </c>
      <c r="BD416" s="98" t="str">
        <f>IF(AND(BI416=契約状況コード表!M$5,T416&gt;契約状況コード表!N$5),"○",IF(AND(BI416=契約状況コード表!M$6,T416&gt;=契約状況コード表!N$6),"○",IF(AND(BI416=契約状況コード表!M$7,T416&gt;=契約状況コード表!N$7),"○",IF(AND(BI416=契約状況コード表!M$8,T416&gt;=契約状況コード表!N$8),"○",IF(AND(BI416=契約状況コード表!M$9,T416&gt;=契約状況コード表!N$9),"○",IF(AND(BI416=契約状況コード表!M$10,T416&gt;=契約状況コード表!N$10),"○",IF(AND(BI416=契約状況コード表!M$11,T416&gt;=契約状況コード表!N$11),"○",IF(AND(BI416=契約状況コード表!M$12,T416&gt;=契約状況コード表!N$12),"○",IF(AND(BI416=契約状況コード表!M$13,T416&gt;=契約状況コード表!N$13),"○",IF(T416="他官署で調達手続き入札を実施のため","○","×"))))))))))</f>
        <v>×</v>
      </c>
      <c r="BE416" s="98" t="str">
        <f>IF(AND(BI416=契約状況コード表!M$5,Y416&gt;契約状況コード表!N$5),"○",IF(AND(BI416=契約状況コード表!M$6,Y416&gt;=契約状況コード表!N$6),"○",IF(AND(BI416=契約状況コード表!M$7,Y416&gt;=契約状況コード表!N$7),"○",IF(AND(BI416=契約状況コード表!M$8,Y416&gt;=契約状況コード表!N$8),"○",IF(AND(BI416=契約状況コード表!M$9,Y416&gt;=契約状況コード表!N$9),"○",IF(AND(BI416=契約状況コード表!M$10,Y416&gt;=契約状況コード表!N$10),"○",IF(AND(BI416=契約状況コード表!M$11,Y416&gt;=契約状況コード表!N$11),"○",IF(AND(BI416=契約状況コード表!M$12,Y416&gt;=契約状況コード表!N$12),"○",IF(AND(BI416=契約状況コード表!M$13,Y416&gt;=契約状況コード表!N$13),"○","×")))))))))</f>
        <v>×</v>
      </c>
      <c r="BF416" s="98" t="str">
        <f t="shared" si="58"/>
        <v>×</v>
      </c>
      <c r="BG416" s="98" t="str">
        <f t="shared" si="59"/>
        <v>×</v>
      </c>
      <c r="BH416" s="99" t="str">
        <f t="shared" si="60"/>
        <v/>
      </c>
      <c r="BI416" s="146">
        <f t="shared" si="61"/>
        <v>0</v>
      </c>
      <c r="BJ416" s="29" t="str">
        <f>IF(AG416=契約状況コード表!G$5,"",IF(AND(K416&lt;&gt;"",ISTEXT(U416)),"分担契約/単価契約",IF(ISTEXT(U416),"単価契約",IF(K416&lt;&gt;"","分担契約",""))))</f>
        <v/>
      </c>
      <c r="BK416" s="147"/>
      <c r="BL416" s="102" t="str">
        <f>IF(COUNTIF(T416,"**"),"",IF(AND(T416&gt;=契約状況コード表!P$5,OR(H416=契約状況コード表!M$5,H416=契約状況コード表!M$6)),1,IF(AND(T416&gt;=契約状況コード表!P$13,H416&lt;&gt;契約状況コード表!M$5,H416&lt;&gt;契約状況コード表!M$6),1,"")))</f>
        <v/>
      </c>
      <c r="BM416" s="132" t="str">
        <f t="shared" si="62"/>
        <v>○</v>
      </c>
      <c r="BN416" s="102" t="b">
        <f t="shared" si="63"/>
        <v>1</v>
      </c>
      <c r="BO416" s="102" t="b">
        <f t="shared" si="64"/>
        <v>1</v>
      </c>
    </row>
    <row r="417" spans="7:67" ht="60.6" customHeight="1">
      <c r="G417" s="64"/>
      <c r="H417" s="65"/>
      <c r="I417" s="65"/>
      <c r="J417" s="65"/>
      <c r="K417" s="64"/>
      <c r="L417" s="29"/>
      <c r="M417" s="66"/>
      <c r="N417" s="65"/>
      <c r="O417" s="67"/>
      <c r="P417" s="72"/>
      <c r="Q417" s="73"/>
      <c r="R417" s="65"/>
      <c r="S417" s="64"/>
      <c r="T417" s="68"/>
      <c r="U417" s="75"/>
      <c r="V417" s="76"/>
      <c r="W417" s="148" t="str">
        <f>IF(OR(T417="他官署で調達手続きを実施のため",AG417=契約状況コード表!G$5),"－",IF(V417&lt;&gt;"",ROUNDDOWN(V417/T417,3),(IFERROR(ROUNDDOWN(U417/T417,3),"－"))))</f>
        <v>－</v>
      </c>
      <c r="X417" s="68"/>
      <c r="Y417" s="68"/>
      <c r="Z417" s="71"/>
      <c r="AA417" s="69"/>
      <c r="AB417" s="70"/>
      <c r="AC417" s="71"/>
      <c r="AD417" s="71"/>
      <c r="AE417" s="71"/>
      <c r="AF417" s="71"/>
      <c r="AG417" s="69"/>
      <c r="AH417" s="65"/>
      <c r="AI417" s="65"/>
      <c r="AJ417" s="65"/>
      <c r="AK417" s="29"/>
      <c r="AL417" s="29"/>
      <c r="AM417" s="170"/>
      <c r="AN417" s="170"/>
      <c r="AO417" s="170"/>
      <c r="AP417" s="170"/>
      <c r="AQ417" s="29"/>
      <c r="AR417" s="64"/>
      <c r="AS417" s="29"/>
      <c r="AT417" s="29"/>
      <c r="AU417" s="29"/>
      <c r="AV417" s="29"/>
      <c r="AW417" s="29"/>
      <c r="AX417" s="29"/>
      <c r="AY417" s="29"/>
      <c r="AZ417" s="29"/>
      <c r="BA417" s="92"/>
      <c r="BB417" s="97"/>
      <c r="BC417" s="98" t="str">
        <f>IF(AND(OR(K417=契約状況コード表!D$5,K417=契約状況コード表!D$6),OR(AG417=契約状況コード表!G$5,AG417=契約状況コード表!G$6)),"年間支払金額(全官署)",IF(OR(AG417=契約状況コード表!G$5,AG417=契約状況コード表!G$6),"年間支払金額",IF(AND(OR(COUNTIF(AI417,"*すべて*"),COUNTIF(AI417,"*全て*")),S417="●",OR(K417=契約状況コード表!D$5,K417=契約状況コード表!D$6)),"年間支払金額(全官署、契約相手方ごと)",IF(AND(OR(COUNTIF(AI417,"*すべて*"),COUNTIF(AI417,"*全て*")),S417="●"),"年間支払金額(契約相手方ごと)",IF(AND(OR(K417=契約状況コード表!D$5,K417=契約状況コード表!D$6),AG417=契約状況コード表!G$7),"契約総額(全官署)",IF(AND(K417=契約状況コード表!D$7,AG417=契約状況コード表!G$7),"契約総額(自官署のみ)",IF(K417=契約状況コード表!D$7,"年間支払金額(自官署のみ)",IF(AG417=契約状況コード表!G$7,"契約総額",IF(AND(COUNTIF(BJ417,"&lt;&gt;*単価*"),OR(K417=契約状況コード表!D$5,K417=契約状況コード表!D$6)),"全官署予定価格",IF(AND(COUNTIF(BJ417,"*単価*"),OR(K417=契約状況コード表!D$5,K417=契約状況コード表!D$6)),"全官署支払金額",IF(AND(COUNTIF(BJ417,"&lt;&gt;*単価*"),COUNTIF(BJ417,"*変更契約*")),"変更後予定価格",IF(COUNTIF(BJ417,"*単価*"),"年間支払金額","予定価格"))))))))))))</f>
        <v>予定価格</v>
      </c>
      <c r="BD417" s="98" t="str">
        <f>IF(AND(BI417=契約状況コード表!M$5,T417&gt;契約状況コード表!N$5),"○",IF(AND(BI417=契約状況コード表!M$6,T417&gt;=契約状況コード表!N$6),"○",IF(AND(BI417=契約状況コード表!M$7,T417&gt;=契約状況コード表!N$7),"○",IF(AND(BI417=契約状況コード表!M$8,T417&gt;=契約状況コード表!N$8),"○",IF(AND(BI417=契約状況コード表!M$9,T417&gt;=契約状況コード表!N$9),"○",IF(AND(BI417=契約状況コード表!M$10,T417&gt;=契約状況コード表!N$10),"○",IF(AND(BI417=契約状況コード表!M$11,T417&gt;=契約状況コード表!N$11),"○",IF(AND(BI417=契約状況コード表!M$12,T417&gt;=契約状況コード表!N$12),"○",IF(AND(BI417=契約状況コード表!M$13,T417&gt;=契約状況コード表!N$13),"○",IF(T417="他官署で調達手続き入札を実施のため","○","×"))))))))))</f>
        <v>×</v>
      </c>
      <c r="BE417" s="98" t="str">
        <f>IF(AND(BI417=契約状況コード表!M$5,Y417&gt;契約状況コード表!N$5),"○",IF(AND(BI417=契約状況コード表!M$6,Y417&gt;=契約状況コード表!N$6),"○",IF(AND(BI417=契約状況コード表!M$7,Y417&gt;=契約状況コード表!N$7),"○",IF(AND(BI417=契約状況コード表!M$8,Y417&gt;=契約状況コード表!N$8),"○",IF(AND(BI417=契約状況コード表!M$9,Y417&gt;=契約状況コード表!N$9),"○",IF(AND(BI417=契約状況コード表!M$10,Y417&gt;=契約状況コード表!N$10),"○",IF(AND(BI417=契約状況コード表!M$11,Y417&gt;=契約状況コード表!N$11),"○",IF(AND(BI417=契約状況コード表!M$12,Y417&gt;=契約状況コード表!N$12),"○",IF(AND(BI417=契約状況コード表!M$13,Y417&gt;=契約状況コード表!N$13),"○","×")))))))))</f>
        <v>×</v>
      </c>
      <c r="BF417" s="98" t="str">
        <f t="shared" si="58"/>
        <v>×</v>
      </c>
      <c r="BG417" s="98" t="str">
        <f t="shared" si="59"/>
        <v>×</v>
      </c>
      <c r="BH417" s="99" t="str">
        <f t="shared" si="60"/>
        <v/>
      </c>
      <c r="BI417" s="146">
        <f t="shared" si="61"/>
        <v>0</v>
      </c>
      <c r="BJ417" s="29" t="str">
        <f>IF(AG417=契約状況コード表!G$5,"",IF(AND(K417&lt;&gt;"",ISTEXT(U417)),"分担契約/単価契約",IF(ISTEXT(U417),"単価契約",IF(K417&lt;&gt;"","分担契約",""))))</f>
        <v/>
      </c>
      <c r="BK417" s="147"/>
      <c r="BL417" s="102" t="str">
        <f>IF(COUNTIF(T417,"**"),"",IF(AND(T417&gt;=契約状況コード表!P$5,OR(H417=契約状況コード表!M$5,H417=契約状況コード表!M$6)),1,IF(AND(T417&gt;=契約状況コード表!P$13,H417&lt;&gt;契約状況コード表!M$5,H417&lt;&gt;契約状況コード表!M$6),1,"")))</f>
        <v/>
      </c>
      <c r="BM417" s="132" t="str">
        <f t="shared" si="62"/>
        <v>○</v>
      </c>
      <c r="BN417" s="102" t="b">
        <f t="shared" si="63"/>
        <v>1</v>
      </c>
      <c r="BO417" s="102" t="b">
        <f t="shared" si="64"/>
        <v>1</v>
      </c>
    </row>
    <row r="418" spans="7:67" ht="60.6" customHeight="1">
      <c r="G418" s="64"/>
      <c r="H418" s="65"/>
      <c r="I418" s="65"/>
      <c r="J418" s="65"/>
      <c r="K418" s="64"/>
      <c r="L418" s="29"/>
      <c r="M418" s="66"/>
      <c r="N418" s="65"/>
      <c r="O418" s="67"/>
      <c r="P418" s="72"/>
      <c r="Q418" s="73"/>
      <c r="R418" s="65"/>
      <c r="S418" s="64"/>
      <c r="T418" s="68"/>
      <c r="U418" s="75"/>
      <c r="V418" s="76"/>
      <c r="W418" s="148" t="str">
        <f>IF(OR(T418="他官署で調達手続きを実施のため",AG418=契約状況コード表!G$5),"－",IF(V418&lt;&gt;"",ROUNDDOWN(V418/T418,3),(IFERROR(ROUNDDOWN(U418/T418,3),"－"))))</f>
        <v>－</v>
      </c>
      <c r="X418" s="68"/>
      <c r="Y418" s="68"/>
      <c r="Z418" s="71"/>
      <c r="AA418" s="69"/>
      <c r="AB418" s="70"/>
      <c r="AC418" s="71"/>
      <c r="AD418" s="71"/>
      <c r="AE418" s="71"/>
      <c r="AF418" s="71"/>
      <c r="AG418" s="69"/>
      <c r="AH418" s="65"/>
      <c r="AI418" s="65"/>
      <c r="AJ418" s="65"/>
      <c r="AK418" s="29"/>
      <c r="AL418" s="29"/>
      <c r="AM418" s="170"/>
      <c r="AN418" s="170"/>
      <c r="AO418" s="170"/>
      <c r="AP418" s="170"/>
      <c r="AQ418" s="29"/>
      <c r="AR418" s="64"/>
      <c r="AS418" s="29"/>
      <c r="AT418" s="29"/>
      <c r="AU418" s="29"/>
      <c r="AV418" s="29"/>
      <c r="AW418" s="29"/>
      <c r="AX418" s="29"/>
      <c r="AY418" s="29"/>
      <c r="AZ418" s="29"/>
      <c r="BA418" s="90"/>
      <c r="BB418" s="97"/>
      <c r="BC418" s="98" t="str">
        <f>IF(AND(OR(K418=契約状況コード表!D$5,K418=契約状況コード表!D$6),OR(AG418=契約状況コード表!G$5,AG418=契約状況コード表!G$6)),"年間支払金額(全官署)",IF(OR(AG418=契約状況コード表!G$5,AG418=契約状況コード表!G$6),"年間支払金額",IF(AND(OR(COUNTIF(AI418,"*すべて*"),COUNTIF(AI418,"*全て*")),S418="●",OR(K418=契約状況コード表!D$5,K418=契約状況コード表!D$6)),"年間支払金額(全官署、契約相手方ごと)",IF(AND(OR(COUNTIF(AI418,"*すべて*"),COUNTIF(AI418,"*全て*")),S418="●"),"年間支払金額(契約相手方ごと)",IF(AND(OR(K418=契約状況コード表!D$5,K418=契約状況コード表!D$6),AG418=契約状況コード表!G$7),"契約総額(全官署)",IF(AND(K418=契約状況コード表!D$7,AG418=契約状況コード表!G$7),"契約総額(自官署のみ)",IF(K418=契約状況コード表!D$7,"年間支払金額(自官署のみ)",IF(AG418=契約状況コード表!G$7,"契約総額",IF(AND(COUNTIF(BJ418,"&lt;&gt;*単価*"),OR(K418=契約状況コード表!D$5,K418=契約状況コード表!D$6)),"全官署予定価格",IF(AND(COUNTIF(BJ418,"*単価*"),OR(K418=契約状況コード表!D$5,K418=契約状況コード表!D$6)),"全官署支払金額",IF(AND(COUNTIF(BJ418,"&lt;&gt;*単価*"),COUNTIF(BJ418,"*変更契約*")),"変更後予定価格",IF(COUNTIF(BJ418,"*単価*"),"年間支払金額","予定価格"))))))))))))</f>
        <v>予定価格</v>
      </c>
      <c r="BD418" s="98" t="str">
        <f>IF(AND(BI418=契約状況コード表!M$5,T418&gt;契約状況コード表!N$5),"○",IF(AND(BI418=契約状況コード表!M$6,T418&gt;=契約状況コード表!N$6),"○",IF(AND(BI418=契約状況コード表!M$7,T418&gt;=契約状況コード表!N$7),"○",IF(AND(BI418=契約状況コード表!M$8,T418&gt;=契約状況コード表!N$8),"○",IF(AND(BI418=契約状況コード表!M$9,T418&gt;=契約状況コード表!N$9),"○",IF(AND(BI418=契約状況コード表!M$10,T418&gt;=契約状況コード表!N$10),"○",IF(AND(BI418=契約状況コード表!M$11,T418&gt;=契約状況コード表!N$11),"○",IF(AND(BI418=契約状況コード表!M$12,T418&gt;=契約状況コード表!N$12),"○",IF(AND(BI418=契約状況コード表!M$13,T418&gt;=契約状況コード表!N$13),"○",IF(T418="他官署で調達手続き入札を実施のため","○","×"))))))))))</f>
        <v>×</v>
      </c>
      <c r="BE418" s="98" t="str">
        <f>IF(AND(BI418=契約状況コード表!M$5,Y418&gt;契約状況コード表!N$5),"○",IF(AND(BI418=契約状況コード表!M$6,Y418&gt;=契約状況コード表!N$6),"○",IF(AND(BI418=契約状況コード表!M$7,Y418&gt;=契約状況コード表!N$7),"○",IF(AND(BI418=契約状況コード表!M$8,Y418&gt;=契約状況コード表!N$8),"○",IF(AND(BI418=契約状況コード表!M$9,Y418&gt;=契約状況コード表!N$9),"○",IF(AND(BI418=契約状況コード表!M$10,Y418&gt;=契約状況コード表!N$10),"○",IF(AND(BI418=契約状況コード表!M$11,Y418&gt;=契約状況コード表!N$11),"○",IF(AND(BI418=契約状況コード表!M$12,Y418&gt;=契約状況コード表!N$12),"○",IF(AND(BI418=契約状況コード表!M$13,Y418&gt;=契約状況コード表!N$13),"○","×")))))))))</f>
        <v>×</v>
      </c>
      <c r="BF418" s="98" t="str">
        <f t="shared" si="58"/>
        <v>×</v>
      </c>
      <c r="BG418" s="98" t="str">
        <f t="shared" si="59"/>
        <v>×</v>
      </c>
      <c r="BH418" s="99" t="str">
        <f t="shared" si="60"/>
        <v/>
      </c>
      <c r="BI418" s="146">
        <f t="shared" si="61"/>
        <v>0</v>
      </c>
      <c r="BJ418" s="29" t="str">
        <f>IF(AG418=契約状況コード表!G$5,"",IF(AND(K418&lt;&gt;"",ISTEXT(U418)),"分担契約/単価契約",IF(ISTEXT(U418),"単価契約",IF(K418&lt;&gt;"","分担契約",""))))</f>
        <v/>
      </c>
      <c r="BK418" s="147"/>
      <c r="BL418" s="102" t="str">
        <f>IF(COUNTIF(T418,"**"),"",IF(AND(T418&gt;=契約状況コード表!P$5,OR(H418=契約状況コード表!M$5,H418=契約状況コード表!M$6)),1,IF(AND(T418&gt;=契約状況コード表!P$13,H418&lt;&gt;契約状況コード表!M$5,H418&lt;&gt;契約状況コード表!M$6),1,"")))</f>
        <v/>
      </c>
      <c r="BM418" s="132" t="str">
        <f t="shared" si="62"/>
        <v>○</v>
      </c>
      <c r="BN418" s="102" t="b">
        <f t="shared" si="63"/>
        <v>1</v>
      </c>
      <c r="BO418" s="102" t="b">
        <f t="shared" si="64"/>
        <v>1</v>
      </c>
    </row>
    <row r="419" spans="7:67" ht="60.6" customHeight="1">
      <c r="G419" s="64"/>
      <c r="H419" s="65"/>
      <c r="I419" s="65"/>
      <c r="J419" s="65"/>
      <c r="K419" s="64"/>
      <c r="L419" s="29"/>
      <c r="M419" s="66"/>
      <c r="N419" s="65"/>
      <c r="O419" s="67"/>
      <c r="P419" s="72"/>
      <c r="Q419" s="73"/>
      <c r="R419" s="65"/>
      <c r="S419" s="64"/>
      <c r="T419" s="68"/>
      <c r="U419" s="75"/>
      <c r="V419" s="76"/>
      <c r="W419" s="148" t="str">
        <f>IF(OR(T419="他官署で調達手続きを実施のため",AG419=契約状況コード表!G$5),"－",IF(V419&lt;&gt;"",ROUNDDOWN(V419/T419,3),(IFERROR(ROUNDDOWN(U419/T419,3),"－"))))</f>
        <v>－</v>
      </c>
      <c r="X419" s="68"/>
      <c r="Y419" s="68"/>
      <c r="Z419" s="71"/>
      <c r="AA419" s="69"/>
      <c r="AB419" s="70"/>
      <c r="AC419" s="71"/>
      <c r="AD419" s="71"/>
      <c r="AE419" s="71"/>
      <c r="AF419" s="71"/>
      <c r="AG419" s="69"/>
      <c r="AH419" s="65"/>
      <c r="AI419" s="65"/>
      <c r="AJ419" s="65"/>
      <c r="AK419" s="29"/>
      <c r="AL419" s="29"/>
      <c r="AM419" s="170"/>
      <c r="AN419" s="170"/>
      <c r="AO419" s="170"/>
      <c r="AP419" s="170"/>
      <c r="AQ419" s="29"/>
      <c r="AR419" s="64"/>
      <c r="AS419" s="29"/>
      <c r="AT419" s="29"/>
      <c r="AU419" s="29"/>
      <c r="AV419" s="29"/>
      <c r="AW419" s="29"/>
      <c r="AX419" s="29"/>
      <c r="AY419" s="29"/>
      <c r="AZ419" s="29"/>
      <c r="BA419" s="90"/>
      <c r="BB419" s="97"/>
      <c r="BC419" s="98" t="str">
        <f>IF(AND(OR(K419=契約状況コード表!D$5,K419=契約状況コード表!D$6),OR(AG419=契約状況コード表!G$5,AG419=契約状況コード表!G$6)),"年間支払金額(全官署)",IF(OR(AG419=契約状況コード表!G$5,AG419=契約状況コード表!G$6),"年間支払金額",IF(AND(OR(COUNTIF(AI419,"*すべて*"),COUNTIF(AI419,"*全て*")),S419="●",OR(K419=契約状況コード表!D$5,K419=契約状況コード表!D$6)),"年間支払金額(全官署、契約相手方ごと)",IF(AND(OR(COUNTIF(AI419,"*すべて*"),COUNTIF(AI419,"*全て*")),S419="●"),"年間支払金額(契約相手方ごと)",IF(AND(OR(K419=契約状況コード表!D$5,K419=契約状況コード表!D$6),AG419=契約状況コード表!G$7),"契約総額(全官署)",IF(AND(K419=契約状況コード表!D$7,AG419=契約状況コード表!G$7),"契約総額(自官署のみ)",IF(K419=契約状況コード表!D$7,"年間支払金額(自官署のみ)",IF(AG419=契約状況コード表!G$7,"契約総額",IF(AND(COUNTIF(BJ419,"&lt;&gt;*単価*"),OR(K419=契約状況コード表!D$5,K419=契約状況コード表!D$6)),"全官署予定価格",IF(AND(COUNTIF(BJ419,"*単価*"),OR(K419=契約状況コード表!D$5,K419=契約状況コード表!D$6)),"全官署支払金額",IF(AND(COUNTIF(BJ419,"&lt;&gt;*単価*"),COUNTIF(BJ419,"*変更契約*")),"変更後予定価格",IF(COUNTIF(BJ419,"*単価*"),"年間支払金額","予定価格"))))))))))))</f>
        <v>予定価格</v>
      </c>
      <c r="BD419" s="98" t="str">
        <f>IF(AND(BI419=契約状況コード表!M$5,T419&gt;契約状況コード表!N$5),"○",IF(AND(BI419=契約状況コード表!M$6,T419&gt;=契約状況コード表!N$6),"○",IF(AND(BI419=契約状況コード表!M$7,T419&gt;=契約状況コード表!N$7),"○",IF(AND(BI419=契約状況コード表!M$8,T419&gt;=契約状況コード表!N$8),"○",IF(AND(BI419=契約状況コード表!M$9,T419&gt;=契約状況コード表!N$9),"○",IF(AND(BI419=契約状況コード表!M$10,T419&gt;=契約状況コード表!N$10),"○",IF(AND(BI419=契約状況コード表!M$11,T419&gt;=契約状況コード表!N$11),"○",IF(AND(BI419=契約状況コード表!M$12,T419&gt;=契約状況コード表!N$12),"○",IF(AND(BI419=契約状況コード表!M$13,T419&gt;=契約状況コード表!N$13),"○",IF(T419="他官署で調達手続き入札を実施のため","○","×"))))))))))</f>
        <v>×</v>
      </c>
      <c r="BE419" s="98" t="str">
        <f>IF(AND(BI419=契約状況コード表!M$5,Y419&gt;契約状況コード表!N$5),"○",IF(AND(BI419=契約状況コード表!M$6,Y419&gt;=契約状況コード表!N$6),"○",IF(AND(BI419=契約状況コード表!M$7,Y419&gt;=契約状況コード表!N$7),"○",IF(AND(BI419=契約状況コード表!M$8,Y419&gt;=契約状況コード表!N$8),"○",IF(AND(BI419=契約状況コード表!M$9,Y419&gt;=契約状況コード表!N$9),"○",IF(AND(BI419=契約状況コード表!M$10,Y419&gt;=契約状況コード表!N$10),"○",IF(AND(BI419=契約状況コード表!M$11,Y419&gt;=契約状況コード表!N$11),"○",IF(AND(BI419=契約状況コード表!M$12,Y419&gt;=契約状況コード表!N$12),"○",IF(AND(BI419=契約状況コード表!M$13,Y419&gt;=契約状況コード表!N$13),"○","×")))))))))</f>
        <v>×</v>
      </c>
      <c r="BF419" s="98" t="str">
        <f t="shared" si="58"/>
        <v>×</v>
      </c>
      <c r="BG419" s="98" t="str">
        <f t="shared" si="59"/>
        <v>×</v>
      </c>
      <c r="BH419" s="99" t="str">
        <f t="shared" si="60"/>
        <v/>
      </c>
      <c r="BI419" s="146">
        <f t="shared" si="61"/>
        <v>0</v>
      </c>
      <c r="BJ419" s="29" t="str">
        <f>IF(AG419=契約状況コード表!G$5,"",IF(AND(K419&lt;&gt;"",ISTEXT(U419)),"分担契約/単価契約",IF(ISTEXT(U419),"単価契約",IF(K419&lt;&gt;"","分担契約",""))))</f>
        <v/>
      </c>
      <c r="BK419" s="147"/>
      <c r="BL419" s="102" t="str">
        <f>IF(COUNTIF(T419,"**"),"",IF(AND(T419&gt;=契約状況コード表!P$5,OR(H419=契約状況コード表!M$5,H419=契約状況コード表!M$6)),1,IF(AND(T419&gt;=契約状況コード表!P$13,H419&lt;&gt;契約状況コード表!M$5,H419&lt;&gt;契約状況コード表!M$6),1,"")))</f>
        <v/>
      </c>
      <c r="BM419" s="132" t="str">
        <f t="shared" si="62"/>
        <v>○</v>
      </c>
      <c r="BN419" s="102" t="b">
        <f t="shared" si="63"/>
        <v>1</v>
      </c>
      <c r="BO419" s="102" t="b">
        <f t="shared" si="64"/>
        <v>1</v>
      </c>
    </row>
    <row r="420" spans="7:67" ht="60.6" customHeight="1">
      <c r="G420" s="64"/>
      <c r="H420" s="65"/>
      <c r="I420" s="65"/>
      <c r="J420" s="65"/>
      <c r="K420" s="64"/>
      <c r="L420" s="29"/>
      <c r="M420" s="66"/>
      <c r="N420" s="65"/>
      <c r="O420" s="67"/>
      <c r="P420" s="72"/>
      <c r="Q420" s="73"/>
      <c r="R420" s="65"/>
      <c r="S420" s="64"/>
      <c r="T420" s="74"/>
      <c r="U420" s="131"/>
      <c r="V420" s="76"/>
      <c r="W420" s="148" t="str">
        <f>IF(OR(T420="他官署で調達手続きを実施のため",AG420=契約状況コード表!G$5),"－",IF(V420&lt;&gt;"",ROUNDDOWN(V420/T420,3),(IFERROR(ROUNDDOWN(U420/T420,3),"－"))))</f>
        <v>－</v>
      </c>
      <c r="X420" s="74"/>
      <c r="Y420" s="74"/>
      <c r="Z420" s="71"/>
      <c r="AA420" s="69"/>
      <c r="AB420" s="70"/>
      <c r="AC420" s="71"/>
      <c r="AD420" s="71"/>
      <c r="AE420" s="71"/>
      <c r="AF420" s="71"/>
      <c r="AG420" s="69"/>
      <c r="AH420" s="65"/>
      <c r="AI420" s="65"/>
      <c r="AJ420" s="65"/>
      <c r="AK420" s="29"/>
      <c r="AL420" s="29"/>
      <c r="AM420" s="170"/>
      <c r="AN420" s="170"/>
      <c r="AO420" s="170"/>
      <c r="AP420" s="170"/>
      <c r="AQ420" s="29"/>
      <c r="AR420" s="64"/>
      <c r="AS420" s="29"/>
      <c r="AT420" s="29"/>
      <c r="AU420" s="29"/>
      <c r="AV420" s="29"/>
      <c r="AW420" s="29"/>
      <c r="AX420" s="29"/>
      <c r="AY420" s="29"/>
      <c r="AZ420" s="29"/>
      <c r="BA420" s="90"/>
      <c r="BB420" s="97"/>
      <c r="BC420" s="98" t="str">
        <f>IF(AND(OR(K420=契約状況コード表!D$5,K420=契約状況コード表!D$6),OR(AG420=契約状況コード表!G$5,AG420=契約状況コード表!G$6)),"年間支払金額(全官署)",IF(OR(AG420=契約状況コード表!G$5,AG420=契約状況コード表!G$6),"年間支払金額",IF(AND(OR(COUNTIF(AI420,"*すべて*"),COUNTIF(AI420,"*全て*")),S420="●",OR(K420=契約状況コード表!D$5,K420=契約状況コード表!D$6)),"年間支払金額(全官署、契約相手方ごと)",IF(AND(OR(COUNTIF(AI420,"*すべて*"),COUNTIF(AI420,"*全て*")),S420="●"),"年間支払金額(契約相手方ごと)",IF(AND(OR(K420=契約状況コード表!D$5,K420=契約状況コード表!D$6),AG420=契約状況コード表!G$7),"契約総額(全官署)",IF(AND(K420=契約状況コード表!D$7,AG420=契約状況コード表!G$7),"契約総額(自官署のみ)",IF(K420=契約状況コード表!D$7,"年間支払金額(自官署のみ)",IF(AG420=契約状況コード表!G$7,"契約総額",IF(AND(COUNTIF(BJ420,"&lt;&gt;*単価*"),OR(K420=契約状況コード表!D$5,K420=契約状況コード表!D$6)),"全官署予定価格",IF(AND(COUNTIF(BJ420,"*単価*"),OR(K420=契約状況コード表!D$5,K420=契約状況コード表!D$6)),"全官署支払金額",IF(AND(COUNTIF(BJ420,"&lt;&gt;*単価*"),COUNTIF(BJ420,"*変更契約*")),"変更後予定価格",IF(COUNTIF(BJ420,"*単価*"),"年間支払金額","予定価格"))))))))))))</f>
        <v>予定価格</v>
      </c>
      <c r="BD420" s="98" t="str">
        <f>IF(AND(BI420=契約状況コード表!M$5,T420&gt;契約状況コード表!N$5),"○",IF(AND(BI420=契約状況コード表!M$6,T420&gt;=契約状況コード表!N$6),"○",IF(AND(BI420=契約状況コード表!M$7,T420&gt;=契約状況コード表!N$7),"○",IF(AND(BI420=契約状況コード表!M$8,T420&gt;=契約状況コード表!N$8),"○",IF(AND(BI420=契約状況コード表!M$9,T420&gt;=契約状況コード表!N$9),"○",IF(AND(BI420=契約状況コード表!M$10,T420&gt;=契約状況コード表!N$10),"○",IF(AND(BI420=契約状況コード表!M$11,T420&gt;=契約状況コード表!N$11),"○",IF(AND(BI420=契約状況コード表!M$12,T420&gt;=契約状況コード表!N$12),"○",IF(AND(BI420=契約状況コード表!M$13,T420&gt;=契約状況コード表!N$13),"○",IF(T420="他官署で調達手続き入札を実施のため","○","×"))))))))))</f>
        <v>×</v>
      </c>
      <c r="BE420" s="98" t="str">
        <f>IF(AND(BI420=契約状況コード表!M$5,Y420&gt;契約状況コード表!N$5),"○",IF(AND(BI420=契約状況コード表!M$6,Y420&gt;=契約状況コード表!N$6),"○",IF(AND(BI420=契約状況コード表!M$7,Y420&gt;=契約状況コード表!N$7),"○",IF(AND(BI420=契約状況コード表!M$8,Y420&gt;=契約状況コード表!N$8),"○",IF(AND(BI420=契約状況コード表!M$9,Y420&gt;=契約状況コード表!N$9),"○",IF(AND(BI420=契約状況コード表!M$10,Y420&gt;=契約状況コード表!N$10),"○",IF(AND(BI420=契約状況コード表!M$11,Y420&gt;=契約状況コード表!N$11),"○",IF(AND(BI420=契約状況コード表!M$12,Y420&gt;=契約状況コード表!N$12),"○",IF(AND(BI420=契約状況コード表!M$13,Y420&gt;=契約状況コード表!N$13),"○","×")))))))))</f>
        <v>×</v>
      </c>
      <c r="BF420" s="98" t="str">
        <f t="shared" si="58"/>
        <v>×</v>
      </c>
      <c r="BG420" s="98" t="str">
        <f t="shared" si="59"/>
        <v>×</v>
      </c>
      <c r="BH420" s="99" t="str">
        <f t="shared" si="60"/>
        <v/>
      </c>
      <c r="BI420" s="146">
        <f t="shared" si="61"/>
        <v>0</v>
      </c>
      <c r="BJ420" s="29" t="str">
        <f>IF(AG420=契約状況コード表!G$5,"",IF(AND(K420&lt;&gt;"",ISTEXT(U420)),"分担契約/単価契約",IF(ISTEXT(U420),"単価契約",IF(K420&lt;&gt;"","分担契約",""))))</f>
        <v/>
      </c>
      <c r="BK420" s="147"/>
      <c r="BL420" s="102" t="str">
        <f>IF(COUNTIF(T420,"**"),"",IF(AND(T420&gt;=契約状況コード表!P$5,OR(H420=契約状況コード表!M$5,H420=契約状況コード表!M$6)),1,IF(AND(T420&gt;=契約状況コード表!P$13,H420&lt;&gt;契約状況コード表!M$5,H420&lt;&gt;契約状況コード表!M$6),1,"")))</f>
        <v/>
      </c>
      <c r="BM420" s="132" t="str">
        <f t="shared" si="62"/>
        <v>○</v>
      </c>
      <c r="BN420" s="102" t="b">
        <f t="shared" si="63"/>
        <v>1</v>
      </c>
      <c r="BO420" s="102" t="b">
        <f t="shared" si="64"/>
        <v>1</v>
      </c>
    </row>
    <row r="421" spans="7:67" ht="60.6" customHeight="1">
      <c r="G421" s="64"/>
      <c r="H421" s="65"/>
      <c r="I421" s="65"/>
      <c r="J421" s="65"/>
      <c r="K421" s="64"/>
      <c r="L421" s="29"/>
      <c r="M421" s="66"/>
      <c r="N421" s="65"/>
      <c r="O421" s="67"/>
      <c r="P421" s="72"/>
      <c r="Q421" s="73"/>
      <c r="R421" s="65"/>
      <c r="S421" s="64"/>
      <c r="T421" s="68"/>
      <c r="U421" s="75"/>
      <c r="V421" s="76"/>
      <c r="W421" s="148" t="str">
        <f>IF(OR(T421="他官署で調達手続きを実施のため",AG421=契約状況コード表!G$5),"－",IF(V421&lt;&gt;"",ROUNDDOWN(V421/T421,3),(IFERROR(ROUNDDOWN(U421/T421,3),"－"))))</f>
        <v>－</v>
      </c>
      <c r="X421" s="68"/>
      <c r="Y421" s="68"/>
      <c r="Z421" s="71"/>
      <c r="AA421" s="69"/>
      <c r="AB421" s="70"/>
      <c r="AC421" s="71"/>
      <c r="AD421" s="71"/>
      <c r="AE421" s="71"/>
      <c r="AF421" s="71"/>
      <c r="AG421" s="69"/>
      <c r="AH421" s="65"/>
      <c r="AI421" s="65"/>
      <c r="AJ421" s="65"/>
      <c r="AK421" s="29"/>
      <c r="AL421" s="29"/>
      <c r="AM421" s="170"/>
      <c r="AN421" s="170"/>
      <c r="AO421" s="170"/>
      <c r="AP421" s="170"/>
      <c r="AQ421" s="29"/>
      <c r="AR421" s="64"/>
      <c r="AS421" s="29"/>
      <c r="AT421" s="29"/>
      <c r="AU421" s="29"/>
      <c r="AV421" s="29"/>
      <c r="AW421" s="29"/>
      <c r="AX421" s="29"/>
      <c r="AY421" s="29"/>
      <c r="AZ421" s="29"/>
      <c r="BA421" s="90"/>
      <c r="BB421" s="97"/>
      <c r="BC421" s="98" t="str">
        <f>IF(AND(OR(K421=契約状況コード表!D$5,K421=契約状況コード表!D$6),OR(AG421=契約状況コード表!G$5,AG421=契約状況コード表!G$6)),"年間支払金額(全官署)",IF(OR(AG421=契約状況コード表!G$5,AG421=契約状況コード表!G$6),"年間支払金額",IF(AND(OR(COUNTIF(AI421,"*すべて*"),COUNTIF(AI421,"*全て*")),S421="●",OR(K421=契約状況コード表!D$5,K421=契約状況コード表!D$6)),"年間支払金額(全官署、契約相手方ごと)",IF(AND(OR(COUNTIF(AI421,"*すべて*"),COUNTIF(AI421,"*全て*")),S421="●"),"年間支払金額(契約相手方ごと)",IF(AND(OR(K421=契約状況コード表!D$5,K421=契約状況コード表!D$6),AG421=契約状況コード表!G$7),"契約総額(全官署)",IF(AND(K421=契約状況コード表!D$7,AG421=契約状況コード表!G$7),"契約総額(自官署のみ)",IF(K421=契約状況コード表!D$7,"年間支払金額(自官署のみ)",IF(AG421=契約状況コード表!G$7,"契約総額",IF(AND(COUNTIF(BJ421,"&lt;&gt;*単価*"),OR(K421=契約状況コード表!D$5,K421=契約状況コード表!D$6)),"全官署予定価格",IF(AND(COUNTIF(BJ421,"*単価*"),OR(K421=契約状況コード表!D$5,K421=契約状況コード表!D$6)),"全官署支払金額",IF(AND(COUNTIF(BJ421,"&lt;&gt;*単価*"),COUNTIF(BJ421,"*変更契約*")),"変更後予定価格",IF(COUNTIF(BJ421,"*単価*"),"年間支払金額","予定価格"))))))))))))</f>
        <v>予定価格</v>
      </c>
      <c r="BD421" s="98" t="str">
        <f>IF(AND(BI421=契約状況コード表!M$5,T421&gt;契約状況コード表!N$5),"○",IF(AND(BI421=契約状況コード表!M$6,T421&gt;=契約状況コード表!N$6),"○",IF(AND(BI421=契約状況コード表!M$7,T421&gt;=契約状況コード表!N$7),"○",IF(AND(BI421=契約状況コード表!M$8,T421&gt;=契約状況コード表!N$8),"○",IF(AND(BI421=契約状況コード表!M$9,T421&gt;=契約状況コード表!N$9),"○",IF(AND(BI421=契約状況コード表!M$10,T421&gt;=契約状況コード表!N$10),"○",IF(AND(BI421=契約状況コード表!M$11,T421&gt;=契約状況コード表!N$11),"○",IF(AND(BI421=契約状況コード表!M$12,T421&gt;=契約状況コード表!N$12),"○",IF(AND(BI421=契約状況コード表!M$13,T421&gt;=契約状況コード表!N$13),"○",IF(T421="他官署で調達手続き入札を実施のため","○","×"))))))))))</f>
        <v>×</v>
      </c>
      <c r="BE421" s="98" t="str">
        <f>IF(AND(BI421=契約状況コード表!M$5,Y421&gt;契約状況コード表!N$5),"○",IF(AND(BI421=契約状況コード表!M$6,Y421&gt;=契約状況コード表!N$6),"○",IF(AND(BI421=契約状況コード表!M$7,Y421&gt;=契約状況コード表!N$7),"○",IF(AND(BI421=契約状況コード表!M$8,Y421&gt;=契約状況コード表!N$8),"○",IF(AND(BI421=契約状況コード表!M$9,Y421&gt;=契約状況コード表!N$9),"○",IF(AND(BI421=契約状況コード表!M$10,Y421&gt;=契約状況コード表!N$10),"○",IF(AND(BI421=契約状況コード表!M$11,Y421&gt;=契約状況コード表!N$11),"○",IF(AND(BI421=契約状況コード表!M$12,Y421&gt;=契約状況コード表!N$12),"○",IF(AND(BI421=契約状況コード表!M$13,Y421&gt;=契約状況コード表!N$13),"○","×")))))))))</f>
        <v>×</v>
      </c>
      <c r="BF421" s="98" t="str">
        <f t="shared" si="58"/>
        <v>×</v>
      </c>
      <c r="BG421" s="98" t="str">
        <f t="shared" si="59"/>
        <v>×</v>
      </c>
      <c r="BH421" s="99" t="str">
        <f t="shared" si="60"/>
        <v/>
      </c>
      <c r="BI421" s="146">
        <f t="shared" si="61"/>
        <v>0</v>
      </c>
      <c r="BJ421" s="29" t="str">
        <f>IF(AG421=契約状況コード表!G$5,"",IF(AND(K421&lt;&gt;"",ISTEXT(U421)),"分担契約/単価契約",IF(ISTEXT(U421),"単価契約",IF(K421&lt;&gt;"","分担契約",""))))</f>
        <v/>
      </c>
      <c r="BK421" s="147"/>
      <c r="BL421" s="102" t="str">
        <f>IF(COUNTIF(T421,"**"),"",IF(AND(T421&gt;=契約状況コード表!P$5,OR(H421=契約状況コード表!M$5,H421=契約状況コード表!M$6)),1,IF(AND(T421&gt;=契約状況コード表!P$13,H421&lt;&gt;契約状況コード表!M$5,H421&lt;&gt;契約状況コード表!M$6),1,"")))</f>
        <v/>
      </c>
      <c r="BM421" s="132" t="str">
        <f t="shared" si="62"/>
        <v>○</v>
      </c>
      <c r="BN421" s="102" t="b">
        <f t="shared" si="63"/>
        <v>1</v>
      </c>
      <c r="BO421" s="102" t="b">
        <f t="shared" si="64"/>
        <v>1</v>
      </c>
    </row>
    <row r="422" spans="7:67" ht="60.6" customHeight="1">
      <c r="G422" s="64"/>
      <c r="H422" s="65"/>
      <c r="I422" s="65"/>
      <c r="J422" s="65"/>
      <c r="K422" s="64"/>
      <c r="L422" s="29"/>
      <c r="M422" s="66"/>
      <c r="N422" s="65"/>
      <c r="O422" s="67"/>
      <c r="P422" s="72"/>
      <c r="Q422" s="73"/>
      <c r="R422" s="65"/>
      <c r="S422" s="64"/>
      <c r="T422" s="68"/>
      <c r="U422" s="75"/>
      <c r="V422" s="76"/>
      <c r="W422" s="148" t="str">
        <f>IF(OR(T422="他官署で調達手続きを実施のため",AG422=契約状況コード表!G$5),"－",IF(V422&lt;&gt;"",ROUNDDOWN(V422/T422,3),(IFERROR(ROUNDDOWN(U422/T422,3),"－"))))</f>
        <v>－</v>
      </c>
      <c r="X422" s="68"/>
      <c r="Y422" s="68"/>
      <c r="Z422" s="71"/>
      <c r="AA422" s="69"/>
      <c r="AB422" s="70"/>
      <c r="AC422" s="71"/>
      <c r="AD422" s="71"/>
      <c r="AE422" s="71"/>
      <c r="AF422" s="71"/>
      <c r="AG422" s="69"/>
      <c r="AH422" s="65"/>
      <c r="AI422" s="65"/>
      <c r="AJ422" s="65"/>
      <c r="AK422" s="29"/>
      <c r="AL422" s="29"/>
      <c r="AM422" s="170"/>
      <c r="AN422" s="170"/>
      <c r="AO422" s="170"/>
      <c r="AP422" s="170"/>
      <c r="AQ422" s="29"/>
      <c r="AR422" s="64"/>
      <c r="AS422" s="29"/>
      <c r="AT422" s="29"/>
      <c r="AU422" s="29"/>
      <c r="AV422" s="29"/>
      <c r="AW422" s="29"/>
      <c r="AX422" s="29"/>
      <c r="AY422" s="29"/>
      <c r="AZ422" s="29"/>
      <c r="BA422" s="90"/>
      <c r="BB422" s="97"/>
      <c r="BC422" s="98" t="str">
        <f>IF(AND(OR(K422=契約状況コード表!D$5,K422=契約状況コード表!D$6),OR(AG422=契約状況コード表!G$5,AG422=契約状況コード表!G$6)),"年間支払金額(全官署)",IF(OR(AG422=契約状況コード表!G$5,AG422=契約状況コード表!G$6),"年間支払金額",IF(AND(OR(COUNTIF(AI422,"*すべて*"),COUNTIF(AI422,"*全て*")),S422="●",OR(K422=契約状況コード表!D$5,K422=契約状況コード表!D$6)),"年間支払金額(全官署、契約相手方ごと)",IF(AND(OR(COUNTIF(AI422,"*すべて*"),COUNTIF(AI422,"*全て*")),S422="●"),"年間支払金額(契約相手方ごと)",IF(AND(OR(K422=契約状況コード表!D$5,K422=契約状況コード表!D$6),AG422=契約状況コード表!G$7),"契約総額(全官署)",IF(AND(K422=契約状況コード表!D$7,AG422=契約状況コード表!G$7),"契約総額(自官署のみ)",IF(K422=契約状況コード表!D$7,"年間支払金額(自官署のみ)",IF(AG422=契約状況コード表!G$7,"契約総額",IF(AND(COUNTIF(BJ422,"&lt;&gt;*単価*"),OR(K422=契約状況コード表!D$5,K422=契約状況コード表!D$6)),"全官署予定価格",IF(AND(COUNTIF(BJ422,"*単価*"),OR(K422=契約状況コード表!D$5,K422=契約状況コード表!D$6)),"全官署支払金額",IF(AND(COUNTIF(BJ422,"&lt;&gt;*単価*"),COUNTIF(BJ422,"*変更契約*")),"変更後予定価格",IF(COUNTIF(BJ422,"*単価*"),"年間支払金額","予定価格"))))))))))))</f>
        <v>予定価格</v>
      </c>
      <c r="BD422" s="98" t="str">
        <f>IF(AND(BI422=契約状況コード表!M$5,T422&gt;契約状況コード表!N$5),"○",IF(AND(BI422=契約状況コード表!M$6,T422&gt;=契約状況コード表!N$6),"○",IF(AND(BI422=契約状況コード表!M$7,T422&gt;=契約状況コード表!N$7),"○",IF(AND(BI422=契約状況コード表!M$8,T422&gt;=契約状況コード表!N$8),"○",IF(AND(BI422=契約状況コード表!M$9,T422&gt;=契約状況コード表!N$9),"○",IF(AND(BI422=契約状況コード表!M$10,T422&gt;=契約状況コード表!N$10),"○",IF(AND(BI422=契約状況コード表!M$11,T422&gt;=契約状況コード表!N$11),"○",IF(AND(BI422=契約状況コード表!M$12,T422&gt;=契約状況コード表!N$12),"○",IF(AND(BI422=契約状況コード表!M$13,T422&gt;=契約状況コード表!N$13),"○",IF(T422="他官署で調達手続き入札を実施のため","○","×"))))))))))</f>
        <v>×</v>
      </c>
      <c r="BE422" s="98" t="str">
        <f>IF(AND(BI422=契約状況コード表!M$5,Y422&gt;契約状況コード表!N$5),"○",IF(AND(BI422=契約状況コード表!M$6,Y422&gt;=契約状況コード表!N$6),"○",IF(AND(BI422=契約状況コード表!M$7,Y422&gt;=契約状況コード表!N$7),"○",IF(AND(BI422=契約状況コード表!M$8,Y422&gt;=契約状況コード表!N$8),"○",IF(AND(BI422=契約状況コード表!M$9,Y422&gt;=契約状況コード表!N$9),"○",IF(AND(BI422=契約状況コード表!M$10,Y422&gt;=契約状況コード表!N$10),"○",IF(AND(BI422=契約状況コード表!M$11,Y422&gt;=契約状況コード表!N$11),"○",IF(AND(BI422=契約状況コード表!M$12,Y422&gt;=契約状況コード表!N$12),"○",IF(AND(BI422=契約状況コード表!M$13,Y422&gt;=契約状況コード表!N$13),"○","×")))))))))</f>
        <v>×</v>
      </c>
      <c r="BF422" s="98" t="str">
        <f t="shared" si="58"/>
        <v>×</v>
      </c>
      <c r="BG422" s="98" t="str">
        <f t="shared" si="59"/>
        <v>×</v>
      </c>
      <c r="BH422" s="99" t="str">
        <f t="shared" si="60"/>
        <v/>
      </c>
      <c r="BI422" s="146">
        <f t="shared" si="61"/>
        <v>0</v>
      </c>
      <c r="BJ422" s="29" t="str">
        <f>IF(AG422=契約状況コード表!G$5,"",IF(AND(K422&lt;&gt;"",ISTEXT(U422)),"分担契約/単価契約",IF(ISTEXT(U422),"単価契約",IF(K422&lt;&gt;"","分担契約",""))))</f>
        <v/>
      </c>
      <c r="BK422" s="147"/>
      <c r="BL422" s="102" t="str">
        <f>IF(COUNTIF(T422,"**"),"",IF(AND(T422&gt;=契約状況コード表!P$5,OR(H422=契約状況コード表!M$5,H422=契約状況コード表!M$6)),1,IF(AND(T422&gt;=契約状況コード表!P$13,H422&lt;&gt;契約状況コード表!M$5,H422&lt;&gt;契約状況コード表!M$6),1,"")))</f>
        <v/>
      </c>
      <c r="BM422" s="132" t="str">
        <f t="shared" si="62"/>
        <v>○</v>
      </c>
      <c r="BN422" s="102" t="b">
        <f t="shared" si="63"/>
        <v>1</v>
      </c>
      <c r="BO422" s="102" t="b">
        <f t="shared" si="64"/>
        <v>1</v>
      </c>
    </row>
    <row r="423" spans="7:67" ht="60.6" customHeight="1">
      <c r="G423" s="64"/>
      <c r="H423" s="65"/>
      <c r="I423" s="65"/>
      <c r="J423" s="65"/>
      <c r="K423" s="64"/>
      <c r="L423" s="29"/>
      <c r="M423" s="66"/>
      <c r="N423" s="65"/>
      <c r="O423" s="67"/>
      <c r="P423" s="72"/>
      <c r="Q423" s="73"/>
      <c r="R423" s="65"/>
      <c r="S423" s="64"/>
      <c r="T423" s="68"/>
      <c r="U423" s="75"/>
      <c r="V423" s="76"/>
      <c r="W423" s="148" t="str">
        <f>IF(OR(T423="他官署で調達手続きを実施のため",AG423=契約状況コード表!G$5),"－",IF(V423&lt;&gt;"",ROUNDDOWN(V423/T423,3),(IFERROR(ROUNDDOWN(U423/T423,3),"－"))))</f>
        <v>－</v>
      </c>
      <c r="X423" s="68"/>
      <c r="Y423" s="68"/>
      <c r="Z423" s="71"/>
      <c r="AA423" s="69"/>
      <c r="AB423" s="70"/>
      <c r="AC423" s="71"/>
      <c r="AD423" s="71"/>
      <c r="AE423" s="71"/>
      <c r="AF423" s="71"/>
      <c r="AG423" s="69"/>
      <c r="AH423" s="65"/>
      <c r="AI423" s="65"/>
      <c r="AJ423" s="65"/>
      <c r="AK423" s="29"/>
      <c r="AL423" s="29"/>
      <c r="AM423" s="170"/>
      <c r="AN423" s="170"/>
      <c r="AO423" s="170"/>
      <c r="AP423" s="170"/>
      <c r="AQ423" s="29"/>
      <c r="AR423" s="64"/>
      <c r="AS423" s="29"/>
      <c r="AT423" s="29"/>
      <c r="AU423" s="29"/>
      <c r="AV423" s="29"/>
      <c r="AW423" s="29"/>
      <c r="AX423" s="29"/>
      <c r="AY423" s="29"/>
      <c r="AZ423" s="29"/>
      <c r="BA423" s="90"/>
      <c r="BB423" s="97"/>
      <c r="BC423" s="98" t="str">
        <f>IF(AND(OR(K423=契約状況コード表!D$5,K423=契約状況コード表!D$6),OR(AG423=契約状況コード表!G$5,AG423=契約状況コード表!G$6)),"年間支払金額(全官署)",IF(OR(AG423=契約状況コード表!G$5,AG423=契約状況コード表!G$6),"年間支払金額",IF(AND(OR(COUNTIF(AI423,"*すべて*"),COUNTIF(AI423,"*全て*")),S423="●",OR(K423=契約状況コード表!D$5,K423=契約状況コード表!D$6)),"年間支払金額(全官署、契約相手方ごと)",IF(AND(OR(COUNTIF(AI423,"*すべて*"),COUNTIF(AI423,"*全て*")),S423="●"),"年間支払金額(契約相手方ごと)",IF(AND(OR(K423=契約状況コード表!D$5,K423=契約状況コード表!D$6),AG423=契約状況コード表!G$7),"契約総額(全官署)",IF(AND(K423=契約状況コード表!D$7,AG423=契約状況コード表!G$7),"契約総額(自官署のみ)",IF(K423=契約状況コード表!D$7,"年間支払金額(自官署のみ)",IF(AG423=契約状況コード表!G$7,"契約総額",IF(AND(COUNTIF(BJ423,"&lt;&gt;*単価*"),OR(K423=契約状況コード表!D$5,K423=契約状況コード表!D$6)),"全官署予定価格",IF(AND(COUNTIF(BJ423,"*単価*"),OR(K423=契約状況コード表!D$5,K423=契約状況コード表!D$6)),"全官署支払金額",IF(AND(COUNTIF(BJ423,"&lt;&gt;*単価*"),COUNTIF(BJ423,"*変更契約*")),"変更後予定価格",IF(COUNTIF(BJ423,"*単価*"),"年間支払金額","予定価格"))))))))))))</f>
        <v>予定価格</v>
      </c>
      <c r="BD423" s="98" t="str">
        <f>IF(AND(BI423=契約状況コード表!M$5,T423&gt;契約状況コード表!N$5),"○",IF(AND(BI423=契約状況コード表!M$6,T423&gt;=契約状況コード表!N$6),"○",IF(AND(BI423=契約状況コード表!M$7,T423&gt;=契約状況コード表!N$7),"○",IF(AND(BI423=契約状況コード表!M$8,T423&gt;=契約状況コード表!N$8),"○",IF(AND(BI423=契約状況コード表!M$9,T423&gt;=契約状況コード表!N$9),"○",IF(AND(BI423=契約状況コード表!M$10,T423&gt;=契約状況コード表!N$10),"○",IF(AND(BI423=契約状況コード表!M$11,T423&gt;=契約状況コード表!N$11),"○",IF(AND(BI423=契約状況コード表!M$12,T423&gt;=契約状況コード表!N$12),"○",IF(AND(BI423=契約状況コード表!M$13,T423&gt;=契約状況コード表!N$13),"○",IF(T423="他官署で調達手続き入札を実施のため","○","×"))))))))))</f>
        <v>×</v>
      </c>
      <c r="BE423" s="98" t="str">
        <f>IF(AND(BI423=契約状況コード表!M$5,Y423&gt;契約状況コード表!N$5),"○",IF(AND(BI423=契約状況コード表!M$6,Y423&gt;=契約状況コード表!N$6),"○",IF(AND(BI423=契約状況コード表!M$7,Y423&gt;=契約状況コード表!N$7),"○",IF(AND(BI423=契約状況コード表!M$8,Y423&gt;=契約状況コード表!N$8),"○",IF(AND(BI423=契約状況コード表!M$9,Y423&gt;=契約状況コード表!N$9),"○",IF(AND(BI423=契約状況コード表!M$10,Y423&gt;=契約状況コード表!N$10),"○",IF(AND(BI423=契約状況コード表!M$11,Y423&gt;=契約状況コード表!N$11),"○",IF(AND(BI423=契約状況コード表!M$12,Y423&gt;=契約状況コード表!N$12),"○",IF(AND(BI423=契約状況コード表!M$13,Y423&gt;=契約状況コード表!N$13),"○","×")))))))))</f>
        <v>×</v>
      </c>
      <c r="BF423" s="98" t="str">
        <f t="shared" si="58"/>
        <v>×</v>
      </c>
      <c r="BG423" s="98" t="str">
        <f t="shared" si="59"/>
        <v>×</v>
      </c>
      <c r="BH423" s="99" t="str">
        <f t="shared" si="60"/>
        <v/>
      </c>
      <c r="BI423" s="146">
        <f t="shared" si="61"/>
        <v>0</v>
      </c>
      <c r="BJ423" s="29" t="str">
        <f>IF(AG423=契約状況コード表!G$5,"",IF(AND(K423&lt;&gt;"",ISTEXT(U423)),"分担契約/単価契約",IF(ISTEXT(U423),"単価契約",IF(K423&lt;&gt;"","分担契約",""))))</f>
        <v/>
      </c>
      <c r="BK423" s="147"/>
      <c r="BL423" s="102" t="str">
        <f>IF(COUNTIF(T423,"**"),"",IF(AND(T423&gt;=契約状況コード表!P$5,OR(H423=契約状況コード表!M$5,H423=契約状況コード表!M$6)),1,IF(AND(T423&gt;=契約状況コード表!P$13,H423&lt;&gt;契約状況コード表!M$5,H423&lt;&gt;契約状況コード表!M$6),1,"")))</f>
        <v/>
      </c>
      <c r="BM423" s="132" t="str">
        <f t="shared" si="62"/>
        <v>○</v>
      </c>
      <c r="BN423" s="102" t="b">
        <f t="shared" si="63"/>
        <v>1</v>
      </c>
      <c r="BO423" s="102" t="b">
        <f t="shared" si="64"/>
        <v>1</v>
      </c>
    </row>
    <row r="424" spans="7:67" ht="60.6" customHeight="1">
      <c r="G424" s="64"/>
      <c r="H424" s="65"/>
      <c r="I424" s="65"/>
      <c r="J424" s="65"/>
      <c r="K424" s="64"/>
      <c r="L424" s="29"/>
      <c r="M424" s="66"/>
      <c r="N424" s="65"/>
      <c r="O424" s="67"/>
      <c r="P424" s="72"/>
      <c r="Q424" s="73"/>
      <c r="R424" s="65"/>
      <c r="S424" s="64"/>
      <c r="T424" s="68"/>
      <c r="U424" s="75"/>
      <c r="V424" s="76"/>
      <c r="W424" s="148" t="str">
        <f>IF(OR(T424="他官署で調達手続きを実施のため",AG424=契約状況コード表!G$5),"－",IF(V424&lt;&gt;"",ROUNDDOWN(V424/T424,3),(IFERROR(ROUNDDOWN(U424/T424,3),"－"))))</f>
        <v>－</v>
      </c>
      <c r="X424" s="68"/>
      <c r="Y424" s="68"/>
      <c r="Z424" s="71"/>
      <c r="AA424" s="69"/>
      <c r="AB424" s="70"/>
      <c r="AC424" s="71"/>
      <c r="AD424" s="71"/>
      <c r="AE424" s="71"/>
      <c r="AF424" s="71"/>
      <c r="AG424" s="69"/>
      <c r="AH424" s="65"/>
      <c r="AI424" s="65"/>
      <c r="AJ424" s="65"/>
      <c r="AK424" s="29"/>
      <c r="AL424" s="29"/>
      <c r="AM424" s="170"/>
      <c r="AN424" s="170"/>
      <c r="AO424" s="170"/>
      <c r="AP424" s="170"/>
      <c r="AQ424" s="29"/>
      <c r="AR424" s="64"/>
      <c r="AS424" s="29"/>
      <c r="AT424" s="29"/>
      <c r="AU424" s="29"/>
      <c r="AV424" s="29"/>
      <c r="AW424" s="29"/>
      <c r="AX424" s="29"/>
      <c r="AY424" s="29"/>
      <c r="AZ424" s="29"/>
      <c r="BA424" s="92"/>
      <c r="BB424" s="97"/>
      <c r="BC424" s="98" t="str">
        <f>IF(AND(OR(K424=契約状況コード表!D$5,K424=契約状況コード表!D$6),OR(AG424=契約状況コード表!G$5,AG424=契約状況コード表!G$6)),"年間支払金額(全官署)",IF(OR(AG424=契約状況コード表!G$5,AG424=契約状況コード表!G$6),"年間支払金額",IF(AND(OR(COUNTIF(AI424,"*すべて*"),COUNTIF(AI424,"*全て*")),S424="●",OR(K424=契約状況コード表!D$5,K424=契約状況コード表!D$6)),"年間支払金額(全官署、契約相手方ごと)",IF(AND(OR(COUNTIF(AI424,"*すべて*"),COUNTIF(AI424,"*全て*")),S424="●"),"年間支払金額(契約相手方ごと)",IF(AND(OR(K424=契約状況コード表!D$5,K424=契約状況コード表!D$6),AG424=契約状況コード表!G$7),"契約総額(全官署)",IF(AND(K424=契約状況コード表!D$7,AG424=契約状況コード表!G$7),"契約総額(自官署のみ)",IF(K424=契約状況コード表!D$7,"年間支払金額(自官署のみ)",IF(AG424=契約状況コード表!G$7,"契約総額",IF(AND(COUNTIF(BJ424,"&lt;&gt;*単価*"),OR(K424=契約状況コード表!D$5,K424=契約状況コード表!D$6)),"全官署予定価格",IF(AND(COUNTIF(BJ424,"*単価*"),OR(K424=契約状況コード表!D$5,K424=契約状況コード表!D$6)),"全官署支払金額",IF(AND(COUNTIF(BJ424,"&lt;&gt;*単価*"),COUNTIF(BJ424,"*変更契約*")),"変更後予定価格",IF(COUNTIF(BJ424,"*単価*"),"年間支払金額","予定価格"))))))))))))</f>
        <v>予定価格</v>
      </c>
      <c r="BD424" s="98" t="str">
        <f>IF(AND(BI424=契約状況コード表!M$5,T424&gt;契約状況コード表!N$5),"○",IF(AND(BI424=契約状況コード表!M$6,T424&gt;=契約状況コード表!N$6),"○",IF(AND(BI424=契約状況コード表!M$7,T424&gt;=契約状況コード表!N$7),"○",IF(AND(BI424=契約状況コード表!M$8,T424&gt;=契約状況コード表!N$8),"○",IF(AND(BI424=契約状況コード表!M$9,T424&gt;=契約状況コード表!N$9),"○",IF(AND(BI424=契約状況コード表!M$10,T424&gt;=契約状況コード表!N$10),"○",IF(AND(BI424=契約状況コード表!M$11,T424&gt;=契約状況コード表!N$11),"○",IF(AND(BI424=契約状況コード表!M$12,T424&gt;=契約状況コード表!N$12),"○",IF(AND(BI424=契約状況コード表!M$13,T424&gt;=契約状況コード表!N$13),"○",IF(T424="他官署で調達手続き入札を実施のため","○","×"))))))))))</f>
        <v>×</v>
      </c>
      <c r="BE424" s="98" t="str">
        <f>IF(AND(BI424=契約状況コード表!M$5,Y424&gt;契約状況コード表!N$5),"○",IF(AND(BI424=契約状況コード表!M$6,Y424&gt;=契約状況コード表!N$6),"○",IF(AND(BI424=契約状況コード表!M$7,Y424&gt;=契約状況コード表!N$7),"○",IF(AND(BI424=契約状況コード表!M$8,Y424&gt;=契約状況コード表!N$8),"○",IF(AND(BI424=契約状況コード表!M$9,Y424&gt;=契約状況コード表!N$9),"○",IF(AND(BI424=契約状況コード表!M$10,Y424&gt;=契約状況コード表!N$10),"○",IF(AND(BI424=契約状況コード表!M$11,Y424&gt;=契約状況コード表!N$11),"○",IF(AND(BI424=契約状況コード表!M$12,Y424&gt;=契約状況コード表!N$12),"○",IF(AND(BI424=契約状況コード表!M$13,Y424&gt;=契約状況コード表!N$13),"○","×")))))))))</f>
        <v>×</v>
      </c>
      <c r="BF424" s="98" t="str">
        <f t="shared" si="58"/>
        <v>×</v>
      </c>
      <c r="BG424" s="98" t="str">
        <f t="shared" si="59"/>
        <v>×</v>
      </c>
      <c r="BH424" s="99" t="str">
        <f t="shared" si="60"/>
        <v/>
      </c>
      <c r="BI424" s="146">
        <f t="shared" si="61"/>
        <v>0</v>
      </c>
      <c r="BJ424" s="29" t="str">
        <f>IF(AG424=契約状況コード表!G$5,"",IF(AND(K424&lt;&gt;"",ISTEXT(U424)),"分担契約/単価契約",IF(ISTEXT(U424),"単価契約",IF(K424&lt;&gt;"","分担契約",""))))</f>
        <v/>
      </c>
      <c r="BK424" s="147"/>
      <c r="BL424" s="102" t="str">
        <f>IF(COUNTIF(T424,"**"),"",IF(AND(T424&gt;=契約状況コード表!P$5,OR(H424=契約状況コード表!M$5,H424=契約状況コード表!M$6)),1,IF(AND(T424&gt;=契約状況コード表!P$13,H424&lt;&gt;契約状況コード表!M$5,H424&lt;&gt;契約状況コード表!M$6),1,"")))</f>
        <v/>
      </c>
      <c r="BM424" s="132" t="str">
        <f t="shared" si="62"/>
        <v>○</v>
      </c>
      <c r="BN424" s="102" t="b">
        <f t="shared" si="63"/>
        <v>1</v>
      </c>
      <c r="BO424" s="102" t="b">
        <f t="shared" si="64"/>
        <v>1</v>
      </c>
    </row>
    <row r="425" spans="7:67" ht="60.6" customHeight="1">
      <c r="G425" s="64"/>
      <c r="H425" s="65"/>
      <c r="I425" s="65"/>
      <c r="J425" s="65"/>
      <c r="K425" s="64"/>
      <c r="L425" s="29"/>
      <c r="M425" s="66"/>
      <c r="N425" s="65"/>
      <c r="O425" s="67"/>
      <c r="P425" s="72"/>
      <c r="Q425" s="73"/>
      <c r="R425" s="65"/>
      <c r="S425" s="64"/>
      <c r="T425" s="68"/>
      <c r="U425" s="75"/>
      <c r="V425" s="76"/>
      <c r="W425" s="148" t="str">
        <f>IF(OR(T425="他官署で調達手続きを実施のため",AG425=契約状況コード表!G$5),"－",IF(V425&lt;&gt;"",ROUNDDOWN(V425/T425,3),(IFERROR(ROUNDDOWN(U425/T425,3),"－"))))</f>
        <v>－</v>
      </c>
      <c r="X425" s="68"/>
      <c r="Y425" s="68"/>
      <c r="Z425" s="71"/>
      <c r="AA425" s="69"/>
      <c r="AB425" s="70"/>
      <c r="AC425" s="71"/>
      <c r="AD425" s="71"/>
      <c r="AE425" s="71"/>
      <c r="AF425" s="71"/>
      <c r="AG425" s="69"/>
      <c r="AH425" s="65"/>
      <c r="AI425" s="65"/>
      <c r="AJ425" s="65"/>
      <c r="AK425" s="29"/>
      <c r="AL425" s="29"/>
      <c r="AM425" s="170"/>
      <c r="AN425" s="170"/>
      <c r="AO425" s="170"/>
      <c r="AP425" s="170"/>
      <c r="AQ425" s="29"/>
      <c r="AR425" s="64"/>
      <c r="AS425" s="29"/>
      <c r="AT425" s="29"/>
      <c r="AU425" s="29"/>
      <c r="AV425" s="29"/>
      <c r="AW425" s="29"/>
      <c r="AX425" s="29"/>
      <c r="AY425" s="29"/>
      <c r="AZ425" s="29"/>
      <c r="BA425" s="90"/>
      <c r="BB425" s="97"/>
      <c r="BC425" s="98" t="str">
        <f>IF(AND(OR(K425=契約状況コード表!D$5,K425=契約状況コード表!D$6),OR(AG425=契約状況コード表!G$5,AG425=契約状況コード表!G$6)),"年間支払金額(全官署)",IF(OR(AG425=契約状況コード表!G$5,AG425=契約状況コード表!G$6),"年間支払金額",IF(AND(OR(COUNTIF(AI425,"*すべて*"),COUNTIF(AI425,"*全て*")),S425="●",OR(K425=契約状況コード表!D$5,K425=契約状況コード表!D$6)),"年間支払金額(全官署、契約相手方ごと)",IF(AND(OR(COUNTIF(AI425,"*すべて*"),COUNTIF(AI425,"*全て*")),S425="●"),"年間支払金額(契約相手方ごと)",IF(AND(OR(K425=契約状況コード表!D$5,K425=契約状況コード表!D$6),AG425=契約状況コード表!G$7),"契約総額(全官署)",IF(AND(K425=契約状況コード表!D$7,AG425=契約状況コード表!G$7),"契約総額(自官署のみ)",IF(K425=契約状況コード表!D$7,"年間支払金額(自官署のみ)",IF(AG425=契約状況コード表!G$7,"契約総額",IF(AND(COUNTIF(BJ425,"&lt;&gt;*単価*"),OR(K425=契約状況コード表!D$5,K425=契約状況コード表!D$6)),"全官署予定価格",IF(AND(COUNTIF(BJ425,"*単価*"),OR(K425=契約状況コード表!D$5,K425=契約状況コード表!D$6)),"全官署支払金額",IF(AND(COUNTIF(BJ425,"&lt;&gt;*単価*"),COUNTIF(BJ425,"*変更契約*")),"変更後予定価格",IF(COUNTIF(BJ425,"*単価*"),"年間支払金額","予定価格"))))))))))))</f>
        <v>予定価格</v>
      </c>
      <c r="BD425" s="98" t="str">
        <f>IF(AND(BI425=契約状況コード表!M$5,T425&gt;契約状況コード表!N$5),"○",IF(AND(BI425=契約状況コード表!M$6,T425&gt;=契約状況コード表!N$6),"○",IF(AND(BI425=契約状況コード表!M$7,T425&gt;=契約状況コード表!N$7),"○",IF(AND(BI425=契約状況コード表!M$8,T425&gt;=契約状況コード表!N$8),"○",IF(AND(BI425=契約状況コード表!M$9,T425&gt;=契約状況コード表!N$9),"○",IF(AND(BI425=契約状況コード表!M$10,T425&gt;=契約状況コード表!N$10),"○",IF(AND(BI425=契約状況コード表!M$11,T425&gt;=契約状況コード表!N$11),"○",IF(AND(BI425=契約状況コード表!M$12,T425&gt;=契約状況コード表!N$12),"○",IF(AND(BI425=契約状況コード表!M$13,T425&gt;=契約状況コード表!N$13),"○",IF(T425="他官署で調達手続き入札を実施のため","○","×"))))))))))</f>
        <v>×</v>
      </c>
      <c r="BE425" s="98" t="str">
        <f>IF(AND(BI425=契約状況コード表!M$5,Y425&gt;契約状況コード表!N$5),"○",IF(AND(BI425=契約状況コード表!M$6,Y425&gt;=契約状況コード表!N$6),"○",IF(AND(BI425=契約状況コード表!M$7,Y425&gt;=契約状況コード表!N$7),"○",IF(AND(BI425=契約状況コード表!M$8,Y425&gt;=契約状況コード表!N$8),"○",IF(AND(BI425=契約状況コード表!M$9,Y425&gt;=契約状況コード表!N$9),"○",IF(AND(BI425=契約状況コード表!M$10,Y425&gt;=契約状況コード表!N$10),"○",IF(AND(BI425=契約状況コード表!M$11,Y425&gt;=契約状況コード表!N$11),"○",IF(AND(BI425=契約状況コード表!M$12,Y425&gt;=契約状況コード表!N$12),"○",IF(AND(BI425=契約状況コード表!M$13,Y425&gt;=契約状況コード表!N$13),"○","×")))))))))</f>
        <v>×</v>
      </c>
      <c r="BF425" s="98" t="str">
        <f t="shared" si="58"/>
        <v>×</v>
      </c>
      <c r="BG425" s="98" t="str">
        <f t="shared" si="59"/>
        <v>×</v>
      </c>
      <c r="BH425" s="99" t="str">
        <f t="shared" si="60"/>
        <v/>
      </c>
      <c r="BI425" s="146">
        <f t="shared" si="61"/>
        <v>0</v>
      </c>
      <c r="BJ425" s="29" t="str">
        <f>IF(AG425=契約状況コード表!G$5,"",IF(AND(K425&lt;&gt;"",ISTEXT(U425)),"分担契約/単価契約",IF(ISTEXT(U425),"単価契約",IF(K425&lt;&gt;"","分担契約",""))))</f>
        <v/>
      </c>
      <c r="BK425" s="147"/>
      <c r="BL425" s="102" t="str">
        <f>IF(COUNTIF(T425,"**"),"",IF(AND(T425&gt;=契約状況コード表!P$5,OR(H425=契約状況コード表!M$5,H425=契約状況コード表!M$6)),1,IF(AND(T425&gt;=契約状況コード表!P$13,H425&lt;&gt;契約状況コード表!M$5,H425&lt;&gt;契約状況コード表!M$6),1,"")))</f>
        <v/>
      </c>
      <c r="BM425" s="132" t="str">
        <f t="shared" si="62"/>
        <v>○</v>
      </c>
      <c r="BN425" s="102" t="b">
        <f t="shared" si="63"/>
        <v>1</v>
      </c>
      <c r="BO425" s="102" t="b">
        <f t="shared" si="64"/>
        <v>1</v>
      </c>
    </row>
    <row r="426" spans="7:67" ht="60.6" customHeight="1">
      <c r="G426" s="64"/>
      <c r="H426" s="65"/>
      <c r="I426" s="65"/>
      <c r="J426" s="65"/>
      <c r="K426" s="64"/>
      <c r="L426" s="29"/>
      <c r="M426" s="66"/>
      <c r="N426" s="65"/>
      <c r="O426" s="67"/>
      <c r="P426" s="72"/>
      <c r="Q426" s="73"/>
      <c r="R426" s="65"/>
      <c r="S426" s="64"/>
      <c r="T426" s="68"/>
      <c r="U426" s="75"/>
      <c r="V426" s="76"/>
      <c r="W426" s="148" t="str">
        <f>IF(OR(T426="他官署で調達手続きを実施のため",AG426=契約状況コード表!G$5),"－",IF(V426&lt;&gt;"",ROUNDDOWN(V426/T426,3),(IFERROR(ROUNDDOWN(U426/T426,3),"－"))))</f>
        <v>－</v>
      </c>
      <c r="X426" s="68"/>
      <c r="Y426" s="68"/>
      <c r="Z426" s="71"/>
      <c r="AA426" s="69"/>
      <c r="AB426" s="70"/>
      <c r="AC426" s="71"/>
      <c r="AD426" s="71"/>
      <c r="AE426" s="71"/>
      <c r="AF426" s="71"/>
      <c r="AG426" s="69"/>
      <c r="AH426" s="65"/>
      <c r="AI426" s="65"/>
      <c r="AJ426" s="65"/>
      <c r="AK426" s="29"/>
      <c r="AL426" s="29"/>
      <c r="AM426" s="170"/>
      <c r="AN426" s="170"/>
      <c r="AO426" s="170"/>
      <c r="AP426" s="170"/>
      <c r="AQ426" s="29"/>
      <c r="AR426" s="64"/>
      <c r="AS426" s="29"/>
      <c r="AT426" s="29"/>
      <c r="AU426" s="29"/>
      <c r="AV426" s="29"/>
      <c r="AW426" s="29"/>
      <c r="AX426" s="29"/>
      <c r="AY426" s="29"/>
      <c r="AZ426" s="29"/>
      <c r="BA426" s="90"/>
      <c r="BB426" s="97"/>
      <c r="BC426" s="98" t="str">
        <f>IF(AND(OR(K426=契約状況コード表!D$5,K426=契約状況コード表!D$6),OR(AG426=契約状況コード表!G$5,AG426=契約状況コード表!G$6)),"年間支払金額(全官署)",IF(OR(AG426=契約状況コード表!G$5,AG426=契約状況コード表!G$6),"年間支払金額",IF(AND(OR(COUNTIF(AI426,"*すべて*"),COUNTIF(AI426,"*全て*")),S426="●",OR(K426=契約状況コード表!D$5,K426=契約状況コード表!D$6)),"年間支払金額(全官署、契約相手方ごと)",IF(AND(OR(COUNTIF(AI426,"*すべて*"),COUNTIF(AI426,"*全て*")),S426="●"),"年間支払金額(契約相手方ごと)",IF(AND(OR(K426=契約状況コード表!D$5,K426=契約状況コード表!D$6),AG426=契約状況コード表!G$7),"契約総額(全官署)",IF(AND(K426=契約状況コード表!D$7,AG426=契約状況コード表!G$7),"契約総額(自官署のみ)",IF(K426=契約状況コード表!D$7,"年間支払金額(自官署のみ)",IF(AG426=契約状況コード表!G$7,"契約総額",IF(AND(COUNTIF(BJ426,"&lt;&gt;*単価*"),OR(K426=契約状況コード表!D$5,K426=契約状況コード表!D$6)),"全官署予定価格",IF(AND(COUNTIF(BJ426,"*単価*"),OR(K426=契約状況コード表!D$5,K426=契約状況コード表!D$6)),"全官署支払金額",IF(AND(COUNTIF(BJ426,"&lt;&gt;*単価*"),COUNTIF(BJ426,"*変更契約*")),"変更後予定価格",IF(COUNTIF(BJ426,"*単価*"),"年間支払金額","予定価格"))))))))))))</f>
        <v>予定価格</v>
      </c>
      <c r="BD426" s="98" t="str">
        <f>IF(AND(BI426=契約状況コード表!M$5,T426&gt;契約状況コード表!N$5),"○",IF(AND(BI426=契約状況コード表!M$6,T426&gt;=契約状況コード表!N$6),"○",IF(AND(BI426=契約状況コード表!M$7,T426&gt;=契約状況コード表!N$7),"○",IF(AND(BI426=契約状況コード表!M$8,T426&gt;=契約状況コード表!N$8),"○",IF(AND(BI426=契約状況コード表!M$9,T426&gt;=契約状況コード表!N$9),"○",IF(AND(BI426=契約状況コード表!M$10,T426&gt;=契約状況コード表!N$10),"○",IF(AND(BI426=契約状況コード表!M$11,T426&gt;=契約状況コード表!N$11),"○",IF(AND(BI426=契約状況コード表!M$12,T426&gt;=契約状況コード表!N$12),"○",IF(AND(BI426=契約状況コード表!M$13,T426&gt;=契約状況コード表!N$13),"○",IF(T426="他官署で調達手続き入札を実施のため","○","×"))))))))))</f>
        <v>×</v>
      </c>
      <c r="BE426" s="98" t="str">
        <f>IF(AND(BI426=契約状況コード表!M$5,Y426&gt;契約状況コード表!N$5),"○",IF(AND(BI426=契約状況コード表!M$6,Y426&gt;=契約状況コード表!N$6),"○",IF(AND(BI426=契約状況コード表!M$7,Y426&gt;=契約状況コード表!N$7),"○",IF(AND(BI426=契約状況コード表!M$8,Y426&gt;=契約状況コード表!N$8),"○",IF(AND(BI426=契約状況コード表!M$9,Y426&gt;=契約状況コード表!N$9),"○",IF(AND(BI426=契約状況コード表!M$10,Y426&gt;=契約状況コード表!N$10),"○",IF(AND(BI426=契約状況コード表!M$11,Y426&gt;=契約状況コード表!N$11),"○",IF(AND(BI426=契約状況コード表!M$12,Y426&gt;=契約状況コード表!N$12),"○",IF(AND(BI426=契約状況コード表!M$13,Y426&gt;=契約状況コード表!N$13),"○","×")))))))))</f>
        <v>×</v>
      </c>
      <c r="BF426" s="98" t="str">
        <f t="shared" si="58"/>
        <v>×</v>
      </c>
      <c r="BG426" s="98" t="str">
        <f t="shared" si="59"/>
        <v>×</v>
      </c>
      <c r="BH426" s="99" t="str">
        <f t="shared" si="60"/>
        <v/>
      </c>
      <c r="BI426" s="146">
        <f t="shared" si="61"/>
        <v>0</v>
      </c>
      <c r="BJ426" s="29" t="str">
        <f>IF(AG426=契約状況コード表!G$5,"",IF(AND(K426&lt;&gt;"",ISTEXT(U426)),"分担契約/単価契約",IF(ISTEXT(U426),"単価契約",IF(K426&lt;&gt;"","分担契約",""))))</f>
        <v/>
      </c>
      <c r="BK426" s="147"/>
      <c r="BL426" s="102" t="str">
        <f>IF(COUNTIF(T426,"**"),"",IF(AND(T426&gt;=契約状況コード表!P$5,OR(H426=契約状況コード表!M$5,H426=契約状況コード表!M$6)),1,IF(AND(T426&gt;=契約状況コード表!P$13,H426&lt;&gt;契約状況コード表!M$5,H426&lt;&gt;契約状況コード表!M$6),1,"")))</f>
        <v/>
      </c>
      <c r="BM426" s="132" t="str">
        <f t="shared" si="62"/>
        <v>○</v>
      </c>
      <c r="BN426" s="102" t="b">
        <f t="shared" si="63"/>
        <v>1</v>
      </c>
      <c r="BO426" s="102" t="b">
        <f t="shared" si="64"/>
        <v>1</v>
      </c>
    </row>
    <row r="427" spans="7:67" ht="60.6" customHeight="1">
      <c r="G427" s="64"/>
      <c r="H427" s="65"/>
      <c r="I427" s="65"/>
      <c r="J427" s="65"/>
      <c r="K427" s="64"/>
      <c r="L427" s="29"/>
      <c r="M427" s="66"/>
      <c r="N427" s="65"/>
      <c r="O427" s="67"/>
      <c r="P427" s="72"/>
      <c r="Q427" s="73"/>
      <c r="R427" s="65"/>
      <c r="S427" s="64"/>
      <c r="T427" s="74"/>
      <c r="U427" s="131"/>
      <c r="V427" s="76"/>
      <c r="W427" s="148" t="str">
        <f>IF(OR(T427="他官署で調達手続きを実施のため",AG427=契約状況コード表!G$5),"－",IF(V427&lt;&gt;"",ROUNDDOWN(V427/T427,3),(IFERROR(ROUNDDOWN(U427/T427,3),"－"))))</f>
        <v>－</v>
      </c>
      <c r="X427" s="74"/>
      <c r="Y427" s="74"/>
      <c r="Z427" s="71"/>
      <c r="AA427" s="69"/>
      <c r="AB427" s="70"/>
      <c r="AC427" s="71"/>
      <c r="AD427" s="71"/>
      <c r="AE427" s="71"/>
      <c r="AF427" s="71"/>
      <c r="AG427" s="69"/>
      <c r="AH427" s="65"/>
      <c r="AI427" s="65"/>
      <c r="AJ427" s="65"/>
      <c r="AK427" s="29"/>
      <c r="AL427" s="29"/>
      <c r="AM427" s="170"/>
      <c r="AN427" s="170"/>
      <c r="AO427" s="170"/>
      <c r="AP427" s="170"/>
      <c r="AQ427" s="29"/>
      <c r="AR427" s="64"/>
      <c r="AS427" s="29"/>
      <c r="AT427" s="29"/>
      <c r="AU427" s="29"/>
      <c r="AV427" s="29"/>
      <c r="AW427" s="29"/>
      <c r="AX427" s="29"/>
      <c r="AY427" s="29"/>
      <c r="AZ427" s="29"/>
      <c r="BA427" s="90"/>
      <c r="BB427" s="97"/>
      <c r="BC427" s="98" t="str">
        <f>IF(AND(OR(K427=契約状況コード表!D$5,K427=契約状況コード表!D$6),OR(AG427=契約状況コード表!G$5,AG427=契約状況コード表!G$6)),"年間支払金額(全官署)",IF(OR(AG427=契約状況コード表!G$5,AG427=契約状況コード表!G$6),"年間支払金額",IF(AND(OR(COUNTIF(AI427,"*すべて*"),COUNTIF(AI427,"*全て*")),S427="●",OR(K427=契約状況コード表!D$5,K427=契約状況コード表!D$6)),"年間支払金額(全官署、契約相手方ごと)",IF(AND(OR(COUNTIF(AI427,"*すべて*"),COUNTIF(AI427,"*全て*")),S427="●"),"年間支払金額(契約相手方ごと)",IF(AND(OR(K427=契約状況コード表!D$5,K427=契約状況コード表!D$6),AG427=契約状況コード表!G$7),"契約総額(全官署)",IF(AND(K427=契約状況コード表!D$7,AG427=契約状況コード表!G$7),"契約総額(自官署のみ)",IF(K427=契約状況コード表!D$7,"年間支払金額(自官署のみ)",IF(AG427=契約状況コード表!G$7,"契約総額",IF(AND(COUNTIF(BJ427,"&lt;&gt;*単価*"),OR(K427=契約状況コード表!D$5,K427=契約状況コード表!D$6)),"全官署予定価格",IF(AND(COUNTIF(BJ427,"*単価*"),OR(K427=契約状況コード表!D$5,K427=契約状況コード表!D$6)),"全官署支払金額",IF(AND(COUNTIF(BJ427,"&lt;&gt;*単価*"),COUNTIF(BJ427,"*変更契約*")),"変更後予定価格",IF(COUNTIF(BJ427,"*単価*"),"年間支払金額","予定価格"))))))))))))</f>
        <v>予定価格</v>
      </c>
      <c r="BD427" s="98" t="str">
        <f>IF(AND(BI427=契約状況コード表!M$5,T427&gt;契約状況コード表!N$5),"○",IF(AND(BI427=契約状況コード表!M$6,T427&gt;=契約状況コード表!N$6),"○",IF(AND(BI427=契約状況コード表!M$7,T427&gt;=契約状況コード表!N$7),"○",IF(AND(BI427=契約状況コード表!M$8,T427&gt;=契約状況コード表!N$8),"○",IF(AND(BI427=契約状況コード表!M$9,T427&gt;=契約状況コード表!N$9),"○",IF(AND(BI427=契約状況コード表!M$10,T427&gt;=契約状況コード表!N$10),"○",IF(AND(BI427=契約状況コード表!M$11,T427&gt;=契約状況コード表!N$11),"○",IF(AND(BI427=契約状況コード表!M$12,T427&gt;=契約状況コード表!N$12),"○",IF(AND(BI427=契約状況コード表!M$13,T427&gt;=契約状況コード表!N$13),"○",IF(T427="他官署で調達手続き入札を実施のため","○","×"))))))))))</f>
        <v>×</v>
      </c>
      <c r="BE427" s="98" t="str">
        <f>IF(AND(BI427=契約状況コード表!M$5,Y427&gt;契約状況コード表!N$5),"○",IF(AND(BI427=契約状況コード表!M$6,Y427&gt;=契約状況コード表!N$6),"○",IF(AND(BI427=契約状況コード表!M$7,Y427&gt;=契約状況コード表!N$7),"○",IF(AND(BI427=契約状況コード表!M$8,Y427&gt;=契約状況コード表!N$8),"○",IF(AND(BI427=契約状況コード表!M$9,Y427&gt;=契約状況コード表!N$9),"○",IF(AND(BI427=契約状況コード表!M$10,Y427&gt;=契約状況コード表!N$10),"○",IF(AND(BI427=契約状況コード表!M$11,Y427&gt;=契約状況コード表!N$11),"○",IF(AND(BI427=契約状況コード表!M$12,Y427&gt;=契約状況コード表!N$12),"○",IF(AND(BI427=契約状況コード表!M$13,Y427&gt;=契約状況コード表!N$13),"○","×")))))))))</f>
        <v>×</v>
      </c>
      <c r="BF427" s="98" t="str">
        <f t="shared" si="58"/>
        <v>×</v>
      </c>
      <c r="BG427" s="98" t="str">
        <f t="shared" si="59"/>
        <v>×</v>
      </c>
      <c r="BH427" s="99" t="str">
        <f t="shared" si="60"/>
        <v/>
      </c>
      <c r="BI427" s="146">
        <f t="shared" si="61"/>
        <v>0</v>
      </c>
      <c r="BJ427" s="29" t="str">
        <f>IF(AG427=契約状況コード表!G$5,"",IF(AND(K427&lt;&gt;"",ISTEXT(U427)),"分担契約/単価契約",IF(ISTEXT(U427),"単価契約",IF(K427&lt;&gt;"","分担契約",""))))</f>
        <v/>
      </c>
      <c r="BK427" s="147"/>
      <c r="BL427" s="102" t="str">
        <f>IF(COUNTIF(T427,"**"),"",IF(AND(T427&gt;=契約状況コード表!P$5,OR(H427=契約状況コード表!M$5,H427=契約状況コード表!M$6)),1,IF(AND(T427&gt;=契約状況コード表!P$13,H427&lt;&gt;契約状況コード表!M$5,H427&lt;&gt;契約状況コード表!M$6),1,"")))</f>
        <v/>
      </c>
      <c r="BM427" s="132" t="str">
        <f t="shared" si="62"/>
        <v>○</v>
      </c>
      <c r="BN427" s="102" t="b">
        <f t="shared" si="63"/>
        <v>1</v>
      </c>
      <c r="BO427" s="102" t="b">
        <f t="shared" si="64"/>
        <v>1</v>
      </c>
    </row>
    <row r="428" spans="7:67" ht="60.6" customHeight="1">
      <c r="G428" s="64"/>
      <c r="H428" s="65"/>
      <c r="I428" s="65"/>
      <c r="J428" s="65"/>
      <c r="K428" s="64"/>
      <c r="L428" s="29"/>
      <c r="M428" s="66"/>
      <c r="N428" s="65"/>
      <c r="O428" s="67"/>
      <c r="P428" s="72"/>
      <c r="Q428" s="73"/>
      <c r="R428" s="65"/>
      <c r="S428" s="64"/>
      <c r="T428" s="68"/>
      <c r="U428" s="75"/>
      <c r="V428" s="76"/>
      <c r="W428" s="148" t="str">
        <f>IF(OR(T428="他官署で調達手続きを実施のため",AG428=契約状況コード表!G$5),"－",IF(V428&lt;&gt;"",ROUNDDOWN(V428/T428,3),(IFERROR(ROUNDDOWN(U428/T428,3),"－"))))</f>
        <v>－</v>
      </c>
      <c r="X428" s="68"/>
      <c r="Y428" s="68"/>
      <c r="Z428" s="71"/>
      <c r="AA428" s="69"/>
      <c r="AB428" s="70"/>
      <c r="AC428" s="71"/>
      <c r="AD428" s="71"/>
      <c r="AE428" s="71"/>
      <c r="AF428" s="71"/>
      <c r="AG428" s="69"/>
      <c r="AH428" s="65"/>
      <c r="AI428" s="65"/>
      <c r="AJ428" s="65"/>
      <c r="AK428" s="29"/>
      <c r="AL428" s="29"/>
      <c r="AM428" s="170"/>
      <c r="AN428" s="170"/>
      <c r="AO428" s="170"/>
      <c r="AP428" s="170"/>
      <c r="AQ428" s="29"/>
      <c r="AR428" s="64"/>
      <c r="AS428" s="29"/>
      <c r="AT428" s="29"/>
      <c r="AU428" s="29"/>
      <c r="AV428" s="29"/>
      <c r="AW428" s="29"/>
      <c r="AX428" s="29"/>
      <c r="AY428" s="29"/>
      <c r="AZ428" s="29"/>
      <c r="BA428" s="90"/>
      <c r="BB428" s="97"/>
      <c r="BC428" s="98" t="str">
        <f>IF(AND(OR(K428=契約状況コード表!D$5,K428=契約状況コード表!D$6),OR(AG428=契約状況コード表!G$5,AG428=契約状況コード表!G$6)),"年間支払金額(全官署)",IF(OR(AG428=契約状況コード表!G$5,AG428=契約状況コード表!G$6),"年間支払金額",IF(AND(OR(COUNTIF(AI428,"*すべて*"),COUNTIF(AI428,"*全て*")),S428="●",OR(K428=契約状況コード表!D$5,K428=契約状況コード表!D$6)),"年間支払金額(全官署、契約相手方ごと)",IF(AND(OR(COUNTIF(AI428,"*すべて*"),COUNTIF(AI428,"*全て*")),S428="●"),"年間支払金額(契約相手方ごと)",IF(AND(OR(K428=契約状況コード表!D$5,K428=契約状況コード表!D$6),AG428=契約状況コード表!G$7),"契約総額(全官署)",IF(AND(K428=契約状況コード表!D$7,AG428=契約状況コード表!G$7),"契約総額(自官署のみ)",IF(K428=契約状況コード表!D$7,"年間支払金額(自官署のみ)",IF(AG428=契約状況コード表!G$7,"契約総額",IF(AND(COUNTIF(BJ428,"&lt;&gt;*単価*"),OR(K428=契約状況コード表!D$5,K428=契約状況コード表!D$6)),"全官署予定価格",IF(AND(COUNTIF(BJ428,"*単価*"),OR(K428=契約状況コード表!D$5,K428=契約状況コード表!D$6)),"全官署支払金額",IF(AND(COUNTIF(BJ428,"&lt;&gt;*単価*"),COUNTIF(BJ428,"*変更契約*")),"変更後予定価格",IF(COUNTIF(BJ428,"*単価*"),"年間支払金額","予定価格"))))))))))))</f>
        <v>予定価格</v>
      </c>
      <c r="BD428" s="98" t="str">
        <f>IF(AND(BI428=契約状況コード表!M$5,T428&gt;契約状況コード表!N$5),"○",IF(AND(BI428=契約状況コード表!M$6,T428&gt;=契約状況コード表!N$6),"○",IF(AND(BI428=契約状況コード表!M$7,T428&gt;=契約状況コード表!N$7),"○",IF(AND(BI428=契約状況コード表!M$8,T428&gt;=契約状況コード表!N$8),"○",IF(AND(BI428=契約状況コード表!M$9,T428&gt;=契約状況コード表!N$9),"○",IF(AND(BI428=契約状況コード表!M$10,T428&gt;=契約状況コード表!N$10),"○",IF(AND(BI428=契約状況コード表!M$11,T428&gt;=契約状況コード表!N$11),"○",IF(AND(BI428=契約状況コード表!M$12,T428&gt;=契約状況コード表!N$12),"○",IF(AND(BI428=契約状況コード表!M$13,T428&gt;=契約状況コード表!N$13),"○",IF(T428="他官署で調達手続き入札を実施のため","○","×"))))))))))</f>
        <v>×</v>
      </c>
      <c r="BE428" s="98" t="str">
        <f>IF(AND(BI428=契約状況コード表!M$5,Y428&gt;契約状況コード表!N$5),"○",IF(AND(BI428=契約状況コード表!M$6,Y428&gt;=契約状況コード表!N$6),"○",IF(AND(BI428=契約状況コード表!M$7,Y428&gt;=契約状況コード表!N$7),"○",IF(AND(BI428=契約状況コード表!M$8,Y428&gt;=契約状況コード表!N$8),"○",IF(AND(BI428=契約状況コード表!M$9,Y428&gt;=契約状況コード表!N$9),"○",IF(AND(BI428=契約状況コード表!M$10,Y428&gt;=契約状況コード表!N$10),"○",IF(AND(BI428=契約状況コード表!M$11,Y428&gt;=契約状況コード表!N$11),"○",IF(AND(BI428=契約状況コード表!M$12,Y428&gt;=契約状況コード表!N$12),"○",IF(AND(BI428=契約状況コード表!M$13,Y428&gt;=契約状況コード表!N$13),"○","×")))))))))</f>
        <v>×</v>
      </c>
      <c r="BF428" s="98" t="str">
        <f t="shared" si="58"/>
        <v>×</v>
      </c>
      <c r="BG428" s="98" t="str">
        <f t="shared" si="59"/>
        <v>×</v>
      </c>
      <c r="BH428" s="99" t="str">
        <f t="shared" si="60"/>
        <v/>
      </c>
      <c r="BI428" s="146">
        <f t="shared" si="61"/>
        <v>0</v>
      </c>
      <c r="BJ428" s="29" t="str">
        <f>IF(AG428=契約状況コード表!G$5,"",IF(AND(K428&lt;&gt;"",ISTEXT(U428)),"分担契約/単価契約",IF(ISTEXT(U428),"単価契約",IF(K428&lt;&gt;"","分担契約",""))))</f>
        <v/>
      </c>
      <c r="BK428" s="147"/>
      <c r="BL428" s="102" t="str">
        <f>IF(COUNTIF(T428,"**"),"",IF(AND(T428&gt;=契約状況コード表!P$5,OR(H428=契約状況コード表!M$5,H428=契約状況コード表!M$6)),1,IF(AND(T428&gt;=契約状況コード表!P$13,H428&lt;&gt;契約状況コード表!M$5,H428&lt;&gt;契約状況コード表!M$6),1,"")))</f>
        <v/>
      </c>
      <c r="BM428" s="132" t="str">
        <f t="shared" si="62"/>
        <v>○</v>
      </c>
      <c r="BN428" s="102" t="b">
        <f t="shared" si="63"/>
        <v>1</v>
      </c>
      <c r="BO428" s="102" t="b">
        <f t="shared" si="64"/>
        <v>1</v>
      </c>
    </row>
    <row r="429" spans="7:67" ht="60.6" customHeight="1">
      <c r="G429" s="64"/>
      <c r="H429" s="65"/>
      <c r="I429" s="65"/>
      <c r="J429" s="65"/>
      <c r="K429" s="64"/>
      <c r="L429" s="29"/>
      <c r="M429" s="66"/>
      <c r="N429" s="65"/>
      <c r="O429" s="67"/>
      <c r="P429" s="72"/>
      <c r="Q429" s="73"/>
      <c r="R429" s="65"/>
      <c r="S429" s="64"/>
      <c r="T429" s="68"/>
      <c r="U429" s="75"/>
      <c r="V429" s="76"/>
      <c r="W429" s="148" t="str">
        <f>IF(OR(T429="他官署で調達手続きを実施のため",AG429=契約状況コード表!G$5),"－",IF(V429&lt;&gt;"",ROUNDDOWN(V429/T429,3),(IFERROR(ROUNDDOWN(U429/T429,3),"－"))))</f>
        <v>－</v>
      </c>
      <c r="X429" s="68"/>
      <c r="Y429" s="68"/>
      <c r="Z429" s="71"/>
      <c r="AA429" s="69"/>
      <c r="AB429" s="70"/>
      <c r="AC429" s="71"/>
      <c r="AD429" s="71"/>
      <c r="AE429" s="71"/>
      <c r="AF429" s="71"/>
      <c r="AG429" s="69"/>
      <c r="AH429" s="65"/>
      <c r="AI429" s="65"/>
      <c r="AJ429" s="65"/>
      <c r="AK429" s="29"/>
      <c r="AL429" s="29"/>
      <c r="AM429" s="170"/>
      <c r="AN429" s="170"/>
      <c r="AO429" s="170"/>
      <c r="AP429" s="170"/>
      <c r="AQ429" s="29"/>
      <c r="AR429" s="64"/>
      <c r="AS429" s="29"/>
      <c r="AT429" s="29"/>
      <c r="AU429" s="29"/>
      <c r="AV429" s="29"/>
      <c r="AW429" s="29"/>
      <c r="AX429" s="29"/>
      <c r="AY429" s="29"/>
      <c r="AZ429" s="29"/>
      <c r="BA429" s="90"/>
      <c r="BB429" s="97"/>
      <c r="BC429" s="98" t="str">
        <f>IF(AND(OR(K429=契約状況コード表!D$5,K429=契約状況コード表!D$6),OR(AG429=契約状況コード表!G$5,AG429=契約状況コード表!G$6)),"年間支払金額(全官署)",IF(OR(AG429=契約状況コード表!G$5,AG429=契約状況コード表!G$6),"年間支払金額",IF(AND(OR(COUNTIF(AI429,"*すべて*"),COUNTIF(AI429,"*全て*")),S429="●",OR(K429=契約状況コード表!D$5,K429=契約状況コード表!D$6)),"年間支払金額(全官署、契約相手方ごと)",IF(AND(OR(COUNTIF(AI429,"*すべて*"),COUNTIF(AI429,"*全て*")),S429="●"),"年間支払金額(契約相手方ごと)",IF(AND(OR(K429=契約状況コード表!D$5,K429=契約状況コード表!D$6),AG429=契約状況コード表!G$7),"契約総額(全官署)",IF(AND(K429=契約状況コード表!D$7,AG429=契約状況コード表!G$7),"契約総額(自官署のみ)",IF(K429=契約状況コード表!D$7,"年間支払金額(自官署のみ)",IF(AG429=契約状況コード表!G$7,"契約総額",IF(AND(COUNTIF(BJ429,"&lt;&gt;*単価*"),OR(K429=契約状況コード表!D$5,K429=契約状況コード表!D$6)),"全官署予定価格",IF(AND(COUNTIF(BJ429,"*単価*"),OR(K429=契約状況コード表!D$5,K429=契約状況コード表!D$6)),"全官署支払金額",IF(AND(COUNTIF(BJ429,"&lt;&gt;*単価*"),COUNTIF(BJ429,"*変更契約*")),"変更後予定価格",IF(COUNTIF(BJ429,"*単価*"),"年間支払金額","予定価格"))))))))))))</f>
        <v>予定価格</v>
      </c>
      <c r="BD429" s="98" t="str">
        <f>IF(AND(BI429=契約状況コード表!M$5,T429&gt;契約状況コード表!N$5),"○",IF(AND(BI429=契約状況コード表!M$6,T429&gt;=契約状況コード表!N$6),"○",IF(AND(BI429=契約状況コード表!M$7,T429&gt;=契約状況コード表!N$7),"○",IF(AND(BI429=契約状況コード表!M$8,T429&gt;=契約状況コード表!N$8),"○",IF(AND(BI429=契約状況コード表!M$9,T429&gt;=契約状況コード表!N$9),"○",IF(AND(BI429=契約状況コード表!M$10,T429&gt;=契約状況コード表!N$10),"○",IF(AND(BI429=契約状況コード表!M$11,T429&gt;=契約状況コード表!N$11),"○",IF(AND(BI429=契約状況コード表!M$12,T429&gt;=契約状況コード表!N$12),"○",IF(AND(BI429=契約状況コード表!M$13,T429&gt;=契約状況コード表!N$13),"○",IF(T429="他官署で調達手続き入札を実施のため","○","×"))))))))))</f>
        <v>×</v>
      </c>
      <c r="BE429" s="98" t="str">
        <f>IF(AND(BI429=契約状況コード表!M$5,Y429&gt;契約状況コード表!N$5),"○",IF(AND(BI429=契約状況コード表!M$6,Y429&gt;=契約状況コード表!N$6),"○",IF(AND(BI429=契約状況コード表!M$7,Y429&gt;=契約状況コード表!N$7),"○",IF(AND(BI429=契約状況コード表!M$8,Y429&gt;=契約状況コード表!N$8),"○",IF(AND(BI429=契約状況コード表!M$9,Y429&gt;=契約状況コード表!N$9),"○",IF(AND(BI429=契約状況コード表!M$10,Y429&gt;=契約状況コード表!N$10),"○",IF(AND(BI429=契約状況コード表!M$11,Y429&gt;=契約状況コード表!N$11),"○",IF(AND(BI429=契約状況コード表!M$12,Y429&gt;=契約状況コード表!N$12),"○",IF(AND(BI429=契約状況コード表!M$13,Y429&gt;=契約状況コード表!N$13),"○","×")))))))))</f>
        <v>×</v>
      </c>
      <c r="BF429" s="98" t="str">
        <f t="shared" si="58"/>
        <v>×</v>
      </c>
      <c r="BG429" s="98" t="str">
        <f t="shared" si="59"/>
        <v>×</v>
      </c>
      <c r="BH429" s="99" t="str">
        <f t="shared" si="60"/>
        <v/>
      </c>
      <c r="BI429" s="146">
        <f t="shared" si="61"/>
        <v>0</v>
      </c>
      <c r="BJ429" s="29" t="str">
        <f>IF(AG429=契約状況コード表!G$5,"",IF(AND(K429&lt;&gt;"",ISTEXT(U429)),"分担契約/単価契約",IF(ISTEXT(U429),"単価契約",IF(K429&lt;&gt;"","分担契約",""))))</f>
        <v/>
      </c>
      <c r="BK429" s="147"/>
      <c r="BL429" s="102" t="str">
        <f>IF(COUNTIF(T429,"**"),"",IF(AND(T429&gt;=契約状況コード表!P$5,OR(H429=契約状況コード表!M$5,H429=契約状況コード表!M$6)),1,IF(AND(T429&gt;=契約状況コード表!P$13,H429&lt;&gt;契約状況コード表!M$5,H429&lt;&gt;契約状況コード表!M$6),1,"")))</f>
        <v/>
      </c>
      <c r="BM429" s="132" t="str">
        <f t="shared" si="62"/>
        <v>○</v>
      </c>
      <c r="BN429" s="102" t="b">
        <f t="shared" si="63"/>
        <v>1</v>
      </c>
      <c r="BO429" s="102" t="b">
        <f t="shared" si="64"/>
        <v>1</v>
      </c>
    </row>
    <row r="430" spans="7:67" ht="60.6" customHeight="1">
      <c r="G430" s="64"/>
      <c r="H430" s="65"/>
      <c r="I430" s="65"/>
      <c r="J430" s="65"/>
      <c r="K430" s="64"/>
      <c r="L430" s="29"/>
      <c r="M430" s="66"/>
      <c r="N430" s="65"/>
      <c r="O430" s="67"/>
      <c r="P430" s="72"/>
      <c r="Q430" s="73"/>
      <c r="R430" s="65"/>
      <c r="S430" s="64"/>
      <c r="T430" s="68"/>
      <c r="U430" s="75"/>
      <c r="V430" s="76"/>
      <c r="W430" s="148" t="str">
        <f>IF(OR(T430="他官署で調達手続きを実施のため",AG430=契約状況コード表!G$5),"－",IF(V430&lt;&gt;"",ROUNDDOWN(V430/T430,3),(IFERROR(ROUNDDOWN(U430/T430,3),"－"))))</f>
        <v>－</v>
      </c>
      <c r="X430" s="68"/>
      <c r="Y430" s="68"/>
      <c r="Z430" s="71"/>
      <c r="AA430" s="69"/>
      <c r="AB430" s="70"/>
      <c r="AC430" s="71"/>
      <c r="AD430" s="71"/>
      <c r="AE430" s="71"/>
      <c r="AF430" s="71"/>
      <c r="AG430" s="69"/>
      <c r="AH430" s="65"/>
      <c r="AI430" s="65"/>
      <c r="AJ430" s="65"/>
      <c r="AK430" s="29"/>
      <c r="AL430" s="29"/>
      <c r="AM430" s="170"/>
      <c r="AN430" s="170"/>
      <c r="AO430" s="170"/>
      <c r="AP430" s="170"/>
      <c r="AQ430" s="29"/>
      <c r="AR430" s="64"/>
      <c r="AS430" s="29"/>
      <c r="AT430" s="29"/>
      <c r="AU430" s="29"/>
      <c r="AV430" s="29"/>
      <c r="AW430" s="29"/>
      <c r="AX430" s="29"/>
      <c r="AY430" s="29"/>
      <c r="AZ430" s="29"/>
      <c r="BA430" s="90"/>
      <c r="BB430" s="97"/>
      <c r="BC430" s="98" t="str">
        <f>IF(AND(OR(K430=契約状況コード表!D$5,K430=契約状況コード表!D$6),OR(AG430=契約状況コード表!G$5,AG430=契約状況コード表!G$6)),"年間支払金額(全官署)",IF(OR(AG430=契約状況コード表!G$5,AG430=契約状況コード表!G$6),"年間支払金額",IF(AND(OR(COUNTIF(AI430,"*すべて*"),COUNTIF(AI430,"*全て*")),S430="●",OR(K430=契約状況コード表!D$5,K430=契約状況コード表!D$6)),"年間支払金額(全官署、契約相手方ごと)",IF(AND(OR(COUNTIF(AI430,"*すべて*"),COUNTIF(AI430,"*全て*")),S430="●"),"年間支払金額(契約相手方ごと)",IF(AND(OR(K430=契約状況コード表!D$5,K430=契約状況コード表!D$6),AG430=契約状況コード表!G$7),"契約総額(全官署)",IF(AND(K430=契約状況コード表!D$7,AG430=契約状況コード表!G$7),"契約総額(自官署のみ)",IF(K430=契約状況コード表!D$7,"年間支払金額(自官署のみ)",IF(AG430=契約状況コード表!G$7,"契約総額",IF(AND(COUNTIF(BJ430,"&lt;&gt;*単価*"),OR(K430=契約状況コード表!D$5,K430=契約状況コード表!D$6)),"全官署予定価格",IF(AND(COUNTIF(BJ430,"*単価*"),OR(K430=契約状況コード表!D$5,K430=契約状況コード表!D$6)),"全官署支払金額",IF(AND(COUNTIF(BJ430,"&lt;&gt;*単価*"),COUNTIF(BJ430,"*変更契約*")),"変更後予定価格",IF(COUNTIF(BJ430,"*単価*"),"年間支払金額","予定価格"))))))))))))</f>
        <v>予定価格</v>
      </c>
      <c r="BD430" s="98" t="str">
        <f>IF(AND(BI430=契約状況コード表!M$5,T430&gt;契約状況コード表!N$5),"○",IF(AND(BI430=契約状況コード表!M$6,T430&gt;=契約状況コード表!N$6),"○",IF(AND(BI430=契約状況コード表!M$7,T430&gt;=契約状況コード表!N$7),"○",IF(AND(BI430=契約状況コード表!M$8,T430&gt;=契約状況コード表!N$8),"○",IF(AND(BI430=契約状況コード表!M$9,T430&gt;=契約状況コード表!N$9),"○",IF(AND(BI430=契約状況コード表!M$10,T430&gt;=契約状況コード表!N$10),"○",IF(AND(BI430=契約状況コード表!M$11,T430&gt;=契約状況コード表!N$11),"○",IF(AND(BI430=契約状況コード表!M$12,T430&gt;=契約状況コード表!N$12),"○",IF(AND(BI430=契約状況コード表!M$13,T430&gt;=契約状況コード表!N$13),"○",IF(T430="他官署で調達手続き入札を実施のため","○","×"))))))))))</f>
        <v>×</v>
      </c>
      <c r="BE430" s="98" t="str">
        <f>IF(AND(BI430=契約状況コード表!M$5,Y430&gt;契約状況コード表!N$5),"○",IF(AND(BI430=契約状況コード表!M$6,Y430&gt;=契約状況コード表!N$6),"○",IF(AND(BI430=契約状況コード表!M$7,Y430&gt;=契約状況コード表!N$7),"○",IF(AND(BI430=契約状況コード表!M$8,Y430&gt;=契約状況コード表!N$8),"○",IF(AND(BI430=契約状況コード表!M$9,Y430&gt;=契約状況コード表!N$9),"○",IF(AND(BI430=契約状況コード表!M$10,Y430&gt;=契約状況コード表!N$10),"○",IF(AND(BI430=契約状況コード表!M$11,Y430&gt;=契約状況コード表!N$11),"○",IF(AND(BI430=契約状況コード表!M$12,Y430&gt;=契約状況コード表!N$12),"○",IF(AND(BI430=契約状況コード表!M$13,Y430&gt;=契約状況コード表!N$13),"○","×")))))))))</f>
        <v>×</v>
      </c>
      <c r="BF430" s="98" t="str">
        <f t="shared" si="58"/>
        <v>×</v>
      </c>
      <c r="BG430" s="98" t="str">
        <f t="shared" si="59"/>
        <v>×</v>
      </c>
      <c r="BH430" s="99" t="str">
        <f t="shared" si="60"/>
        <v/>
      </c>
      <c r="BI430" s="146">
        <f t="shared" si="61"/>
        <v>0</v>
      </c>
      <c r="BJ430" s="29" t="str">
        <f>IF(AG430=契約状況コード表!G$5,"",IF(AND(K430&lt;&gt;"",ISTEXT(U430)),"分担契約/単価契約",IF(ISTEXT(U430),"単価契約",IF(K430&lt;&gt;"","分担契約",""))))</f>
        <v/>
      </c>
      <c r="BK430" s="147"/>
      <c r="BL430" s="102" t="str">
        <f>IF(COUNTIF(T430,"**"),"",IF(AND(T430&gt;=契約状況コード表!P$5,OR(H430=契約状況コード表!M$5,H430=契約状況コード表!M$6)),1,IF(AND(T430&gt;=契約状況コード表!P$13,H430&lt;&gt;契約状況コード表!M$5,H430&lt;&gt;契約状況コード表!M$6),1,"")))</f>
        <v/>
      </c>
      <c r="BM430" s="132" t="str">
        <f t="shared" si="62"/>
        <v>○</v>
      </c>
      <c r="BN430" s="102" t="b">
        <f t="shared" si="63"/>
        <v>1</v>
      </c>
      <c r="BO430" s="102" t="b">
        <f t="shared" si="64"/>
        <v>1</v>
      </c>
    </row>
    <row r="431" spans="7:67" ht="60.6" customHeight="1">
      <c r="G431" s="64"/>
      <c r="H431" s="65"/>
      <c r="I431" s="65"/>
      <c r="J431" s="65"/>
      <c r="K431" s="64"/>
      <c r="L431" s="29"/>
      <c r="M431" s="66"/>
      <c r="N431" s="65"/>
      <c r="O431" s="67"/>
      <c r="P431" s="72"/>
      <c r="Q431" s="73"/>
      <c r="R431" s="65"/>
      <c r="S431" s="64"/>
      <c r="T431" s="68"/>
      <c r="U431" s="75"/>
      <c r="V431" s="76"/>
      <c r="W431" s="148" t="str">
        <f>IF(OR(T431="他官署で調達手続きを実施のため",AG431=契約状況コード表!G$5),"－",IF(V431&lt;&gt;"",ROUNDDOWN(V431/T431,3),(IFERROR(ROUNDDOWN(U431/T431,3),"－"))))</f>
        <v>－</v>
      </c>
      <c r="X431" s="68"/>
      <c r="Y431" s="68"/>
      <c r="Z431" s="71"/>
      <c r="AA431" s="69"/>
      <c r="AB431" s="70"/>
      <c r="AC431" s="71"/>
      <c r="AD431" s="71"/>
      <c r="AE431" s="71"/>
      <c r="AF431" s="71"/>
      <c r="AG431" s="69"/>
      <c r="AH431" s="65"/>
      <c r="AI431" s="65"/>
      <c r="AJ431" s="65"/>
      <c r="AK431" s="29"/>
      <c r="AL431" s="29"/>
      <c r="AM431" s="170"/>
      <c r="AN431" s="170"/>
      <c r="AO431" s="170"/>
      <c r="AP431" s="170"/>
      <c r="AQ431" s="29"/>
      <c r="AR431" s="64"/>
      <c r="AS431" s="29"/>
      <c r="AT431" s="29"/>
      <c r="AU431" s="29"/>
      <c r="AV431" s="29"/>
      <c r="AW431" s="29"/>
      <c r="AX431" s="29"/>
      <c r="AY431" s="29"/>
      <c r="AZ431" s="29"/>
      <c r="BA431" s="92"/>
      <c r="BB431" s="97"/>
      <c r="BC431" s="98" t="str">
        <f>IF(AND(OR(K431=契約状況コード表!D$5,K431=契約状況コード表!D$6),OR(AG431=契約状況コード表!G$5,AG431=契約状況コード表!G$6)),"年間支払金額(全官署)",IF(OR(AG431=契約状況コード表!G$5,AG431=契約状況コード表!G$6),"年間支払金額",IF(AND(OR(COUNTIF(AI431,"*すべて*"),COUNTIF(AI431,"*全て*")),S431="●",OR(K431=契約状況コード表!D$5,K431=契約状況コード表!D$6)),"年間支払金額(全官署、契約相手方ごと)",IF(AND(OR(COUNTIF(AI431,"*すべて*"),COUNTIF(AI431,"*全て*")),S431="●"),"年間支払金額(契約相手方ごと)",IF(AND(OR(K431=契約状況コード表!D$5,K431=契約状況コード表!D$6),AG431=契約状況コード表!G$7),"契約総額(全官署)",IF(AND(K431=契約状況コード表!D$7,AG431=契約状況コード表!G$7),"契約総額(自官署のみ)",IF(K431=契約状況コード表!D$7,"年間支払金額(自官署のみ)",IF(AG431=契約状況コード表!G$7,"契約総額",IF(AND(COUNTIF(BJ431,"&lt;&gt;*単価*"),OR(K431=契約状況コード表!D$5,K431=契約状況コード表!D$6)),"全官署予定価格",IF(AND(COUNTIF(BJ431,"*単価*"),OR(K431=契約状況コード表!D$5,K431=契約状況コード表!D$6)),"全官署支払金額",IF(AND(COUNTIF(BJ431,"&lt;&gt;*単価*"),COUNTIF(BJ431,"*変更契約*")),"変更後予定価格",IF(COUNTIF(BJ431,"*単価*"),"年間支払金額","予定価格"))))))))))))</f>
        <v>予定価格</v>
      </c>
      <c r="BD431" s="98" t="str">
        <f>IF(AND(BI431=契約状況コード表!M$5,T431&gt;契約状況コード表!N$5),"○",IF(AND(BI431=契約状況コード表!M$6,T431&gt;=契約状況コード表!N$6),"○",IF(AND(BI431=契約状況コード表!M$7,T431&gt;=契約状況コード表!N$7),"○",IF(AND(BI431=契約状況コード表!M$8,T431&gt;=契約状況コード表!N$8),"○",IF(AND(BI431=契約状況コード表!M$9,T431&gt;=契約状況コード表!N$9),"○",IF(AND(BI431=契約状況コード表!M$10,T431&gt;=契約状況コード表!N$10),"○",IF(AND(BI431=契約状況コード表!M$11,T431&gt;=契約状況コード表!N$11),"○",IF(AND(BI431=契約状況コード表!M$12,T431&gt;=契約状況コード表!N$12),"○",IF(AND(BI431=契約状況コード表!M$13,T431&gt;=契約状況コード表!N$13),"○",IF(T431="他官署で調達手続き入札を実施のため","○","×"))))))))))</f>
        <v>×</v>
      </c>
      <c r="BE431" s="98" t="str">
        <f>IF(AND(BI431=契約状況コード表!M$5,Y431&gt;契約状況コード表!N$5),"○",IF(AND(BI431=契約状況コード表!M$6,Y431&gt;=契約状況コード表!N$6),"○",IF(AND(BI431=契約状況コード表!M$7,Y431&gt;=契約状況コード表!N$7),"○",IF(AND(BI431=契約状況コード表!M$8,Y431&gt;=契約状況コード表!N$8),"○",IF(AND(BI431=契約状況コード表!M$9,Y431&gt;=契約状況コード表!N$9),"○",IF(AND(BI431=契約状況コード表!M$10,Y431&gt;=契約状況コード表!N$10),"○",IF(AND(BI431=契約状況コード表!M$11,Y431&gt;=契約状況コード表!N$11),"○",IF(AND(BI431=契約状況コード表!M$12,Y431&gt;=契約状況コード表!N$12),"○",IF(AND(BI431=契約状況コード表!M$13,Y431&gt;=契約状況コード表!N$13),"○","×")))))))))</f>
        <v>×</v>
      </c>
      <c r="BF431" s="98" t="str">
        <f t="shared" si="58"/>
        <v>×</v>
      </c>
      <c r="BG431" s="98" t="str">
        <f t="shared" si="59"/>
        <v>×</v>
      </c>
      <c r="BH431" s="99" t="str">
        <f t="shared" si="60"/>
        <v/>
      </c>
      <c r="BI431" s="146">
        <f t="shared" si="61"/>
        <v>0</v>
      </c>
      <c r="BJ431" s="29" t="str">
        <f>IF(AG431=契約状況コード表!G$5,"",IF(AND(K431&lt;&gt;"",ISTEXT(U431)),"分担契約/単価契約",IF(ISTEXT(U431),"単価契約",IF(K431&lt;&gt;"","分担契約",""))))</f>
        <v/>
      </c>
      <c r="BK431" s="147"/>
      <c r="BL431" s="102" t="str">
        <f>IF(COUNTIF(T431,"**"),"",IF(AND(T431&gt;=契約状況コード表!P$5,OR(H431=契約状況コード表!M$5,H431=契約状況コード表!M$6)),1,IF(AND(T431&gt;=契約状況コード表!P$13,H431&lt;&gt;契約状況コード表!M$5,H431&lt;&gt;契約状況コード表!M$6),1,"")))</f>
        <v/>
      </c>
      <c r="BM431" s="132" t="str">
        <f t="shared" si="62"/>
        <v>○</v>
      </c>
      <c r="BN431" s="102" t="b">
        <f t="shared" si="63"/>
        <v>1</v>
      </c>
      <c r="BO431" s="102" t="b">
        <f t="shared" si="64"/>
        <v>1</v>
      </c>
    </row>
    <row r="432" spans="7:67" ht="60.6" customHeight="1">
      <c r="G432" s="64"/>
      <c r="H432" s="65"/>
      <c r="I432" s="65"/>
      <c r="J432" s="65"/>
      <c r="K432" s="64"/>
      <c r="L432" s="29"/>
      <c r="M432" s="66"/>
      <c r="N432" s="65"/>
      <c r="O432" s="67"/>
      <c r="P432" s="72"/>
      <c r="Q432" s="73"/>
      <c r="R432" s="65"/>
      <c r="S432" s="64"/>
      <c r="T432" s="68"/>
      <c r="U432" s="75"/>
      <c r="V432" s="76"/>
      <c r="W432" s="148" t="str">
        <f>IF(OR(T432="他官署で調達手続きを実施のため",AG432=契約状況コード表!G$5),"－",IF(V432&lt;&gt;"",ROUNDDOWN(V432/T432,3),(IFERROR(ROUNDDOWN(U432/T432,3),"－"))))</f>
        <v>－</v>
      </c>
      <c r="X432" s="68"/>
      <c r="Y432" s="68"/>
      <c r="Z432" s="71"/>
      <c r="AA432" s="69"/>
      <c r="AB432" s="70"/>
      <c r="AC432" s="71"/>
      <c r="AD432" s="71"/>
      <c r="AE432" s="71"/>
      <c r="AF432" s="71"/>
      <c r="AG432" s="69"/>
      <c r="AH432" s="65"/>
      <c r="AI432" s="65"/>
      <c r="AJ432" s="65"/>
      <c r="AK432" s="29"/>
      <c r="AL432" s="29"/>
      <c r="AM432" s="170"/>
      <c r="AN432" s="170"/>
      <c r="AO432" s="170"/>
      <c r="AP432" s="170"/>
      <c r="AQ432" s="29"/>
      <c r="AR432" s="64"/>
      <c r="AS432" s="29"/>
      <c r="AT432" s="29"/>
      <c r="AU432" s="29"/>
      <c r="AV432" s="29"/>
      <c r="AW432" s="29"/>
      <c r="AX432" s="29"/>
      <c r="AY432" s="29"/>
      <c r="AZ432" s="29"/>
      <c r="BA432" s="90"/>
      <c r="BB432" s="97"/>
      <c r="BC432" s="98" t="str">
        <f>IF(AND(OR(K432=契約状況コード表!D$5,K432=契約状況コード表!D$6),OR(AG432=契約状況コード表!G$5,AG432=契約状況コード表!G$6)),"年間支払金額(全官署)",IF(OR(AG432=契約状況コード表!G$5,AG432=契約状況コード表!G$6),"年間支払金額",IF(AND(OR(COUNTIF(AI432,"*すべて*"),COUNTIF(AI432,"*全て*")),S432="●",OR(K432=契約状況コード表!D$5,K432=契約状況コード表!D$6)),"年間支払金額(全官署、契約相手方ごと)",IF(AND(OR(COUNTIF(AI432,"*すべて*"),COUNTIF(AI432,"*全て*")),S432="●"),"年間支払金額(契約相手方ごと)",IF(AND(OR(K432=契約状況コード表!D$5,K432=契約状況コード表!D$6),AG432=契約状況コード表!G$7),"契約総額(全官署)",IF(AND(K432=契約状況コード表!D$7,AG432=契約状況コード表!G$7),"契約総額(自官署のみ)",IF(K432=契約状況コード表!D$7,"年間支払金額(自官署のみ)",IF(AG432=契約状況コード表!G$7,"契約総額",IF(AND(COUNTIF(BJ432,"&lt;&gt;*単価*"),OR(K432=契約状況コード表!D$5,K432=契約状況コード表!D$6)),"全官署予定価格",IF(AND(COUNTIF(BJ432,"*単価*"),OR(K432=契約状況コード表!D$5,K432=契約状況コード表!D$6)),"全官署支払金額",IF(AND(COUNTIF(BJ432,"&lt;&gt;*単価*"),COUNTIF(BJ432,"*変更契約*")),"変更後予定価格",IF(COUNTIF(BJ432,"*単価*"),"年間支払金額","予定価格"))))))))))))</f>
        <v>予定価格</v>
      </c>
      <c r="BD432" s="98" t="str">
        <f>IF(AND(BI432=契約状況コード表!M$5,T432&gt;契約状況コード表!N$5),"○",IF(AND(BI432=契約状況コード表!M$6,T432&gt;=契約状況コード表!N$6),"○",IF(AND(BI432=契約状況コード表!M$7,T432&gt;=契約状況コード表!N$7),"○",IF(AND(BI432=契約状況コード表!M$8,T432&gt;=契約状況コード表!N$8),"○",IF(AND(BI432=契約状況コード表!M$9,T432&gt;=契約状況コード表!N$9),"○",IF(AND(BI432=契約状況コード表!M$10,T432&gt;=契約状況コード表!N$10),"○",IF(AND(BI432=契約状況コード表!M$11,T432&gt;=契約状況コード表!N$11),"○",IF(AND(BI432=契約状況コード表!M$12,T432&gt;=契約状況コード表!N$12),"○",IF(AND(BI432=契約状況コード表!M$13,T432&gt;=契約状況コード表!N$13),"○",IF(T432="他官署で調達手続き入札を実施のため","○","×"))))))))))</f>
        <v>×</v>
      </c>
      <c r="BE432" s="98" t="str">
        <f>IF(AND(BI432=契約状況コード表!M$5,Y432&gt;契約状況コード表!N$5),"○",IF(AND(BI432=契約状況コード表!M$6,Y432&gt;=契約状況コード表!N$6),"○",IF(AND(BI432=契約状況コード表!M$7,Y432&gt;=契約状況コード表!N$7),"○",IF(AND(BI432=契約状況コード表!M$8,Y432&gt;=契約状況コード表!N$8),"○",IF(AND(BI432=契約状況コード表!M$9,Y432&gt;=契約状況コード表!N$9),"○",IF(AND(BI432=契約状況コード表!M$10,Y432&gt;=契約状況コード表!N$10),"○",IF(AND(BI432=契約状況コード表!M$11,Y432&gt;=契約状況コード表!N$11),"○",IF(AND(BI432=契約状況コード表!M$12,Y432&gt;=契約状況コード表!N$12),"○",IF(AND(BI432=契約状況コード表!M$13,Y432&gt;=契約状況コード表!N$13),"○","×")))))))))</f>
        <v>×</v>
      </c>
      <c r="BF432" s="98" t="str">
        <f t="shared" si="58"/>
        <v>×</v>
      </c>
      <c r="BG432" s="98" t="str">
        <f t="shared" si="59"/>
        <v>×</v>
      </c>
      <c r="BH432" s="99" t="str">
        <f t="shared" si="60"/>
        <v/>
      </c>
      <c r="BI432" s="146">
        <f t="shared" si="61"/>
        <v>0</v>
      </c>
      <c r="BJ432" s="29" t="str">
        <f>IF(AG432=契約状況コード表!G$5,"",IF(AND(K432&lt;&gt;"",ISTEXT(U432)),"分担契約/単価契約",IF(ISTEXT(U432),"単価契約",IF(K432&lt;&gt;"","分担契約",""))))</f>
        <v/>
      </c>
      <c r="BK432" s="147"/>
      <c r="BL432" s="102" t="str">
        <f>IF(COUNTIF(T432,"**"),"",IF(AND(T432&gt;=契約状況コード表!P$5,OR(H432=契約状況コード表!M$5,H432=契約状況コード表!M$6)),1,IF(AND(T432&gt;=契約状況コード表!P$13,H432&lt;&gt;契約状況コード表!M$5,H432&lt;&gt;契約状況コード表!M$6),1,"")))</f>
        <v/>
      </c>
      <c r="BM432" s="132" t="str">
        <f t="shared" si="62"/>
        <v>○</v>
      </c>
      <c r="BN432" s="102" t="b">
        <f t="shared" si="63"/>
        <v>1</v>
      </c>
      <c r="BO432" s="102" t="b">
        <f t="shared" si="64"/>
        <v>1</v>
      </c>
    </row>
    <row r="433" spans="7:67" ht="60.6" customHeight="1">
      <c r="G433" s="64"/>
      <c r="H433" s="65"/>
      <c r="I433" s="65"/>
      <c r="J433" s="65"/>
      <c r="K433" s="64"/>
      <c r="L433" s="29"/>
      <c r="M433" s="66"/>
      <c r="N433" s="65"/>
      <c r="O433" s="67"/>
      <c r="P433" s="72"/>
      <c r="Q433" s="73"/>
      <c r="R433" s="65"/>
      <c r="S433" s="64"/>
      <c r="T433" s="68"/>
      <c r="U433" s="75"/>
      <c r="V433" s="76"/>
      <c r="W433" s="148" t="str">
        <f>IF(OR(T433="他官署で調達手続きを実施のため",AG433=契約状況コード表!G$5),"－",IF(V433&lt;&gt;"",ROUNDDOWN(V433/T433,3),(IFERROR(ROUNDDOWN(U433/T433,3),"－"))))</f>
        <v>－</v>
      </c>
      <c r="X433" s="68"/>
      <c r="Y433" s="68"/>
      <c r="Z433" s="71"/>
      <c r="AA433" s="69"/>
      <c r="AB433" s="70"/>
      <c r="AC433" s="71"/>
      <c r="AD433" s="71"/>
      <c r="AE433" s="71"/>
      <c r="AF433" s="71"/>
      <c r="AG433" s="69"/>
      <c r="AH433" s="65"/>
      <c r="AI433" s="65"/>
      <c r="AJ433" s="65"/>
      <c r="AK433" s="29"/>
      <c r="AL433" s="29"/>
      <c r="AM433" s="170"/>
      <c r="AN433" s="170"/>
      <c r="AO433" s="170"/>
      <c r="AP433" s="170"/>
      <c r="AQ433" s="29"/>
      <c r="AR433" s="64"/>
      <c r="AS433" s="29"/>
      <c r="AT433" s="29"/>
      <c r="AU433" s="29"/>
      <c r="AV433" s="29"/>
      <c r="AW433" s="29"/>
      <c r="AX433" s="29"/>
      <c r="AY433" s="29"/>
      <c r="AZ433" s="29"/>
      <c r="BA433" s="90"/>
      <c r="BB433" s="97"/>
      <c r="BC433" s="98" t="str">
        <f>IF(AND(OR(K433=契約状況コード表!D$5,K433=契約状況コード表!D$6),OR(AG433=契約状況コード表!G$5,AG433=契約状況コード表!G$6)),"年間支払金額(全官署)",IF(OR(AG433=契約状況コード表!G$5,AG433=契約状況コード表!G$6),"年間支払金額",IF(AND(OR(COUNTIF(AI433,"*すべて*"),COUNTIF(AI433,"*全て*")),S433="●",OR(K433=契約状況コード表!D$5,K433=契約状況コード表!D$6)),"年間支払金額(全官署、契約相手方ごと)",IF(AND(OR(COUNTIF(AI433,"*すべて*"),COUNTIF(AI433,"*全て*")),S433="●"),"年間支払金額(契約相手方ごと)",IF(AND(OR(K433=契約状況コード表!D$5,K433=契約状況コード表!D$6),AG433=契約状況コード表!G$7),"契約総額(全官署)",IF(AND(K433=契約状況コード表!D$7,AG433=契約状況コード表!G$7),"契約総額(自官署のみ)",IF(K433=契約状況コード表!D$7,"年間支払金額(自官署のみ)",IF(AG433=契約状況コード表!G$7,"契約総額",IF(AND(COUNTIF(BJ433,"&lt;&gt;*単価*"),OR(K433=契約状況コード表!D$5,K433=契約状況コード表!D$6)),"全官署予定価格",IF(AND(COUNTIF(BJ433,"*単価*"),OR(K433=契約状況コード表!D$5,K433=契約状況コード表!D$6)),"全官署支払金額",IF(AND(COUNTIF(BJ433,"&lt;&gt;*単価*"),COUNTIF(BJ433,"*変更契約*")),"変更後予定価格",IF(COUNTIF(BJ433,"*単価*"),"年間支払金額","予定価格"))))))))))))</f>
        <v>予定価格</v>
      </c>
      <c r="BD433" s="98" t="str">
        <f>IF(AND(BI433=契約状況コード表!M$5,T433&gt;契約状況コード表!N$5),"○",IF(AND(BI433=契約状況コード表!M$6,T433&gt;=契約状況コード表!N$6),"○",IF(AND(BI433=契約状況コード表!M$7,T433&gt;=契約状況コード表!N$7),"○",IF(AND(BI433=契約状況コード表!M$8,T433&gt;=契約状況コード表!N$8),"○",IF(AND(BI433=契約状況コード表!M$9,T433&gt;=契約状況コード表!N$9),"○",IF(AND(BI433=契約状況コード表!M$10,T433&gt;=契約状況コード表!N$10),"○",IF(AND(BI433=契約状況コード表!M$11,T433&gt;=契約状況コード表!N$11),"○",IF(AND(BI433=契約状況コード表!M$12,T433&gt;=契約状況コード表!N$12),"○",IF(AND(BI433=契約状況コード表!M$13,T433&gt;=契約状況コード表!N$13),"○",IF(T433="他官署で調達手続き入札を実施のため","○","×"))))))))))</f>
        <v>×</v>
      </c>
      <c r="BE433" s="98" t="str">
        <f>IF(AND(BI433=契約状況コード表!M$5,Y433&gt;契約状況コード表!N$5),"○",IF(AND(BI433=契約状況コード表!M$6,Y433&gt;=契約状況コード表!N$6),"○",IF(AND(BI433=契約状況コード表!M$7,Y433&gt;=契約状況コード表!N$7),"○",IF(AND(BI433=契約状況コード表!M$8,Y433&gt;=契約状況コード表!N$8),"○",IF(AND(BI433=契約状況コード表!M$9,Y433&gt;=契約状況コード表!N$9),"○",IF(AND(BI433=契約状況コード表!M$10,Y433&gt;=契約状況コード表!N$10),"○",IF(AND(BI433=契約状況コード表!M$11,Y433&gt;=契約状況コード表!N$11),"○",IF(AND(BI433=契約状況コード表!M$12,Y433&gt;=契約状況コード表!N$12),"○",IF(AND(BI433=契約状況コード表!M$13,Y433&gt;=契約状況コード表!N$13),"○","×")))))))))</f>
        <v>×</v>
      </c>
      <c r="BF433" s="98" t="str">
        <f t="shared" si="58"/>
        <v>×</v>
      </c>
      <c r="BG433" s="98" t="str">
        <f t="shared" si="59"/>
        <v>×</v>
      </c>
      <c r="BH433" s="99" t="str">
        <f t="shared" si="60"/>
        <v/>
      </c>
      <c r="BI433" s="146">
        <f t="shared" si="61"/>
        <v>0</v>
      </c>
      <c r="BJ433" s="29" t="str">
        <f>IF(AG433=契約状況コード表!G$5,"",IF(AND(K433&lt;&gt;"",ISTEXT(U433)),"分担契約/単価契約",IF(ISTEXT(U433),"単価契約",IF(K433&lt;&gt;"","分担契約",""))))</f>
        <v/>
      </c>
      <c r="BK433" s="147"/>
      <c r="BL433" s="102" t="str">
        <f>IF(COUNTIF(T433,"**"),"",IF(AND(T433&gt;=契約状況コード表!P$5,OR(H433=契約状況コード表!M$5,H433=契約状況コード表!M$6)),1,IF(AND(T433&gt;=契約状況コード表!P$13,H433&lt;&gt;契約状況コード表!M$5,H433&lt;&gt;契約状況コード表!M$6),1,"")))</f>
        <v/>
      </c>
      <c r="BM433" s="132" t="str">
        <f t="shared" si="62"/>
        <v>○</v>
      </c>
      <c r="BN433" s="102" t="b">
        <f t="shared" si="63"/>
        <v>1</v>
      </c>
      <c r="BO433" s="102" t="b">
        <f t="shared" si="64"/>
        <v>1</v>
      </c>
    </row>
    <row r="434" spans="7:67" ht="60.6" customHeight="1">
      <c r="G434" s="64"/>
      <c r="H434" s="65"/>
      <c r="I434" s="65"/>
      <c r="J434" s="65"/>
      <c r="K434" s="64"/>
      <c r="L434" s="29"/>
      <c r="M434" s="66"/>
      <c r="N434" s="65"/>
      <c r="O434" s="67"/>
      <c r="P434" s="72"/>
      <c r="Q434" s="73"/>
      <c r="R434" s="65"/>
      <c r="S434" s="64"/>
      <c r="T434" s="74"/>
      <c r="U434" s="131"/>
      <c r="V434" s="76"/>
      <c r="W434" s="148" t="str">
        <f>IF(OR(T434="他官署で調達手続きを実施のため",AG434=契約状況コード表!G$5),"－",IF(V434&lt;&gt;"",ROUNDDOWN(V434/T434,3),(IFERROR(ROUNDDOWN(U434/T434,3),"－"))))</f>
        <v>－</v>
      </c>
      <c r="X434" s="74"/>
      <c r="Y434" s="74"/>
      <c r="Z434" s="71"/>
      <c r="AA434" s="69"/>
      <c r="AB434" s="70"/>
      <c r="AC434" s="71"/>
      <c r="AD434" s="71"/>
      <c r="AE434" s="71"/>
      <c r="AF434" s="71"/>
      <c r="AG434" s="69"/>
      <c r="AH434" s="65"/>
      <c r="AI434" s="65"/>
      <c r="AJ434" s="65"/>
      <c r="AK434" s="29"/>
      <c r="AL434" s="29"/>
      <c r="AM434" s="170"/>
      <c r="AN434" s="170"/>
      <c r="AO434" s="170"/>
      <c r="AP434" s="170"/>
      <c r="AQ434" s="29"/>
      <c r="AR434" s="64"/>
      <c r="AS434" s="29"/>
      <c r="AT434" s="29"/>
      <c r="AU434" s="29"/>
      <c r="AV434" s="29"/>
      <c r="AW434" s="29"/>
      <c r="AX434" s="29"/>
      <c r="AY434" s="29"/>
      <c r="AZ434" s="29"/>
      <c r="BA434" s="90"/>
      <c r="BB434" s="97"/>
      <c r="BC434" s="98" t="str">
        <f>IF(AND(OR(K434=契約状況コード表!D$5,K434=契約状況コード表!D$6),OR(AG434=契約状況コード表!G$5,AG434=契約状況コード表!G$6)),"年間支払金額(全官署)",IF(OR(AG434=契約状況コード表!G$5,AG434=契約状況コード表!G$6),"年間支払金額",IF(AND(OR(COUNTIF(AI434,"*すべて*"),COUNTIF(AI434,"*全て*")),S434="●",OR(K434=契約状況コード表!D$5,K434=契約状況コード表!D$6)),"年間支払金額(全官署、契約相手方ごと)",IF(AND(OR(COUNTIF(AI434,"*すべて*"),COUNTIF(AI434,"*全て*")),S434="●"),"年間支払金額(契約相手方ごと)",IF(AND(OR(K434=契約状況コード表!D$5,K434=契約状況コード表!D$6),AG434=契約状況コード表!G$7),"契約総額(全官署)",IF(AND(K434=契約状況コード表!D$7,AG434=契約状況コード表!G$7),"契約総額(自官署のみ)",IF(K434=契約状況コード表!D$7,"年間支払金額(自官署のみ)",IF(AG434=契約状況コード表!G$7,"契約総額",IF(AND(COUNTIF(BJ434,"&lt;&gt;*単価*"),OR(K434=契約状況コード表!D$5,K434=契約状況コード表!D$6)),"全官署予定価格",IF(AND(COUNTIF(BJ434,"*単価*"),OR(K434=契約状況コード表!D$5,K434=契約状況コード表!D$6)),"全官署支払金額",IF(AND(COUNTIF(BJ434,"&lt;&gt;*単価*"),COUNTIF(BJ434,"*変更契約*")),"変更後予定価格",IF(COUNTIF(BJ434,"*単価*"),"年間支払金額","予定価格"))))))))))))</f>
        <v>予定価格</v>
      </c>
      <c r="BD434" s="98" t="str">
        <f>IF(AND(BI434=契約状況コード表!M$5,T434&gt;契約状況コード表!N$5),"○",IF(AND(BI434=契約状況コード表!M$6,T434&gt;=契約状況コード表!N$6),"○",IF(AND(BI434=契約状況コード表!M$7,T434&gt;=契約状況コード表!N$7),"○",IF(AND(BI434=契約状況コード表!M$8,T434&gt;=契約状況コード表!N$8),"○",IF(AND(BI434=契約状況コード表!M$9,T434&gt;=契約状況コード表!N$9),"○",IF(AND(BI434=契約状況コード表!M$10,T434&gt;=契約状況コード表!N$10),"○",IF(AND(BI434=契約状況コード表!M$11,T434&gt;=契約状況コード表!N$11),"○",IF(AND(BI434=契約状況コード表!M$12,T434&gt;=契約状況コード表!N$12),"○",IF(AND(BI434=契約状況コード表!M$13,T434&gt;=契約状況コード表!N$13),"○",IF(T434="他官署で調達手続き入札を実施のため","○","×"))))))))))</f>
        <v>×</v>
      </c>
      <c r="BE434" s="98" t="str">
        <f>IF(AND(BI434=契約状況コード表!M$5,Y434&gt;契約状況コード表!N$5),"○",IF(AND(BI434=契約状況コード表!M$6,Y434&gt;=契約状況コード表!N$6),"○",IF(AND(BI434=契約状況コード表!M$7,Y434&gt;=契約状況コード表!N$7),"○",IF(AND(BI434=契約状況コード表!M$8,Y434&gt;=契約状況コード表!N$8),"○",IF(AND(BI434=契約状況コード表!M$9,Y434&gt;=契約状況コード表!N$9),"○",IF(AND(BI434=契約状況コード表!M$10,Y434&gt;=契約状況コード表!N$10),"○",IF(AND(BI434=契約状況コード表!M$11,Y434&gt;=契約状況コード表!N$11),"○",IF(AND(BI434=契約状況コード表!M$12,Y434&gt;=契約状況コード表!N$12),"○",IF(AND(BI434=契約状況コード表!M$13,Y434&gt;=契約状況コード表!N$13),"○","×")))))))))</f>
        <v>×</v>
      </c>
      <c r="BF434" s="98" t="str">
        <f t="shared" si="58"/>
        <v>×</v>
      </c>
      <c r="BG434" s="98" t="str">
        <f t="shared" si="59"/>
        <v>×</v>
      </c>
      <c r="BH434" s="99" t="str">
        <f t="shared" si="60"/>
        <v/>
      </c>
      <c r="BI434" s="146">
        <f t="shared" si="61"/>
        <v>0</v>
      </c>
      <c r="BJ434" s="29" t="str">
        <f>IF(AG434=契約状況コード表!G$5,"",IF(AND(K434&lt;&gt;"",ISTEXT(U434)),"分担契約/単価契約",IF(ISTEXT(U434),"単価契約",IF(K434&lt;&gt;"","分担契約",""))))</f>
        <v/>
      </c>
      <c r="BK434" s="147"/>
      <c r="BL434" s="102" t="str">
        <f>IF(COUNTIF(T434,"**"),"",IF(AND(T434&gt;=契約状況コード表!P$5,OR(H434=契約状況コード表!M$5,H434=契約状況コード表!M$6)),1,IF(AND(T434&gt;=契約状況コード表!P$13,H434&lt;&gt;契約状況コード表!M$5,H434&lt;&gt;契約状況コード表!M$6),1,"")))</f>
        <v/>
      </c>
      <c r="BM434" s="132" t="str">
        <f t="shared" si="62"/>
        <v>○</v>
      </c>
      <c r="BN434" s="102" t="b">
        <f t="shared" si="63"/>
        <v>1</v>
      </c>
      <c r="BO434" s="102" t="b">
        <f t="shared" si="64"/>
        <v>1</v>
      </c>
    </row>
    <row r="435" spans="7:67" ht="60.6" customHeight="1">
      <c r="G435" s="64"/>
      <c r="H435" s="65"/>
      <c r="I435" s="65"/>
      <c r="J435" s="65"/>
      <c r="K435" s="64"/>
      <c r="L435" s="29"/>
      <c r="M435" s="66"/>
      <c r="N435" s="65"/>
      <c r="O435" s="67"/>
      <c r="P435" s="72"/>
      <c r="Q435" s="73"/>
      <c r="R435" s="65"/>
      <c r="S435" s="64"/>
      <c r="T435" s="68"/>
      <c r="U435" s="75"/>
      <c r="V435" s="76"/>
      <c r="W435" s="148" t="str">
        <f>IF(OR(T435="他官署で調達手続きを実施のため",AG435=契約状況コード表!G$5),"－",IF(V435&lt;&gt;"",ROUNDDOWN(V435/T435,3),(IFERROR(ROUNDDOWN(U435/T435,3),"－"))))</f>
        <v>－</v>
      </c>
      <c r="X435" s="68"/>
      <c r="Y435" s="68"/>
      <c r="Z435" s="71"/>
      <c r="AA435" s="69"/>
      <c r="AB435" s="70"/>
      <c r="AC435" s="71"/>
      <c r="AD435" s="71"/>
      <c r="AE435" s="71"/>
      <c r="AF435" s="71"/>
      <c r="AG435" s="69"/>
      <c r="AH435" s="65"/>
      <c r="AI435" s="65"/>
      <c r="AJ435" s="65"/>
      <c r="AK435" s="29"/>
      <c r="AL435" s="29"/>
      <c r="AM435" s="170"/>
      <c r="AN435" s="170"/>
      <c r="AO435" s="170"/>
      <c r="AP435" s="170"/>
      <c r="AQ435" s="29"/>
      <c r="AR435" s="64"/>
      <c r="AS435" s="29"/>
      <c r="AT435" s="29"/>
      <c r="AU435" s="29"/>
      <c r="AV435" s="29"/>
      <c r="AW435" s="29"/>
      <c r="AX435" s="29"/>
      <c r="AY435" s="29"/>
      <c r="AZ435" s="29"/>
      <c r="BA435" s="90"/>
      <c r="BB435" s="97"/>
      <c r="BC435" s="98" t="str">
        <f>IF(AND(OR(K435=契約状況コード表!D$5,K435=契約状況コード表!D$6),OR(AG435=契約状況コード表!G$5,AG435=契約状況コード表!G$6)),"年間支払金額(全官署)",IF(OR(AG435=契約状況コード表!G$5,AG435=契約状況コード表!G$6),"年間支払金額",IF(AND(OR(COUNTIF(AI435,"*すべて*"),COUNTIF(AI435,"*全て*")),S435="●",OR(K435=契約状況コード表!D$5,K435=契約状況コード表!D$6)),"年間支払金額(全官署、契約相手方ごと)",IF(AND(OR(COUNTIF(AI435,"*すべて*"),COUNTIF(AI435,"*全て*")),S435="●"),"年間支払金額(契約相手方ごと)",IF(AND(OR(K435=契約状況コード表!D$5,K435=契約状況コード表!D$6),AG435=契約状況コード表!G$7),"契約総額(全官署)",IF(AND(K435=契約状況コード表!D$7,AG435=契約状況コード表!G$7),"契約総額(自官署のみ)",IF(K435=契約状況コード表!D$7,"年間支払金額(自官署のみ)",IF(AG435=契約状況コード表!G$7,"契約総額",IF(AND(COUNTIF(BJ435,"&lt;&gt;*単価*"),OR(K435=契約状況コード表!D$5,K435=契約状況コード表!D$6)),"全官署予定価格",IF(AND(COUNTIF(BJ435,"*単価*"),OR(K435=契約状況コード表!D$5,K435=契約状況コード表!D$6)),"全官署支払金額",IF(AND(COUNTIF(BJ435,"&lt;&gt;*単価*"),COUNTIF(BJ435,"*変更契約*")),"変更後予定価格",IF(COUNTIF(BJ435,"*単価*"),"年間支払金額","予定価格"))))))))))))</f>
        <v>予定価格</v>
      </c>
      <c r="BD435" s="98" t="str">
        <f>IF(AND(BI435=契約状況コード表!M$5,T435&gt;契約状況コード表!N$5),"○",IF(AND(BI435=契約状況コード表!M$6,T435&gt;=契約状況コード表!N$6),"○",IF(AND(BI435=契約状況コード表!M$7,T435&gt;=契約状況コード表!N$7),"○",IF(AND(BI435=契約状況コード表!M$8,T435&gt;=契約状況コード表!N$8),"○",IF(AND(BI435=契約状況コード表!M$9,T435&gt;=契約状況コード表!N$9),"○",IF(AND(BI435=契約状況コード表!M$10,T435&gt;=契約状況コード表!N$10),"○",IF(AND(BI435=契約状況コード表!M$11,T435&gt;=契約状況コード表!N$11),"○",IF(AND(BI435=契約状況コード表!M$12,T435&gt;=契約状況コード表!N$12),"○",IF(AND(BI435=契約状況コード表!M$13,T435&gt;=契約状況コード表!N$13),"○",IF(T435="他官署で調達手続き入札を実施のため","○","×"))))))))))</f>
        <v>×</v>
      </c>
      <c r="BE435" s="98" t="str">
        <f>IF(AND(BI435=契約状況コード表!M$5,Y435&gt;契約状況コード表!N$5),"○",IF(AND(BI435=契約状況コード表!M$6,Y435&gt;=契約状況コード表!N$6),"○",IF(AND(BI435=契約状況コード表!M$7,Y435&gt;=契約状況コード表!N$7),"○",IF(AND(BI435=契約状況コード表!M$8,Y435&gt;=契約状況コード表!N$8),"○",IF(AND(BI435=契約状況コード表!M$9,Y435&gt;=契約状況コード表!N$9),"○",IF(AND(BI435=契約状況コード表!M$10,Y435&gt;=契約状況コード表!N$10),"○",IF(AND(BI435=契約状況コード表!M$11,Y435&gt;=契約状況コード表!N$11),"○",IF(AND(BI435=契約状況コード表!M$12,Y435&gt;=契約状況コード表!N$12),"○",IF(AND(BI435=契約状況コード表!M$13,Y435&gt;=契約状況コード表!N$13),"○","×")))))))))</f>
        <v>×</v>
      </c>
      <c r="BF435" s="98" t="str">
        <f t="shared" si="58"/>
        <v>×</v>
      </c>
      <c r="BG435" s="98" t="str">
        <f t="shared" si="59"/>
        <v>×</v>
      </c>
      <c r="BH435" s="99" t="str">
        <f t="shared" si="60"/>
        <v/>
      </c>
      <c r="BI435" s="146">
        <f t="shared" si="61"/>
        <v>0</v>
      </c>
      <c r="BJ435" s="29" t="str">
        <f>IF(AG435=契約状況コード表!G$5,"",IF(AND(K435&lt;&gt;"",ISTEXT(U435)),"分担契約/単価契約",IF(ISTEXT(U435),"単価契約",IF(K435&lt;&gt;"","分担契約",""))))</f>
        <v/>
      </c>
      <c r="BK435" s="147"/>
      <c r="BL435" s="102" t="str">
        <f>IF(COUNTIF(T435,"**"),"",IF(AND(T435&gt;=契約状況コード表!P$5,OR(H435=契約状況コード表!M$5,H435=契約状況コード表!M$6)),1,IF(AND(T435&gt;=契約状況コード表!P$13,H435&lt;&gt;契約状況コード表!M$5,H435&lt;&gt;契約状況コード表!M$6),1,"")))</f>
        <v/>
      </c>
      <c r="BM435" s="132" t="str">
        <f t="shared" si="62"/>
        <v>○</v>
      </c>
      <c r="BN435" s="102" t="b">
        <f t="shared" si="63"/>
        <v>1</v>
      </c>
      <c r="BO435" s="102" t="b">
        <f t="shared" si="64"/>
        <v>1</v>
      </c>
    </row>
    <row r="436" spans="7:67" ht="60.6" customHeight="1">
      <c r="G436" s="64"/>
      <c r="H436" s="65"/>
      <c r="I436" s="65"/>
      <c r="J436" s="65"/>
      <c r="K436" s="64"/>
      <c r="L436" s="29"/>
      <c r="M436" s="66"/>
      <c r="N436" s="65"/>
      <c r="O436" s="67"/>
      <c r="P436" s="72"/>
      <c r="Q436" s="73"/>
      <c r="R436" s="65"/>
      <c r="S436" s="64"/>
      <c r="T436" s="68"/>
      <c r="U436" s="75"/>
      <c r="V436" s="76"/>
      <c r="W436" s="148" t="str">
        <f>IF(OR(T436="他官署で調達手続きを実施のため",AG436=契約状況コード表!G$5),"－",IF(V436&lt;&gt;"",ROUNDDOWN(V436/T436,3),(IFERROR(ROUNDDOWN(U436/T436,3),"－"))))</f>
        <v>－</v>
      </c>
      <c r="X436" s="68"/>
      <c r="Y436" s="68"/>
      <c r="Z436" s="71"/>
      <c r="AA436" s="69"/>
      <c r="AB436" s="70"/>
      <c r="AC436" s="71"/>
      <c r="AD436" s="71"/>
      <c r="AE436" s="71"/>
      <c r="AF436" s="71"/>
      <c r="AG436" s="69"/>
      <c r="AH436" s="65"/>
      <c r="AI436" s="65"/>
      <c r="AJ436" s="65"/>
      <c r="AK436" s="29"/>
      <c r="AL436" s="29"/>
      <c r="AM436" s="170"/>
      <c r="AN436" s="170"/>
      <c r="AO436" s="170"/>
      <c r="AP436" s="170"/>
      <c r="AQ436" s="29"/>
      <c r="AR436" s="64"/>
      <c r="AS436" s="29"/>
      <c r="AT436" s="29"/>
      <c r="AU436" s="29"/>
      <c r="AV436" s="29"/>
      <c r="AW436" s="29"/>
      <c r="AX436" s="29"/>
      <c r="AY436" s="29"/>
      <c r="AZ436" s="29"/>
      <c r="BA436" s="90"/>
      <c r="BB436" s="97"/>
      <c r="BC436" s="98" t="str">
        <f>IF(AND(OR(K436=契約状況コード表!D$5,K436=契約状況コード表!D$6),OR(AG436=契約状況コード表!G$5,AG436=契約状況コード表!G$6)),"年間支払金額(全官署)",IF(OR(AG436=契約状況コード表!G$5,AG436=契約状況コード表!G$6),"年間支払金額",IF(AND(OR(COUNTIF(AI436,"*すべて*"),COUNTIF(AI436,"*全て*")),S436="●",OR(K436=契約状況コード表!D$5,K436=契約状況コード表!D$6)),"年間支払金額(全官署、契約相手方ごと)",IF(AND(OR(COUNTIF(AI436,"*すべて*"),COUNTIF(AI436,"*全て*")),S436="●"),"年間支払金額(契約相手方ごと)",IF(AND(OR(K436=契約状況コード表!D$5,K436=契約状況コード表!D$6),AG436=契約状況コード表!G$7),"契約総額(全官署)",IF(AND(K436=契約状況コード表!D$7,AG436=契約状況コード表!G$7),"契約総額(自官署のみ)",IF(K436=契約状況コード表!D$7,"年間支払金額(自官署のみ)",IF(AG436=契約状況コード表!G$7,"契約総額",IF(AND(COUNTIF(BJ436,"&lt;&gt;*単価*"),OR(K436=契約状況コード表!D$5,K436=契約状況コード表!D$6)),"全官署予定価格",IF(AND(COUNTIF(BJ436,"*単価*"),OR(K436=契約状況コード表!D$5,K436=契約状況コード表!D$6)),"全官署支払金額",IF(AND(COUNTIF(BJ436,"&lt;&gt;*単価*"),COUNTIF(BJ436,"*変更契約*")),"変更後予定価格",IF(COUNTIF(BJ436,"*単価*"),"年間支払金額","予定価格"))))))))))))</f>
        <v>予定価格</v>
      </c>
      <c r="BD436" s="98" t="str">
        <f>IF(AND(BI436=契約状況コード表!M$5,T436&gt;契約状況コード表!N$5),"○",IF(AND(BI436=契約状況コード表!M$6,T436&gt;=契約状況コード表!N$6),"○",IF(AND(BI436=契約状況コード表!M$7,T436&gt;=契約状況コード表!N$7),"○",IF(AND(BI436=契約状況コード表!M$8,T436&gt;=契約状況コード表!N$8),"○",IF(AND(BI436=契約状況コード表!M$9,T436&gt;=契約状況コード表!N$9),"○",IF(AND(BI436=契約状況コード表!M$10,T436&gt;=契約状況コード表!N$10),"○",IF(AND(BI436=契約状況コード表!M$11,T436&gt;=契約状況コード表!N$11),"○",IF(AND(BI436=契約状況コード表!M$12,T436&gt;=契約状況コード表!N$12),"○",IF(AND(BI436=契約状況コード表!M$13,T436&gt;=契約状況コード表!N$13),"○",IF(T436="他官署で調達手続き入札を実施のため","○","×"))))))))))</f>
        <v>×</v>
      </c>
      <c r="BE436" s="98" t="str">
        <f>IF(AND(BI436=契約状況コード表!M$5,Y436&gt;契約状況コード表!N$5),"○",IF(AND(BI436=契約状況コード表!M$6,Y436&gt;=契約状況コード表!N$6),"○",IF(AND(BI436=契約状況コード表!M$7,Y436&gt;=契約状況コード表!N$7),"○",IF(AND(BI436=契約状況コード表!M$8,Y436&gt;=契約状況コード表!N$8),"○",IF(AND(BI436=契約状況コード表!M$9,Y436&gt;=契約状況コード表!N$9),"○",IF(AND(BI436=契約状況コード表!M$10,Y436&gt;=契約状況コード表!N$10),"○",IF(AND(BI436=契約状況コード表!M$11,Y436&gt;=契約状況コード表!N$11),"○",IF(AND(BI436=契約状況コード表!M$12,Y436&gt;=契約状況コード表!N$12),"○",IF(AND(BI436=契約状況コード表!M$13,Y436&gt;=契約状況コード表!N$13),"○","×")))))))))</f>
        <v>×</v>
      </c>
      <c r="BF436" s="98" t="str">
        <f t="shared" si="58"/>
        <v>×</v>
      </c>
      <c r="BG436" s="98" t="str">
        <f t="shared" si="59"/>
        <v>×</v>
      </c>
      <c r="BH436" s="99" t="str">
        <f t="shared" si="60"/>
        <v/>
      </c>
      <c r="BI436" s="146">
        <f t="shared" si="61"/>
        <v>0</v>
      </c>
      <c r="BJ436" s="29" t="str">
        <f>IF(AG436=契約状況コード表!G$5,"",IF(AND(K436&lt;&gt;"",ISTEXT(U436)),"分担契約/単価契約",IF(ISTEXT(U436),"単価契約",IF(K436&lt;&gt;"","分担契約",""))))</f>
        <v/>
      </c>
      <c r="BK436" s="147"/>
      <c r="BL436" s="102" t="str">
        <f>IF(COUNTIF(T436,"**"),"",IF(AND(T436&gt;=契約状況コード表!P$5,OR(H436=契約状況コード表!M$5,H436=契約状況コード表!M$6)),1,IF(AND(T436&gt;=契約状況コード表!P$13,H436&lt;&gt;契約状況コード表!M$5,H436&lt;&gt;契約状況コード表!M$6),1,"")))</f>
        <v/>
      </c>
      <c r="BM436" s="132" t="str">
        <f t="shared" si="62"/>
        <v>○</v>
      </c>
      <c r="BN436" s="102" t="b">
        <f t="shared" si="63"/>
        <v>1</v>
      </c>
      <c r="BO436" s="102" t="b">
        <f t="shared" si="64"/>
        <v>1</v>
      </c>
    </row>
    <row r="437" spans="7:67" ht="60.6" customHeight="1">
      <c r="G437" s="64"/>
      <c r="H437" s="65"/>
      <c r="I437" s="65"/>
      <c r="J437" s="65"/>
      <c r="K437" s="64"/>
      <c r="L437" s="29"/>
      <c r="M437" s="66"/>
      <c r="N437" s="65"/>
      <c r="O437" s="67"/>
      <c r="P437" s="72"/>
      <c r="Q437" s="73"/>
      <c r="R437" s="65"/>
      <c r="S437" s="64"/>
      <c r="T437" s="68"/>
      <c r="U437" s="75"/>
      <c r="V437" s="76"/>
      <c r="W437" s="148" t="str">
        <f>IF(OR(T437="他官署で調達手続きを実施のため",AG437=契約状況コード表!G$5),"－",IF(V437&lt;&gt;"",ROUNDDOWN(V437/T437,3),(IFERROR(ROUNDDOWN(U437/T437,3),"－"))))</f>
        <v>－</v>
      </c>
      <c r="X437" s="68"/>
      <c r="Y437" s="68"/>
      <c r="Z437" s="71"/>
      <c r="AA437" s="69"/>
      <c r="AB437" s="70"/>
      <c r="AC437" s="71"/>
      <c r="AD437" s="71"/>
      <c r="AE437" s="71"/>
      <c r="AF437" s="71"/>
      <c r="AG437" s="69"/>
      <c r="AH437" s="65"/>
      <c r="AI437" s="65"/>
      <c r="AJ437" s="65"/>
      <c r="AK437" s="29"/>
      <c r="AL437" s="29"/>
      <c r="AM437" s="170"/>
      <c r="AN437" s="170"/>
      <c r="AO437" s="170"/>
      <c r="AP437" s="170"/>
      <c r="AQ437" s="29"/>
      <c r="AR437" s="64"/>
      <c r="AS437" s="29"/>
      <c r="AT437" s="29"/>
      <c r="AU437" s="29"/>
      <c r="AV437" s="29"/>
      <c r="AW437" s="29"/>
      <c r="AX437" s="29"/>
      <c r="AY437" s="29"/>
      <c r="AZ437" s="29"/>
      <c r="BA437" s="90"/>
      <c r="BB437" s="97"/>
      <c r="BC437" s="98" t="str">
        <f>IF(AND(OR(K437=契約状況コード表!D$5,K437=契約状況コード表!D$6),OR(AG437=契約状況コード表!G$5,AG437=契約状況コード表!G$6)),"年間支払金額(全官署)",IF(OR(AG437=契約状況コード表!G$5,AG437=契約状況コード表!G$6),"年間支払金額",IF(AND(OR(COUNTIF(AI437,"*すべて*"),COUNTIF(AI437,"*全て*")),S437="●",OR(K437=契約状況コード表!D$5,K437=契約状況コード表!D$6)),"年間支払金額(全官署、契約相手方ごと)",IF(AND(OR(COUNTIF(AI437,"*すべて*"),COUNTIF(AI437,"*全て*")),S437="●"),"年間支払金額(契約相手方ごと)",IF(AND(OR(K437=契約状況コード表!D$5,K437=契約状況コード表!D$6),AG437=契約状況コード表!G$7),"契約総額(全官署)",IF(AND(K437=契約状況コード表!D$7,AG437=契約状況コード表!G$7),"契約総額(自官署のみ)",IF(K437=契約状況コード表!D$7,"年間支払金額(自官署のみ)",IF(AG437=契約状況コード表!G$7,"契約総額",IF(AND(COUNTIF(BJ437,"&lt;&gt;*単価*"),OR(K437=契約状況コード表!D$5,K437=契約状況コード表!D$6)),"全官署予定価格",IF(AND(COUNTIF(BJ437,"*単価*"),OR(K437=契約状況コード表!D$5,K437=契約状況コード表!D$6)),"全官署支払金額",IF(AND(COUNTIF(BJ437,"&lt;&gt;*単価*"),COUNTIF(BJ437,"*変更契約*")),"変更後予定価格",IF(COUNTIF(BJ437,"*単価*"),"年間支払金額","予定価格"))))))))))))</f>
        <v>予定価格</v>
      </c>
      <c r="BD437" s="98" t="str">
        <f>IF(AND(BI437=契約状況コード表!M$5,T437&gt;契約状況コード表!N$5),"○",IF(AND(BI437=契約状況コード表!M$6,T437&gt;=契約状況コード表!N$6),"○",IF(AND(BI437=契約状況コード表!M$7,T437&gt;=契約状況コード表!N$7),"○",IF(AND(BI437=契約状況コード表!M$8,T437&gt;=契約状況コード表!N$8),"○",IF(AND(BI437=契約状況コード表!M$9,T437&gt;=契約状況コード表!N$9),"○",IF(AND(BI437=契約状況コード表!M$10,T437&gt;=契約状況コード表!N$10),"○",IF(AND(BI437=契約状況コード表!M$11,T437&gt;=契約状況コード表!N$11),"○",IF(AND(BI437=契約状況コード表!M$12,T437&gt;=契約状況コード表!N$12),"○",IF(AND(BI437=契約状況コード表!M$13,T437&gt;=契約状況コード表!N$13),"○",IF(T437="他官署で調達手続き入札を実施のため","○","×"))))))))))</f>
        <v>×</v>
      </c>
      <c r="BE437" s="98" t="str">
        <f>IF(AND(BI437=契約状況コード表!M$5,Y437&gt;契約状況コード表!N$5),"○",IF(AND(BI437=契約状況コード表!M$6,Y437&gt;=契約状況コード表!N$6),"○",IF(AND(BI437=契約状況コード表!M$7,Y437&gt;=契約状況コード表!N$7),"○",IF(AND(BI437=契約状況コード表!M$8,Y437&gt;=契約状況コード表!N$8),"○",IF(AND(BI437=契約状況コード表!M$9,Y437&gt;=契約状況コード表!N$9),"○",IF(AND(BI437=契約状況コード表!M$10,Y437&gt;=契約状況コード表!N$10),"○",IF(AND(BI437=契約状況コード表!M$11,Y437&gt;=契約状況コード表!N$11),"○",IF(AND(BI437=契約状況コード表!M$12,Y437&gt;=契約状況コード表!N$12),"○",IF(AND(BI437=契約状況コード表!M$13,Y437&gt;=契約状況コード表!N$13),"○","×")))))))))</f>
        <v>×</v>
      </c>
      <c r="BF437" s="98" t="str">
        <f t="shared" si="58"/>
        <v>×</v>
      </c>
      <c r="BG437" s="98" t="str">
        <f t="shared" si="59"/>
        <v>×</v>
      </c>
      <c r="BH437" s="99" t="str">
        <f t="shared" si="60"/>
        <v/>
      </c>
      <c r="BI437" s="146">
        <f t="shared" si="61"/>
        <v>0</v>
      </c>
      <c r="BJ437" s="29" t="str">
        <f>IF(AG437=契約状況コード表!G$5,"",IF(AND(K437&lt;&gt;"",ISTEXT(U437)),"分担契約/単価契約",IF(ISTEXT(U437),"単価契約",IF(K437&lt;&gt;"","分担契約",""))))</f>
        <v/>
      </c>
      <c r="BK437" s="147"/>
      <c r="BL437" s="102" t="str">
        <f>IF(COUNTIF(T437,"**"),"",IF(AND(T437&gt;=契約状況コード表!P$5,OR(H437=契約状況コード表!M$5,H437=契約状況コード表!M$6)),1,IF(AND(T437&gt;=契約状況コード表!P$13,H437&lt;&gt;契約状況コード表!M$5,H437&lt;&gt;契約状況コード表!M$6),1,"")))</f>
        <v/>
      </c>
      <c r="BM437" s="132" t="str">
        <f t="shared" si="62"/>
        <v>○</v>
      </c>
      <c r="BN437" s="102" t="b">
        <f t="shared" si="63"/>
        <v>1</v>
      </c>
      <c r="BO437" s="102" t="b">
        <f t="shared" si="64"/>
        <v>1</v>
      </c>
    </row>
    <row r="438" spans="7:67" ht="60.6" customHeight="1">
      <c r="G438" s="64"/>
      <c r="H438" s="65"/>
      <c r="I438" s="65"/>
      <c r="J438" s="65"/>
      <c r="K438" s="64"/>
      <c r="L438" s="29"/>
      <c r="M438" s="66"/>
      <c r="N438" s="65"/>
      <c r="O438" s="67"/>
      <c r="P438" s="72"/>
      <c r="Q438" s="73"/>
      <c r="R438" s="65"/>
      <c r="S438" s="64"/>
      <c r="T438" s="68"/>
      <c r="U438" s="75"/>
      <c r="V438" s="76"/>
      <c r="W438" s="148" t="str">
        <f>IF(OR(T438="他官署で調達手続きを実施のため",AG438=契約状況コード表!G$5),"－",IF(V438&lt;&gt;"",ROUNDDOWN(V438/T438,3),(IFERROR(ROUNDDOWN(U438/T438,3),"－"))))</f>
        <v>－</v>
      </c>
      <c r="X438" s="68"/>
      <c r="Y438" s="68"/>
      <c r="Z438" s="71"/>
      <c r="AA438" s="69"/>
      <c r="AB438" s="70"/>
      <c r="AC438" s="71"/>
      <c r="AD438" s="71"/>
      <c r="AE438" s="71"/>
      <c r="AF438" s="71"/>
      <c r="AG438" s="69"/>
      <c r="AH438" s="65"/>
      <c r="AI438" s="65"/>
      <c r="AJ438" s="65"/>
      <c r="AK438" s="29"/>
      <c r="AL438" s="29"/>
      <c r="AM438" s="170"/>
      <c r="AN438" s="170"/>
      <c r="AO438" s="170"/>
      <c r="AP438" s="170"/>
      <c r="AQ438" s="29"/>
      <c r="AR438" s="64"/>
      <c r="AS438" s="29"/>
      <c r="AT438" s="29"/>
      <c r="AU438" s="29"/>
      <c r="AV438" s="29"/>
      <c r="AW438" s="29"/>
      <c r="AX438" s="29"/>
      <c r="AY438" s="29"/>
      <c r="AZ438" s="29"/>
      <c r="BA438" s="92"/>
      <c r="BB438" s="97"/>
      <c r="BC438" s="98" t="str">
        <f>IF(AND(OR(K438=契約状況コード表!D$5,K438=契約状況コード表!D$6),OR(AG438=契約状況コード表!G$5,AG438=契約状況コード表!G$6)),"年間支払金額(全官署)",IF(OR(AG438=契約状況コード表!G$5,AG438=契約状況コード表!G$6),"年間支払金額",IF(AND(OR(COUNTIF(AI438,"*すべて*"),COUNTIF(AI438,"*全て*")),S438="●",OR(K438=契約状況コード表!D$5,K438=契約状況コード表!D$6)),"年間支払金額(全官署、契約相手方ごと)",IF(AND(OR(COUNTIF(AI438,"*すべて*"),COUNTIF(AI438,"*全て*")),S438="●"),"年間支払金額(契約相手方ごと)",IF(AND(OR(K438=契約状況コード表!D$5,K438=契約状況コード表!D$6),AG438=契約状況コード表!G$7),"契約総額(全官署)",IF(AND(K438=契約状況コード表!D$7,AG438=契約状況コード表!G$7),"契約総額(自官署のみ)",IF(K438=契約状況コード表!D$7,"年間支払金額(自官署のみ)",IF(AG438=契約状況コード表!G$7,"契約総額",IF(AND(COUNTIF(BJ438,"&lt;&gt;*単価*"),OR(K438=契約状況コード表!D$5,K438=契約状況コード表!D$6)),"全官署予定価格",IF(AND(COUNTIF(BJ438,"*単価*"),OR(K438=契約状況コード表!D$5,K438=契約状況コード表!D$6)),"全官署支払金額",IF(AND(COUNTIF(BJ438,"&lt;&gt;*単価*"),COUNTIF(BJ438,"*変更契約*")),"変更後予定価格",IF(COUNTIF(BJ438,"*単価*"),"年間支払金額","予定価格"))))))))))))</f>
        <v>予定価格</v>
      </c>
      <c r="BD438" s="98" t="str">
        <f>IF(AND(BI438=契約状況コード表!M$5,T438&gt;契約状況コード表!N$5),"○",IF(AND(BI438=契約状況コード表!M$6,T438&gt;=契約状況コード表!N$6),"○",IF(AND(BI438=契約状況コード表!M$7,T438&gt;=契約状況コード表!N$7),"○",IF(AND(BI438=契約状況コード表!M$8,T438&gt;=契約状況コード表!N$8),"○",IF(AND(BI438=契約状況コード表!M$9,T438&gt;=契約状況コード表!N$9),"○",IF(AND(BI438=契約状況コード表!M$10,T438&gt;=契約状況コード表!N$10),"○",IF(AND(BI438=契約状況コード表!M$11,T438&gt;=契約状況コード表!N$11),"○",IF(AND(BI438=契約状況コード表!M$12,T438&gt;=契約状況コード表!N$12),"○",IF(AND(BI438=契約状況コード表!M$13,T438&gt;=契約状況コード表!N$13),"○",IF(T438="他官署で調達手続き入札を実施のため","○","×"))))))))))</f>
        <v>×</v>
      </c>
      <c r="BE438" s="98" t="str">
        <f>IF(AND(BI438=契約状況コード表!M$5,Y438&gt;契約状況コード表!N$5),"○",IF(AND(BI438=契約状況コード表!M$6,Y438&gt;=契約状況コード表!N$6),"○",IF(AND(BI438=契約状況コード表!M$7,Y438&gt;=契約状況コード表!N$7),"○",IF(AND(BI438=契約状況コード表!M$8,Y438&gt;=契約状況コード表!N$8),"○",IF(AND(BI438=契約状況コード表!M$9,Y438&gt;=契約状況コード表!N$9),"○",IF(AND(BI438=契約状況コード表!M$10,Y438&gt;=契約状況コード表!N$10),"○",IF(AND(BI438=契約状況コード表!M$11,Y438&gt;=契約状況コード表!N$11),"○",IF(AND(BI438=契約状況コード表!M$12,Y438&gt;=契約状況コード表!N$12),"○",IF(AND(BI438=契約状況コード表!M$13,Y438&gt;=契約状況コード表!N$13),"○","×")))))))))</f>
        <v>×</v>
      </c>
      <c r="BF438" s="98" t="str">
        <f t="shared" si="58"/>
        <v>×</v>
      </c>
      <c r="BG438" s="98" t="str">
        <f t="shared" si="59"/>
        <v>×</v>
      </c>
      <c r="BH438" s="99" t="str">
        <f t="shared" si="60"/>
        <v/>
      </c>
      <c r="BI438" s="146">
        <f t="shared" si="61"/>
        <v>0</v>
      </c>
      <c r="BJ438" s="29" t="str">
        <f>IF(AG438=契約状況コード表!G$5,"",IF(AND(K438&lt;&gt;"",ISTEXT(U438)),"分担契約/単価契約",IF(ISTEXT(U438),"単価契約",IF(K438&lt;&gt;"","分担契約",""))))</f>
        <v/>
      </c>
      <c r="BK438" s="147"/>
      <c r="BL438" s="102" t="str">
        <f>IF(COUNTIF(T438,"**"),"",IF(AND(T438&gt;=契約状況コード表!P$5,OR(H438=契約状況コード表!M$5,H438=契約状況コード表!M$6)),1,IF(AND(T438&gt;=契約状況コード表!P$13,H438&lt;&gt;契約状況コード表!M$5,H438&lt;&gt;契約状況コード表!M$6),1,"")))</f>
        <v/>
      </c>
      <c r="BM438" s="132" t="str">
        <f t="shared" si="62"/>
        <v>○</v>
      </c>
      <c r="BN438" s="102" t="b">
        <f t="shared" si="63"/>
        <v>1</v>
      </c>
      <c r="BO438" s="102" t="b">
        <f t="shared" si="64"/>
        <v>1</v>
      </c>
    </row>
    <row r="439" spans="7:67" ht="60.6" customHeight="1">
      <c r="G439" s="64"/>
      <c r="H439" s="65"/>
      <c r="I439" s="65"/>
      <c r="J439" s="65"/>
      <c r="K439" s="64"/>
      <c r="L439" s="29"/>
      <c r="M439" s="66"/>
      <c r="N439" s="65"/>
      <c r="O439" s="67"/>
      <c r="P439" s="72"/>
      <c r="Q439" s="73"/>
      <c r="R439" s="65"/>
      <c r="S439" s="64"/>
      <c r="T439" s="68"/>
      <c r="U439" s="75"/>
      <c r="V439" s="76"/>
      <c r="W439" s="148" t="str">
        <f>IF(OR(T439="他官署で調達手続きを実施のため",AG439=契約状況コード表!G$5),"－",IF(V439&lt;&gt;"",ROUNDDOWN(V439/T439,3),(IFERROR(ROUNDDOWN(U439/T439,3),"－"))))</f>
        <v>－</v>
      </c>
      <c r="X439" s="68"/>
      <c r="Y439" s="68"/>
      <c r="Z439" s="71"/>
      <c r="AA439" s="69"/>
      <c r="AB439" s="70"/>
      <c r="AC439" s="71"/>
      <c r="AD439" s="71"/>
      <c r="AE439" s="71"/>
      <c r="AF439" s="71"/>
      <c r="AG439" s="69"/>
      <c r="AH439" s="65"/>
      <c r="AI439" s="65"/>
      <c r="AJ439" s="65"/>
      <c r="AK439" s="29"/>
      <c r="AL439" s="29"/>
      <c r="AM439" s="170"/>
      <c r="AN439" s="170"/>
      <c r="AO439" s="170"/>
      <c r="AP439" s="170"/>
      <c r="AQ439" s="29"/>
      <c r="AR439" s="64"/>
      <c r="AS439" s="29"/>
      <c r="AT439" s="29"/>
      <c r="AU439" s="29"/>
      <c r="AV439" s="29"/>
      <c r="AW439" s="29"/>
      <c r="AX439" s="29"/>
      <c r="AY439" s="29"/>
      <c r="AZ439" s="29"/>
      <c r="BA439" s="90"/>
      <c r="BB439" s="97"/>
      <c r="BC439" s="98" t="str">
        <f>IF(AND(OR(K439=契約状況コード表!D$5,K439=契約状況コード表!D$6),OR(AG439=契約状況コード表!G$5,AG439=契約状況コード表!G$6)),"年間支払金額(全官署)",IF(OR(AG439=契約状況コード表!G$5,AG439=契約状況コード表!G$6),"年間支払金額",IF(AND(OR(COUNTIF(AI439,"*すべて*"),COUNTIF(AI439,"*全て*")),S439="●",OR(K439=契約状況コード表!D$5,K439=契約状況コード表!D$6)),"年間支払金額(全官署、契約相手方ごと)",IF(AND(OR(COUNTIF(AI439,"*すべて*"),COUNTIF(AI439,"*全て*")),S439="●"),"年間支払金額(契約相手方ごと)",IF(AND(OR(K439=契約状況コード表!D$5,K439=契約状況コード表!D$6),AG439=契約状況コード表!G$7),"契約総額(全官署)",IF(AND(K439=契約状況コード表!D$7,AG439=契約状況コード表!G$7),"契約総額(自官署のみ)",IF(K439=契約状況コード表!D$7,"年間支払金額(自官署のみ)",IF(AG439=契約状況コード表!G$7,"契約総額",IF(AND(COUNTIF(BJ439,"&lt;&gt;*単価*"),OR(K439=契約状況コード表!D$5,K439=契約状況コード表!D$6)),"全官署予定価格",IF(AND(COUNTIF(BJ439,"*単価*"),OR(K439=契約状況コード表!D$5,K439=契約状況コード表!D$6)),"全官署支払金額",IF(AND(COUNTIF(BJ439,"&lt;&gt;*単価*"),COUNTIF(BJ439,"*変更契約*")),"変更後予定価格",IF(COUNTIF(BJ439,"*単価*"),"年間支払金額","予定価格"))))))))))))</f>
        <v>予定価格</v>
      </c>
      <c r="BD439" s="98" t="str">
        <f>IF(AND(BI439=契約状況コード表!M$5,T439&gt;契約状況コード表!N$5),"○",IF(AND(BI439=契約状況コード表!M$6,T439&gt;=契約状況コード表!N$6),"○",IF(AND(BI439=契約状況コード表!M$7,T439&gt;=契約状況コード表!N$7),"○",IF(AND(BI439=契約状況コード表!M$8,T439&gt;=契約状況コード表!N$8),"○",IF(AND(BI439=契約状況コード表!M$9,T439&gt;=契約状況コード表!N$9),"○",IF(AND(BI439=契約状況コード表!M$10,T439&gt;=契約状況コード表!N$10),"○",IF(AND(BI439=契約状況コード表!M$11,T439&gt;=契約状況コード表!N$11),"○",IF(AND(BI439=契約状況コード表!M$12,T439&gt;=契約状況コード表!N$12),"○",IF(AND(BI439=契約状況コード表!M$13,T439&gt;=契約状況コード表!N$13),"○",IF(T439="他官署で調達手続き入札を実施のため","○","×"))))))))))</f>
        <v>×</v>
      </c>
      <c r="BE439" s="98" t="str">
        <f>IF(AND(BI439=契約状況コード表!M$5,Y439&gt;契約状況コード表!N$5),"○",IF(AND(BI439=契約状況コード表!M$6,Y439&gt;=契約状況コード表!N$6),"○",IF(AND(BI439=契約状況コード表!M$7,Y439&gt;=契約状況コード表!N$7),"○",IF(AND(BI439=契約状況コード表!M$8,Y439&gt;=契約状況コード表!N$8),"○",IF(AND(BI439=契約状況コード表!M$9,Y439&gt;=契約状況コード表!N$9),"○",IF(AND(BI439=契約状況コード表!M$10,Y439&gt;=契約状況コード表!N$10),"○",IF(AND(BI439=契約状況コード表!M$11,Y439&gt;=契約状況コード表!N$11),"○",IF(AND(BI439=契約状況コード表!M$12,Y439&gt;=契約状況コード表!N$12),"○",IF(AND(BI439=契約状況コード表!M$13,Y439&gt;=契約状況コード表!N$13),"○","×")))))))))</f>
        <v>×</v>
      </c>
      <c r="BF439" s="98" t="str">
        <f t="shared" si="58"/>
        <v>×</v>
      </c>
      <c r="BG439" s="98" t="str">
        <f t="shared" si="59"/>
        <v>×</v>
      </c>
      <c r="BH439" s="99" t="str">
        <f t="shared" si="60"/>
        <v/>
      </c>
      <c r="BI439" s="146">
        <f t="shared" si="61"/>
        <v>0</v>
      </c>
      <c r="BJ439" s="29" t="str">
        <f>IF(AG439=契約状況コード表!G$5,"",IF(AND(K439&lt;&gt;"",ISTEXT(U439)),"分担契約/単価契約",IF(ISTEXT(U439),"単価契約",IF(K439&lt;&gt;"","分担契約",""))))</f>
        <v/>
      </c>
      <c r="BK439" s="147"/>
      <c r="BL439" s="102" t="str">
        <f>IF(COUNTIF(T439,"**"),"",IF(AND(T439&gt;=契約状況コード表!P$5,OR(H439=契約状況コード表!M$5,H439=契約状況コード表!M$6)),1,IF(AND(T439&gt;=契約状況コード表!P$13,H439&lt;&gt;契約状況コード表!M$5,H439&lt;&gt;契約状況コード表!M$6),1,"")))</f>
        <v/>
      </c>
      <c r="BM439" s="132" t="str">
        <f t="shared" si="62"/>
        <v>○</v>
      </c>
      <c r="BN439" s="102" t="b">
        <f t="shared" si="63"/>
        <v>1</v>
      </c>
      <c r="BO439" s="102" t="b">
        <f t="shared" si="64"/>
        <v>1</v>
      </c>
    </row>
    <row r="440" spans="7:67" ht="60.6" customHeight="1">
      <c r="G440" s="64"/>
      <c r="H440" s="65"/>
      <c r="I440" s="65"/>
      <c r="J440" s="65"/>
      <c r="K440" s="64"/>
      <c r="L440" s="29"/>
      <c r="M440" s="66"/>
      <c r="N440" s="65"/>
      <c r="O440" s="67"/>
      <c r="P440" s="72"/>
      <c r="Q440" s="73"/>
      <c r="R440" s="65"/>
      <c r="S440" s="64"/>
      <c r="T440" s="68"/>
      <c r="U440" s="75"/>
      <c r="V440" s="76"/>
      <c r="W440" s="148" t="str">
        <f>IF(OR(T440="他官署で調達手続きを実施のため",AG440=契約状況コード表!G$5),"－",IF(V440&lt;&gt;"",ROUNDDOWN(V440/T440,3),(IFERROR(ROUNDDOWN(U440/T440,3),"－"))))</f>
        <v>－</v>
      </c>
      <c r="X440" s="68"/>
      <c r="Y440" s="68"/>
      <c r="Z440" s="71"/>
      <c r="AA440" s="69"/>
      <c r="AB440" s="70"/>
      <c r="AC440" s="71"/>
      <c r="AD440" s="71"/>
      <c r="AE440" s="71"/>
      <c r="AF440" s="71"/>
      <c r="AG440" s="69"/>
      <c r="AH440" s="65"/>
      <c r="AI440" s="65"/>
      <c r="AJ440" s="65"/>
      <c r="AK440" s="29"/>
      <c r="AL440" s="29"/>
      <c r="AM440" s="170"/>
      <c r="AN440" s="170"/>
      <c r="AO440" s="170"/>
      <c r="AP440" s="170"/>
      <c r="AQ440" s="29"/>
      <c r="AR440" s="64"/>
      <c r="AS440" s="29"/>
      <c r="AT440" s="29"/>
      <c r="AU440" s="29"/>
      <c r="AV440" s="29"/>
      <c r="AW440" s="29"/>
      <c r="AX440" s="29"/>
      <c r="AY440" s="29"/>
      <c r="AZ440" s="29"/>
      <c r="BA440" s="90"/>
      <c r="BB440" s="97"/>
      <c r="BC440" s="98" t="str">
        <f>IF(AND(OR(K440=契約状況コード表!D$5,K440=契約状況コード表!D$6),OR(AG440=契約状況コード表!G$5,AG440=契約状況コード表!G$6)),"年間支払金額(全官署)",IF(OR(AG440=契約状況コード表!G$5,AG440=契約状況コード表!G$6),"年間支払金額",IF(AND(OR(COUNTIF(AI440,"*すべて*"),COUNTIF(AI440,"*全て*")),S440="●",OR(K440=契約状況コード表!D$5,K440=契約状況コード表!D$6)),"年間支払金額(全官署、契約相手方ごと)",IF(AND(OR(COUNTIF(AI440,"*すべて*"),COUNTIF(AI440,"*全て*")),S440="●"),"年間支払金額(契約相手方ごと)",IF(AND(OR(K440=契約状況コード表!D$5,K440=契約状況コード表!D$6),AG440=契約状況コード表!G$7),"契約総額(全官署)",IF(AND(K440=契約状況コード表!D$7,AG440=契約状況コード表!G$7),"契約総額(自官署のみ)",IF(K440=契約状況コード表!D$7,"年間支払金額(自官署のみ)",IF(AG440=契約状況コード表!G$7,"契約総額",IF(AND(COUNTIF(BJ440,"&lt;&gt;*単価*"),OR(K440=契約状況コード表!D$5,K440=契約状況コード表!D$6)),"全官署予定価格",IF(AND(COUNTIF(BJ440,"*単価*"),OR(K440=契約状況コード表!D$5,K440=契約状況コード表!D$6)),"全官署支払金額",IF(AND(COUNTIF(BJ440,"&lt;&gt;*単価*"),COUNTIF(BJ440,"*変更契約*")),"変更後予定価格",IF(COUNTIF(BJ440,"*単価*"),"年間支払金額","予定価格"))))))))))))</f>
        <v>予定価格</v>
      </c>
      <c r="BD440" s="98" t="str">
        <f>IF(AND(BI440=契約状況コード表!M$5,T440&gt;契約状況コード表!N$5),"○",IF(AND(BI440=契約状況コード表!M$6,T440&gt;=契約状況コード表!N$6),"○",IF(AND(BI440=契約状況コード表!M$7,T440&gt;=契約状況コード表!N$7),"○",IF(AND(BI440=契約状況コード表!M$8,T440&gt;=契約状況コード表!N$8),"○",IF(AND(BI440=契約状況コード表!M$9,T440&gt;=契約状況コード表!N$9),"○",IF(AND(BI440=契約状況コード表!M$10,T440&gt;=契約状況コード表!N$10),"○",IF(AND(BI440=契約状況コード表!M$11,T440&gt;=契約状況コード表!N$11),"○",IF(AND(BI440=契約状況コード表!M$12,T440&gt;=契約状況コード表!N$12),"○",IF(AND(BI440=契約状況コード表!M$13,T440&gt;=契約状況コード表!N$13),"○",IF(T440="他官署で調達手続き入札を実施のため","○","×"))))))))))</f>
        <v>×</v>
      </c>
      <c r="BE440" s="98" t="str">
        <f>IF(AND(BI440=契約状況コード表!M$5,Y440&gt;契約状況コード表!N$5),"○",IF(AND(BI440=契約状況コード表!M$6,Y440&gt;=契約状況コード表!N$6),"○",IF(AND(BI440=契約状況コード表!M$7,Y440&gt;=契約状況コード表!N$7),"○",IF(AND(BI440=契約状況コード表!M$8,Y440&gt;=契約状況コード表!N$8),"○",IF(AND(BI440=契約状況コード表!M$9,Y440&gt;=契約状況コード表!N$9),"○",IF(AND(BI440=契約状況コード表!M$10,Y440&gt;=契約状況コード表!N$10),"○",IF(AND(BI440=契約状況コード表!M$11,Y440&gt;=契約状況コード表!N$11),"○",IF(AND(BI440=契約状況コード表!M$12,Y440&gt;=契約状況コード表!N$12),"○",IF(AND(BI440=契約状況コード表!M$13,Y440&gt;=契約状況コード表!N$13),"○","×")))))))))</f>
        <v>×</v>
      </c>
      <c r="BF440" s="98" t="str">
        <f t="shared" si="58"/>
        <v>×</v>
      </c>
      <c r="BG440" s="98" t="str">
        <f t="shared" si="59"/>
        <v>×</v>
      </c>
      <c r="BH440" s="99" t="str">
        <f t="shared" si="60"/>
        <v/>
      </c>
      <c r="BI440" s="146">
        <f t="shared" si="61"/>
        <v>0</v>
      </c>
      <c r="BJ440" s="29" t="str">
        <f>IF(AG440=契約状況コード表!G$5,"",IF(AND(K440&lt;&gt;"",ISTEXT(U440)),"分担契約/単価契約",IF(ISTEXT(U440),"単価契約",IF(K440&lt;&gt;"","分担契約",""))))</f>
        <v/>
      </c>
      <c r="BK440" s="147"/>
      <c r="BL440" s="102" t="str">
        <f>IF(COUNTIF(T440,"**"),"",IF(AND(T440&gt;=契約状況コード表!P$5,OR(H440=契約状況コード表!M$5,H440=契約状況コード表!M$6)),1,IF(AND(T440&gt;=契約状況コード表!P$13,H440&lt;&gt;契約状況コード表!M$5,H440&lt;&gt;契約状況コード表!M$6),1,"")))</f>
        <v/>
      </c>
      <c r="BM440" s="132" t="str">
        <f t="shared" si="62"/>
        <v>○</v>
      </c>
      <c r="BN440" s="102" t="b">
        <f t="shared" si="63"/>
        <v>1</v>
      </c>
      <c r="BO440" s="102" t="b">
        <f t="shared" si="64"/>
        <v>1</v>
      </c>
    </row>
    <row r="441" spans="7:67" ht="60.6" customHeight="1">
      <c r="G441" s="64"/>
      <c r="H441" s="65"/>
      <c r="I441" s="65"/>
      <c r="J441" s="65"/>
      <c r="K441" s="64"/>
      <c r="L441" s="29"/>
      <c r="M441" s="66"/>
      <c r="N441" s="65"/>
      <c r="O441" s="67"/>
      <c r="P441" s="72"/>
      <c r="Q441" s="73"/>
      <c r="R441" s="65"/>
      <c r="S441" s="64"/>
      <c r="T441" s="74"/>
      <c r="U441" s="131"/>
      <c r="V441" s="76"/>
      <c r="W441" s="148" t="str">
        <f>IF(OR(T441="他官署で調達手続きを実施のため",AG441=契約状況コード表!G$5),"－",IF(V441&lt;&gt;"",ROUNDDOWN(V441/T441,3),(IFERROR(ROUNDDOWN(U441/T441,3),"－"))))</f>
        <v>－</v>
      </c>
      <c r="X441" s="74"/>
      <c r="Y441" s="74"/>
      <c r="Z441" s="71"/>
      <c r="AA441" s="69"/>
      <c r="AB441" s="70"/>
      <c r="AC441" s="71"/>
      <c r="AD441" s="71"/>
      <c r="AE441" s="71"/>
      <c r="AF441" s="71"/>
      <c r="AG441" s="69"/>
      <c r="AH441" s="65"/>
      <c r="AI441" s="65"/>
      <c r="AJ441" s="65"/>
      <c r="AK441" s="29"/>
      <c r="AL441" s="29"/>
      <c r="AM441" s="170"/>
      <c r="AN441" s="170"/>
      <c r="AO441" s="170"/>
      <c r="AP441" s="170"/>
      <c r="AQ441" s="29"/>
      <c r="AR441" s="64"/>
      <c r="AS441" s="29"/>
      <c r="AT441" s="29"/>
      <c r="AU441" s="29"/>
      <c r="AV441" s="29"/>
      <c r="AW441" s="29"/>
      <c r="AX441" s="29"/>
      <c r="AY441" s="29"/>
      <c r="AZ441" s="29"/>
      <c r="BA441" s="90"/>
      <c r="BB441" s="97"/>
      <c r="BC441" s="98" t="str">
        <f>IF(AND(OR(K441=契約状況コード表!D$5,K441=契約状況コード表!D$6),OR(AG441=契約状況コード表!G$5,AG441=契約状況コード表!G$6)),"年間支払金額(全官署)",IF(OR(AG441=契約状況コード表!G$5,AG441=契約状況コード表!G$6),"年間支払金額",IF(AND(OR(COUNTIF(AI441,"*すべて*"),COUNTIF(AI441,"*全て*")),S441="●",OR(K441=契約状況コード表!D$5,K441=契約状況コード表!D$6)),"年間支払金額(全官署、契約相手方ごと)",IF(AND(OR(COUNTIF(AI441,"*すべて*"),COUNTIF(AI441,"*全て*")),S441="●"),"年間支払金額(契約相手方ごと)",IF(AND(OR(K441=契約状況コード表!D$5,K441=契約状況コード表!D$6),AG441=契約状況コード表!G$7),"契約総額(全官署)",IF(AND(K441=契約状況コード表!D$7,AG441=契約状況コード表!G$7),"契約総額(自官署のみ)",IF(K441=契約状況コード表!D$7,"年間支払金額(自官署のみ)",IF(AG441=契約状況コード表!G$7,"契約総額",IF(AND(COUNTIF(BJ441,"&lt;&gt;*単価*"),OR(K441=契約状況コード表!D$5,K441=契約状況コード表!D$6)),"全官署予定価格",IF(AND(COUNTIF(BJ441,"*単価*"),OR(K441=契約状況コード表!D$5,K441=契約状況コード表!D$6)),"全官署支払金額",IF(AND(COUNTIF(BJ441,"&lt;&gt;*単価*"),COUNTIF(BJ441,"*変更契約*")),"変更後予定価格",IF(COUNTIF(BJ441,"*単価*"),"年間支払金額","予定価格"))))))))))))</f>
        <v>予定価格</v>
      </c>
      <c r="BD441" s="98" t="str">
        <f>IF(AND(BI441=契約状況コード表!M$5,T441&gt;契約状況コード表!N$5),"○",IF(AND(BI441=契約状況コード表!M$6,T441&gt;=契約状況コード表!N$6),"○",IF(AND(BI441=契約状況コード表!M$7,T441&gt;=契約状況コード表!N$7),"○",IF(AND(BI441=契約状況コード表!M$8,T441&gt;=契約状況コード表!N$8),"○",IF(AND(BI441=契約状況コード表!M$9,T441&gt;=契約状況コード表!N$9),"○",IF(AND(BI441=契約状況コード表!M$10,T441&gt;=契約状況コード表!N$10),"○",IF(AND(BI441=契約状況コード表!M$11,T441&gt;=契約状況コード表!N$11),"○",IF(AND(BI441=契約状況コード表!M$12,T441&gt;=契約状況コード表!N$12),"○",IF(AND(BI441=契約状況コード表!M$13,T441&gt;=契約状況コード表!N$13),"○",IF(T441="他官署で調達手続き入札を実施のため","○","×"))))))))))</f>
        <v>×</v>
      </c>
      <c r="BE441" s="98" t="str">
        <f>IF(AND(BI441=契約状況コード表!M$5,Y441&gt;契約状況コード表!N$5),"○",IF(AND(BI441=契約状況コード表!M$6,Y441&gt;=契約状況コード表!N$6),"○",IF(AND(BI441=契約状況コード表!M$7,Y441&gt;=契約状況コード表!N$7),"○",IF(AND(BI441=契約状況コード表!M$8,Y441&gt;=契約状況コード表!N$8),"○",IF(AND(BI441=契約状況コード表!M$9,Y441&gt;=契約状況コード表!N$9),"○",IF(AND(BI441=契約状況コード表!M$10,Y441&gt;=契約状況コード表!N$10),"○",IF(AND(BI441=契約状況コード表!M$11,Y441&gt;=契約状況コード表!N$11),"○",IF(AND(BI441=契約状況コード表!M$12,Y441&gt;=契約状況コード表!N$12),"○",IF(AND(BI441=契約状況コード表!M$13,Y441&gt;=契約状況コード表!N$13),"○","×")))))))))</f>
        <v>×</v>
      </c>
      <c r="BF441" s="98" t="str">
        <f t="shared" si="58"/>
        <v>×</v>
      </c>
      <c r="BG441" s="98" t="str">
        <f t="shared" si="59"/>
        <v>×</v>
      </c>
      <c r="BH441" s="99" t="str">
        <f t="shared" si="60"/>
        <v/>
      </c>
      <c r="BI441" s="146">
        <f t="shared" si="61"/>
        <v>0</v>
      </c>
      <c r="BJ441" s="29" t="str">
        <f>IF(AG441=契約状況コード表!G$5,"",IF(AND(K441&lt;&gt;"",ISTEXT(U441)),"分担契約/単価契約",IF(ISTEXT(U441),"単価契約",IF(K441&lt;&gt;"","分担契約",""))))</f>
        <v/>
      </c>
      <c r="BK441" s="147"/>
      <c r="BL441" s="102" t="str">
        <f>IF(COUNTIF(T441,"**"),"",IF(AND(T441&gt;=契約状況コード表!P$5,OR(H441=契約状況コード表!M$5,H441=契約状況コード表!M$6)),1,IF(AND(T441&gt;=契約状況コード表!P$13,H441&lt;&gt;契約状況コード表!M$5,H441&lt;&gt;契約状況コード表!M$6),1,"")))</f>
        <v/>
      </c>
      <c r="BM441" s="132" t="str">
        <f t="shared" si="62"/>
        <v>○</v>
      </c>
      <c r="BN441" s="102" t="b">
        <f t="shared" si="63"/>
        <v>1</v>
      </c>
      <c r="BO441" s="102" t="b">
        <f t="shared" si="64"/>
        <v>1</v>
      </c>
    </row>
    <row r="442" spans="7:67" ht="60.6" customHeight="1">
      <c r="G442" s="64"/>
      <c r="H442" s="65"/>
      <c r="I442" s="65"/>
      <c r="J442" s="65"/>
      <c r="K442" s="64"/>
      <c r="L442" s="29"/>
      <c r="M442" s="66"/>
      <c r="N442" s="65"/>
      <c r="O442" s="67"/>
      <c r="P442" s="72"/>
      <c r="Q442" s="73"/>
      <c r="R442" s="65"/>
      <c r="S442" s="64"/>
      <c r="T442" s="68"/>
      <c r="U442" s="75"/>
      <c r="V442" s="76"/>
      <c r="W442" s="148" t="str">
        <f>IF(OR(T442="他官署で調達手続きを実施のため",AG442=契約状況コード表!G$5),"－",IF(V442&lt;&gt;"",ROUNDDOWN(V442/T442,3),(IFERROR(ROUNDDOWN(U442/T442,3),"－"))))</f>
        <v>－</v>
      </c>
      <c r="X442" s="68"/>
      <c r="Y442" s="68"/>
      <c r="Z442" s="71"/>
      <c r="AA442" s="69"/>
      <c r="AB442" s="70"/>
      <c r="AC442" s="71"/>
      <c r="AD442" s="71"/>
      <c r="AE442" s="71"/>
      <c r="AF442" s="71"/>
      <c r="AG442" s="69"/>
      <c r="AH442" s="65"/>
      <c r="AI442" s="65"/>
      <c r="AJ442" s="65"/>
      <c r="AK442" s="29"/>
      <c r="AL442" s="29"/>
      <c r="AM442" s="170"/>
      <c r="AN442" s="170"/>
      <c r="AO442" s="170"/>
      <c r="AP442" s="170"/>
      <c r="AQ442" s="29"/>
      <c r="AR442" s="64"/>
      <c r="AS442" s="29"/>
      <c r="AT442" s="29"/>
      <c r="AU442" s="29"/>
      <c r="AV442" s="29"/>
      <c r="AW442" s="29"/>
      <c r="AX442" s="29"/>
      <c r="AY442" s="29"/>
      <c r="AZ442" s="29"/>
      <c r="BA442" s="90"/>
      <c r="BB442" s="97"/>
      <c r="BC442" s="98" t="str">
        <f>IF(AND(OR(K442=契約状況コード表!D$5,K442=契約状況コード表!D$6),OR(AG442=契約状況コード表!G$5,AG442=契約状況コード表!G$6)),"年間支払金額(全官署)",IF(OR(AG442=契約状況コード表!G$5,AG442=契約状況コード表!G$6),"年間支払金額",IF(AND(OR(COUNTIF(AI442,"*すべて*"),COUNTIF(AI442,"*全て*")),S442="●",OR(K442=契約状況コード表!D$5,K442=契約状況コード表!D$6)),"年間支払金額(全官署、契約相手方ごと)",IF(AND(OR(COUNTIF(AI442,"*すべて*"),COUNTIF(AI442,"*全て*")),S442="●"),"年間支払金額(契約相手方ごと)",IF(AND(OR(K442=契約状況コード表!D$5,K442=契約状況コード表!D$6),AG442=契約状況コード表!G$7),"契約総額(全官署)",IF(AND(K442=契約状況コード表!D$7,AG442=契約状況コード表!G$7),"契約総額(自官署のみ)",IF(K442=契約状況コード表!D$7,"年間支払金額(自官署のみ)",IF(AG442=契約状況コード表!G$7,"契約総額",IF(AND(COUNTIF(BJ442,"&lt;&gt;*単価*"),OR(K442=契約状況コード表!D$5,K442=契約状況コード表!D$6)),"全官署予定価格",IF(AND(COUNTIF(BJ442,"*単価*"),OR(K442=契約状況コード表!D$5,K442=契約状況コード表!D$6)),"全官署支払金額",IF(AND(COUNTIF(BJ442,"&lt;&gt;*単価*"),COUNTIF(BJ442,"*変更契約*")),"変更後予定価格",IF(COUNTIF(BJ442,"*単価*"),"年間支払金額","予定価格"))))))))))))</f>
        <v>予定価格</v>
      </c>
      <c r="BD442" s="98" t="str">
        <f>IF(AND(BI442=契約状況コード表!M$5,T442&gt;契約状況コード表!N$5),"○",IF(AND(BI442=契約状況コード表!M$6,T442&gt;=契約状況コード表!N$6),"○",IF(AND(BI442=契約状況コード表!M$7,T442&gt;=契約状況コード表!N$7),"○",IF(AND(BI442=契約状況コード表!M$8,T442&gt;=契約状況コード表!N$8),"○",IF(AND(BI442=契約状況コード表!M$9,T442&gt;=契約状況コード表!N$9),"○",IF(AND(BI442=契約状況コード表!M$10,T442&gt;=契約状況コード表!N$10),"○",IF(AND(BI442=契約状況コード表!M$11,T442&gt;=契約状況コード表!N$11),"○",IF(AND(BI442=契約状況コード表!M$12,T442&gt;=契約状況コード表!N$12),"○",IF(AND(BI442=契約状況コード表!M$13,T442&gt;=契約状況コード表!N$13),"○",IF(T442="他官署で調達手続き入札を実施のため","○","×"))))))))))</f>
        <v>×</v>
      </c>
      <c r="BE442" s="98" t="str">
        <f>IF(AND(BI442=契約状況コード表!M$5,Y442&gt;契約状況コード表!N$5),"○",IF(AND(BI442=契約状況コード表!M$6,Y442&gt;=契約状況コード表!N$6),"○",IF(AND(BI442=契約状況コード表!M$7,Y442&gt;=契約状況コード表!N$7),"○",IF(AND(BI442=契約状況コード表!M$8,Y442&gt;=契約状況コード表!N$8),"○",IF(AND(BI442=契約状況コード表!M$9,Y442&gt;=契約状況コード表!N$9),"○",IF(AND(BI442=契約状況コード表!M$10,Y442&gt;=契約状況コード表!N$10),"○",IF(AND(BI442=契約状況コード表!M$11,Y442&gt;=契約状況コード表!N$11),"○",IF(AND(BI442=契約状況コード表!M$12,Y442&gt;=契約状況コード表!N$12),"○",IF(AND(BI442=契約状況コード表!M$13,Y442&gt;=契約状況コード表!N$13),"○","×")))))))))</f>
        <v>×</v>
      </c>
      <c r="BF442" s="98" t="str">
        <f t="shared" si="58"/>
        <v>×</v>
      </c>
      <c r="BG442" s="98" t="str">
        <f t="shared" si="59"/>
        <v>×</v>
      </c>
      <c r="BH442" s="99" t="str">
        <f t="shared" si="60"/>
        <v/>
      </c>
      <c r="BI442" s="146">
        <f t="shared" si="61"/>
        <v>0</v>
      </c>
      <c r="BJ442" s="29" t="str">
        <f>IF(AG442=契約状況コード表!G$5,"",IF(AND(K442&lt;&gt;"",ISTEXT(U442)),"分担契約/単価契約",IF(ISTEXT(U442),"単価契約",IF(K442&lt;&gt;"","分担契約",""))))</f>
        <v/>
      </c>
      <c r="BK442" s="147"/>
      <c r="BL442" s="102" t="str">
        <f>IF(COUNTIF(T442,"**"),"",IF(AND(T442&gt;=契約状況コード表!P$5,OR(H442=契約状況コード表!M$5,H442=契約状況コード表!M$6)),1,IF(AND(T442&gt;=契約状況コード表!P$13,H442&lt;&gt;契約状況コード表!M$5,H442&lt;&gt;契約状況コード表!M$6),1,"")))</f>
        <v/>
      </c>
      <c r="BM442" s="132" t="str">
        <f t="shared" si="62"/>
        <v>○</v>
      </c>
      <c r="BN442" s="102" t="b">
        <f t="shared" si="63"/>
        <v>1</v>
      </c>
      <c r="BO442" s="102" t="b">
        <f t="shared" si="64"/>
        <v>1</v>
      </c>
    </row>
    <row r="443" spans="7:67" ht="60.6" customHeight="1">
      <c r="G443" s="64"/>
      <c r="H443" s="65"/>
      <c r="I443" s="65"/>
      <c r="J443" s="65"/>
      <c r="K443" s="64"/>
      <c r="L443" s="29"/>
      <c r="M443" s="66"/>
      <c r="N443" s="65"/>
      <c r="O443" s="67"/>
      <c r="P443" s="72"/>
      <c r="Q443" s="73"/>
      <c r="R443" s="65"/>
      <c r="S443" s="64"/>
      <c r="T443" s="68"/>
      <c r="U443" s="75"/>
      <c r="V443" s="76"/>
      <c r="W443" s="148" t="str">
        <f>IF(OR(T443="他官署で調達手続きを実施のため",AG443=契約状況コード表!G$5),"－",IF(V443&lt;&gt;"",ROUNDDOWN(V443/T443,3),(IFERROR(ROUNDDOWN(U443/T443,3),"－"))))</f>
        <v>－</v>
      </c>
      <c r="X443" s="68"/>
      <c r="Y443" s="68"/>
      <c r="Z443" s="71"/>
      <c r="AA443" s="69"/>
      <c r="AB443" s="70"/>
      <c r="AC443" s="71"/>
      <c r="AD443" s="71"/>
      <c r="AE443" s="71"/>
      <c r="AF443" s="71"/>
      <c r="AG443" s="69"/>
      <c r="AH443" s="65"/>
      <c r="AI443" s="65"/>
      <c r="AJ443" s="65"/>
      <c r="AK443" s="29"/>
      <c r="AL443" s="29"/>
      <c r="AM443" s="170"/>
      <c r="AN443" s="170"/>
      <c r="AO443" s="170"/>
      <c r="AP443" s="170"/>
      <c r="AQ443" s="29"/>
      <c r="AR443" s="64"/>
      <c r="AS443" s="29"/>
      <c r="AT443" s="29"/>
      <c r="AU443" s="29"/>
      <c r="AV443" s="29"/>
      <c r="AW443" s="29"/>
      <c r="AX443" s="29"/>
      <c r="AY443" s="29"/>
      <c r="AZ443" s="29"/>
      <c r="BA443" s="90"/>
      <c r="BB443" s="97"/>
      <c r="BC443" s="98" t="str">
        <f>IF(AND(OR(K443=契約状況コード表!D$5,K443=契約状況コード表!D$6),OR(AG443=契約状況コード表!G$5,AG443=契約状況コード表!G$6)),"年間支払金額(全官署)",IF(OR(AG443=契約状況コード表!G$5,AG443=契約状況コード表!G$6),"年間支払金額",IF(AND(OR(COUNTIF(AI443,"*すべて*"),COUNTIF(AI443,"*全て*")),S443="●",OR(K443=契約状況コード表!D$5,K443=契約状況コード表!D$6)),"年間支払金額(全官署、契約相手方ごと)",IF(AND(OR(COUNTIF(AI443,"*すべて*"),COUNTIF(AI443,"*全て*")),S443="●"),"年間支払金額(契約相手方ごと)",IF(AND(OR(K443=契約状況コード表!D$5,K443=契約状況コード表!D$6),AG443=契約状況コード表!G$7),"契約総額(全官署)",IF(AND(K443=契約状況コード表!D$7,AG443=契約状況コード表!G$7),"契約総額(自官署のみ)",IF(K443=契約状況コード表!D$7,"年間支払金額(自官署のみ)",IF(AG443=契約状況コード表!G$7,"契約総額",IF(AND(COUNTIF(BJ443,"&lt;&gt;*単価*"),OR(K443=契約状況コード表!D$5,K443=契約状況コード表!D$6)),"全官署予定価格",IF(AND(COUNTIF(BJ443,"*単価*"),OR(K443=契約状況コード表!D$5,K443=契約状況コード表!D$6)),"全官署支払金額",IF(AND(COUNTIF(BJ443,"&lt;&gt;*単価*"),COUNTIF(BJ443,"*変更契約*")),"変更後予定価格",IF(COUNTIF(BJ443,"*単価*"),"年間支払金額","予定価格"))))))))))))</f>
        <v>予定価格</v>
      </c>
      <c r="BD443" s="98" t="str">
        <f>IF(AND(BI443=契約状況コード表!M$5,T443&gt;契約状況コード表!N$5),"○",IF(AND(BI443=契約状況コード表!M$6,T443&gt;=契約状況コード表!N$6),"○",IF(AND(BI443=契約状況コード表!M$7,T443&gt;=契約状況コード表!N$7),"○",IF(AND(BI443=契約状況コード表!M$8,T443&gt;=契約状況コード表!N$8),"○",IF(AND(BI443=契約状況コード表!M$9,T443&gt;=契約状況コード表!N$9),"○",IF(AND(BI443=契約状況コード表!M$10,T443&gt;=契約状況コード表!N$10),"○",IF(AND(BI443=契約状況コード表!M$11,T443&gt;=契約状況コード表!N$11),"○",IF(AND(BI443=契約状況コード表!M$12,T443&gt;=契約状況コード表!N$12),"○",IF(AND(BI443=契約状況コード表!M$13,T443&gt;=契約状況コード表!N$13),"○",IF(T443="他官署で調達手続き入札を実施のため","○","×"))))))))))</f>
        <v>×</v>
      </c>
      <c r="BE443" s="98" t="str">
        <f>IF(AND(BI443=契約状況コード表!M$5,Y443&gt;契約状況コード表!N$5),"○",IF(AND(BI443=契約状況コード表!M$6,Y443&gt;=契約状況コード表!N$6),"○",IF(AND(BI443=契約状況コード表!M$7,Y443&gt;=契約状況コード表!N$7),"○",IF(AND(BI443=契約状況コード表!M$8,Y443&gt;=契約状況コード表!N$8),"○",IF(AND(BI443=契約状況コード表!M$9,Y443&gt;=契約状況コード表!N$9),"○",IF(AND(BI443=契約状況コード表!M$10,Y443&gt;=契約状況コード表!N$10),"○",IF(AND(BI443=契約状況コード表!M$11,Y443&gt;=契約状況コード表!N$11),"○",IF(AND(BI443=契約状況コード表!M$12,Y443&gt;=契約状況コード表!N$12),"○",IF(AND(BI443=契約状況コード表!M$13,Y443&gt;=契約状況コード表!N$13),"○","×")))))))))</f>
        <v>×</v>
      </c>
      <c r="BF443" s="98" t="str">
        <f t="shared" si="58"/>
        <v>×</v>
      </c>
      <c r="BG443" s="98" t="str">
        <f t="shared" si="59"/>
        <v>×</v>
      </c>
      <c r="BH443" s="99" t="str">
        <f t="shared" si="60"/>
        <v/>
      </c>
      <c r="BI443" s="146">
        <f t="shared" si="61"/>
        <v>0</v>
      </c>
      <c r="BJ443" s="29" t="str">
        <f>IF(AG443=契約状況コード表!G$5,"",IF(AND(K443&lt;&gt;"",ISTEXT(U443)),"分担契約/単価契約",IF(ISTEXT(U443),"単価契約",IF(K443&lt;&gt;"","分担契約",""))))</f>
        <v/>
      </c>
      <c r="BK443" s="147"/>
      <c r="BL443" s="102" t="str">
        <f>IF(COUNTIF(T443,"**"),"",IF(AND(T443&gt;=契約状況コード表!P$5,OR(H443=契約状況コード表!M$5,H443=契約状況コード表!M$6)),1,IF(AND(T443&gt;=契約状況コード表!P$13,H443&lt;&gt;契約状況コード表!M$5,H443&lt;&gt;契約状況コード表!M$6),1,"")))</f>
        <v/>
      </c>
      <c r="BM443" s="132" t="str">
        <f t="shared" si="62"/>
        <v>○</v>
      </c>
      <c r="BN443" s="102" t="b">
        <f t="shared" si="63"/>
        <v>1</v>
      </c>
      <c r="BO443" s="102" t="b">
        <f t="shared" si="64"/>
        <v>1</v>
      </c>
    </row>
    <row r="444" spans="7:67" ht="60.6" customHeight="1">
      <c r="G444" s="64"/>
      <c r="H444" s="65"/>
      <c r="I444" s="65"/>
      <c r="J444" s="65"/>
      <c r="K444" s="64"/>
      <c r="L444" s="29"/>
      <c r="M444" s="66"/>
      <c r="N444" s="65"/>
      <c r="O444" s="67"/>
      <c r="P444" s="72"/>
      <c r="Q444" s="73"/>
      <c r="R444" s="65"/>
      <c r="S444" s="64"/>
      <c r="T444" s="68"/>
      <c r="U444" s="75"/>
      <c r="V444" s="76"/>
      <c r="W444" s="148" t="str">
        <f>IF(OR(T444="他官署で調達手続きを実施のため",AG444=契約状況コード表!G$5),"－",IF(V444&lt;&gt;"",ROUNDDOWN(V444/T444,3),(IFERROR(ROUNDDOWN(U444/T444,3),"－"))))</f>
        <v>－</v>
      </c>
      <c r="X444" s="68"/>
      <c r="Y444" s="68"/>
      <c r="Z444" s="71"/>
      <c r="AA444" s="69"/>
      <c r="AB444" s="70"/>
      <c r="AC444" s="71"/>
      <c r="AD444" s="71"/>
      <c r="AE444" s="71"/>
      <c r="AF444" s="71"/>
      <c r="AG444" s="69"/>
      <c r="AH444" s="65"/>
      <c r="AI444" s="65"/>
      <c r="AJ444" s="65"/>
      <c r="AK444" s="29"/>
      <c r="AL444" s="29"/>
      <c r="AM444" s="170"/>
      <c r="AN444" s="170"/>
      <c r="AO444" s="170"/>
      <c r="AP444" s="170"/>
      <c r="AQ444" s="29"/>
      <c r="AR444" s="64"/>
      <c r="AS444" s="29"/>
      <c r="AT444" s="29"/>
      <c r="AU444" s="29"/>
      <c r="AV444" s="29"/>
      <c r="AW444" s="29"/>
      <c r="AX444" s="29"/>
      <c r="AY444" s="29"/>
      <c r="AZ444" s="29"/>
      <c r="BA444" s="90"/>
      <c r="BB444" s="97"/>
      <c r="BC444" s="98" t="str">
        <f>IF(AND(OR(K444=契約状況コード表!D$5,K444=契約状況コード表!D$6),OR(AG444=契約状況コード表!G$5,AG444=契約状況コード表!G$6)),"年間支払金額(全官署)",IF(OR(AG444=契約状況コード表!G$5,AG444=契約状況コード表!G$6),"年間支払金額",IF(AND(OR(COUNTIF(AI444,"*すべて*"),COUNTIF(AI444,"*全て*")),S444="●",OR(K444=契約状況コード表!D$5,K444=契約状況コード表!D$6)),"年間支払金額(全官署、契約相手方ごと)",IF(AND(OR(COUNTIF(AI444,"*すべて*"),COUNTIF(AI444,"*全て*")),S444="●"),"年間支払金額(契約相手方ごと)",IF(AND(OR(K444=契約状況コード表!D$5,K444=契約状況コード表!D$6),AG444=契約状況コード表!G$7),"契約総額(全官署)",IF(AND(K444=契約状況コード表!D$7,AG444=契約状況コード表!G$7),"契約総額(自官署のみ)",IF(K444=契約状況コード表!D$7,"年間支払金額(自官署のみ)",IF(AG444=契約状況コード表!G$7,"契約総額",IF(AND(COUNTIF(BJ444,"&lt;&gt;*単価*"),OR(K444=契約状況コード表!D$5,K444=契約状況コード表!D$6)),"全官署予定価格",IF(AND(COUNTIF(BJ444,"*単価*"),OR(K444=契約状況コード表!D$5,K444=契約状況コード表!D$6)),"全官署支払金額",IF(AND(COUNTIF(BJ444,"&lt;&gt;*単価*"),COUNTIF(BJ444,"*変更契約*")),"変更後予定価格",IF(COUNTIF(BJ444,"*単価*"),"年間支払金額","予定価格"))))))))))))</f>
        <v>予定価格</v>
      </c>
      <c r="BD444" s="98" t="str">
        <f>IF(AND(BI444=契約状況コード表!M$5,T444&gt;契約状況コード表!N$5),"○",IF(AND(BI444=契約状況コード表!M$6,T444&gt;=契約状況コード表!N$6),"○",IF(AND(BI444=契約状況コード表!M$7,T444&gt;=契約状況コード表!N$7),"○",IF(AND(BI444=契約状況コード表!M$8,T444&gt;=契約状況コード表!N$8),"○",IF(AND(BI444=契約状況コード表!M$9,T444&gt;=契約状況コード表!N$9),"○",IF(AND(BI444=契約状況コード表!M$10,T444&gt;=契約状況コード表!N$10),"○",IF(AND(BI444=契約状況コード表!M$11,T444&gt;=契約状況コード表!N$11),"○",IF(AND(BI444=契約状況コード表!M$12,T444&gt;=契約状況コード表!N$12),"○",IF(AND(BI444=契約状況コード表!M$13,T444&gt;=契約状況コード表!N$13),"○",IF(T444="他官署で調達手続き入札を実施のため","○","×"))))))))))</f>
        <v>×</v>
      </c>
      <c r="BE444" s="98" t="str">
        <f>IF(AND(BI444=契約状況コード表!M$5,Y444&gt;契約状況コード表!N$5),"○",IF(AND(BI444=契約状況コード表!M$6,Y444&gt;=契約状況コード表!N$6),"○",IF(AND(BI444=契約状況コード表!M$7,Y444&gt;=契約状況コード表!N$7),"○",IF(AND(BI444=契約状況コード表!M$8,Y444&gt;=契約状況コード表!N$8),"○",IF(AND(BI444=契約状況コード表!M$9,Y444&gt;=契約状況コード表!N$9),"○",IF(AND(BI444=契約状況コード表!M$10,Y444&gt;=契約状況コード表!N$10),"○",IF(AND(BI444=契約状況コード表!M$11,Y444&gt;=契約状況コード表!N$11),"○",IF(AND(BI444=契約状況コード表!M$12,Y444&gt;=契約状況コード表!N$12),"○",IF(AND(BI444=契約状況コード表!M$13,Y444&gt;=契約状況コード表!N$13),"○","×")))))))))</f>
        <v>×</v>
      </c>
      <c r="BF444" s="98" t="str">
        <f t="shared" si="58"/>
        <v>×</v>
      </c>
      <c r="BG444" s="98" t="str">
        <f t="shared" si="59"/>
        <v>×</v>
      </c>
      <c r="BH444" s="99" t="str">
        <f t="shared" si="60"/>
        <v/>
      </c>
      <c r="BI444" s="146">
        <f t="shared" si="61"/>
        <v>0</v>
      </c>
      <c r="BJ444" s="29" t="str">
        <f>IF(AG444=契約状況コード表!G$5,"",IF(AND(K444&lt;&gt;"",ISTEXT(U444)),"分担契約/単価契約",IF(ISTEXT(U444),"単価契約",IF(K444&lt;&gt;"","分担契約",""))))</f>
        <v/>
      </c>
      <c r="BK444" s="147"/>
      <c r="BL444" s="102" t="str">
        <f>IF(COUNTIF(T444,"**"),"",IF(AND(T444&gt;=契約状況コード表!P$5,OR(H444=契約状況コード表!M$5,H444=契約状況コード表!M$6)),1,IF(AND(T444&gt;=契約状況コード表!P$13,H444&lt;&gt;契約状況コード表!M$5,H444&lt;&gt;契約状況コード表!M$6),1,"")))</f>
        <v/>
      </c>
      <c r="BM444" s="132" t="str">
        <f t="shared" si="62"/>
        <v>○</v>
      </c>
      <c r="BN444" s="102" t="b">
        <f t="shared" si="63"/>
        <v>1</v>
      </c>
      <c r="BO444" s="102" t="b">
        <f t="shared" si="64"/>
        <v>1</v>
      </c>
    </row>
    <row r="445" spans="7:67" ht="60.6" customHeight="1">
      <c r="G445" s="64"/>
      <c r="H445" s="65"/>
      <c r="I445" s="65"/>
      <c r="J445" s="65"/>
      <c r="K445" s="64"/>
      <c r="L445" s="29"/>
      <c r="M445" s="66"/>
      <c r="N445" s="65"/>
      <c r="O445" s="67"/>
      <c r="P445" s="72"/>
      <c r="Q445" s="73"/>
      <c r="R445" s="65"/>
      <c r="S445" s="64"/>
      <c r="T445" s="68"/>
      <c r="U445" s="75"/>
      <c r="V445" s="76"/>
      <c r="W445" s="148" t="str">
        <f>IF(OR(T445="他官署で調達手続きを実施のため",AG445=契約状況コード表!G$5),"－",IF(V445&lt;&gt;"",ROUNDDOWN(V445/T445,3),(IFERROR(ROUNDDOWN(U445/T445,3),"－"))))</f>
        <v>－</v>
      </c>
      <c r="X445" s="68"/>
      <c r="Y445" s="68"/>
      <c r="Z445" s="71"/>
      <c r="AA445" s="69"/>
      <c r="AB445" s="70"/>
      <c r="AC445" s="71"/>
      <c r="AD445" s="71"/>
      <c r="AE445" s="71"/>
      <c r="AF445" s="71"/>
      <c r="AG445" s="69"/>
      <c r="AH445" s="65"/>
      <c r="AI445" s="65"/>
      <c r="AJ445" s="65"/>
      <c r="AK445" s="29"/>
      <c r="AL445" s="29"/>
      <c r="AM445" s="170"/>
      <c r="AN445" s="170"/>
      <c r="AO445" s="170"/>
      <c r="AP445" s="170"/>
      <c r="AQ445" s="29"/>
      <c r="AR445" s="64"/>
      <c r="AS445" s="29"/>
      <c r="AT445" s="29"/>
      <c r="AU445" s="29"/>
      <c r="AV445" s="29"/>
      <c r="AW445" s="29"/>
      <c r="AX445" s="29"/>
      <c r="AY445" s="29"/>
      <c r="AZ445" s="29"/>
      <c r="BA445" s="92"/>
      <c r="BB445" s="97"/>
      <c r="BC445" s="98" t="str">
        <f>IF(AND(OR(K445=契約状況コード表!D$5,K445=契約状況コード表!D$6),OR(AG445=契約状況コード表!G$5,AG445=契約状況コード表!G$6)),"年間支払金額(全官署)",IF(OR(AG445=契約状況コード表!G$5,AG445=契約状況コード表!G$6),"年間支払金額",IF(AND(OR(COUNTIF(AI445,"*すべて*"),COUNTIF(AI445,"*全て*")),S445="●",OR(K445=契約状況コード表!D$5,K445=契約状況コード表!D$6)),"年間支払金額(全官署、契約相手方ごと)",IF(AND(OR(COUNTIF(AI445,"*すべて*"),COUNTIF(AI445,"*全て*")),S445="●"),"年間支払金額(契約相手方ごと)",IF(AND(OR(K445=契約状況コード表!D$5,K445=契約状況コード表!D$6),AG445=契約状況コード表!G$7),"契約総額(全官署)",IF(AND(K445=契約状況コード表!D$7,AG445=契約状況コード表!G$7),"契約総額(自官署のみ)",IF(K445=契約状況コード表!D$7,"年間支払金額(自官署のみ)",IF(AG445=契約状況コード表!G$7,"契約総額",IF(AND(COUNTIF(BJ445,"&lt;&gt;*単価*"),OR(K445=契約状況コード表!D$5,K445=契約状況コード表!D$6)),"全官署予定価格",IF(AND(COUNTIF(BJ445,"*単価*"),OR(K445=契約状況コード表!D$5,K445=契約状況コード表!D$6)),"全官署支払金額",IF(AND(COUNTIF(BJ445,"&lt;&gt;*単価*"),COUNTIF(BJ445,"*変更契約*")),"変更後予定価格",IF(COUNTIF(BJ445,"*単価*"),"年間支払金額","予定価格"))))))))))))</f>
        <v>予定価格</v>
      </c>
      <c r="BD445" s="98" t="str">
        <f>IF(AND(BI445=契約状況コード表!M$5,T445&gt;契約状況コード表!N$5),"○",IF(AND(BI445=契約状況コード表!M$6,T445&gt;=契約状況コード表!N$6),"○",IF(AND(BI445=契約状況コード表!M$7,T445&gt;=契約状況コード表!N$7),"○",IF(AND(BI445=契約状況コード表!M$8,T445&gt;=契約状況コード表!N$8),"○",IF(AND(BI445=契約状況コード表!M$9,T445&gt;=契約状況コード表!N$9),"○",IF(AND(BI445=契約状況コード表!M$10,T445&gt;=契約状況コード表!N$10),"○",IF(AND(BI445=契約状況コード表!M$11,T445&gt;=契約状況コード表!N$11),"○",IF(AND(BI445=契約状況コード表!M$12,T445&gt;=契約状況コード表!N$12),"○",IF(AND(BI445=契約状況コード表!M$13,T445&gt;=契約状況コード表!N$13),"○",IF(T445="他官署で調達手続き入札を実施のため","○","×"))))))))))</f>
        <v>×</v>
      </c>
      <c r="BE445" s="98" t="str">
        <f>IF(AND(BI445=契約状況コード表!M$5,Y445&gt;契約状況コード表!N$5),"○",IF(AND(BI445=契約状況コード表!M$6,Y445&gt;=契約状況コード表!N$6),"○",IF(AND(BI445=契約状況コード表!M$7,Y445&gt;=契約状況コード表!N$7),"○",IF(AND(BI445=契約状況コード表!M$8,Y445&gt;=契約状況コード表!N$8),"○",IF(AND(BI445=契約状況コード表!M$9,Y445&gt;=契約状況コード表!N$9),"○",IF(AND(BI445=契約状況コード表!M$10,Y445&gt;=契約状況コード表!N$10),"○",IF(AND(BI445=契約状況コード表!M$11,Y445&gt;=契約状況コード表!N$11),"○",IF(AND(BI445=契約状況コード表!M$12,Y445&gt;=契約状況コード表!N$12),"○",IF(AND(BI445=契約状況コード表!M$13,Y445&gt;=契約状況コード表!N$13),"○","×")))))))))</f>
        <v>×</v>
      </c>
      <c r="BF445" s="98" t="str">
        <f t="shared" si="58"/>
        <v>×</v>
      </c>
      <c r="BG445" s="98" t="str">
        <f t="shared" si="59"/>
        <v>×</v>
      </c>
      <c r="BH445" s="99" t="str">
        <f t="shared" si="60"/>
        <v/>
      </c>
      <c r="BI445" s="146">
        <f t="shared" si="61"/>
        <v>0</v>
      </c>
      <c r="BJ445" s="29" t="str">
        <f>IF(AG445=契約状況コード表!G$5,"",IF(AND(K445&lt;&gt;"",ISTEXT(U445)),"分担契約/単価契約",IF(ISTEXT(U445),"単価契約",IF(K445&lt;&gt;"","分担契約",""))))</f>
        <v/>
      </c>
      <c r="BK445" s="147"/>
      <c r="BL445" s="102" t="str">
        <f>IF(COUNTIF(T445,"**"),"",IF(AND(T445&gt;=契約状況コード表!P$5,OR(H445=契約状況コード表!M$5,H445=契約状況コード表!M$6)),1,IF(AND(T445&gt;=契約状況コード表!P$13,H445&lt;&gt;契約状況コード表!M$5,H445&lt;&gt;契約状況コード表!M$6),1,"")))</f>
        <v/>
      </c>
      <c r="BM445" s="132" t="str">
        <f t="shared" si="62"/>
        <v>○</v>
      </c>
      <c r="BN445" s="102" t="b">
        <f t="shared" si="63"/>
        <v>1</v>
      </c>
      <c r="BO445" s="102" t="b">
        <f t="shared" si="64"/>
        <v>1</v>
      </c>
    </row>
    <row r="446" spans="7:67" ht="60.6" customHeight="1">
      <c r="G446" s="64"/>
      <c r="H446" s="65"/>
      <c r="I446" s="65"/>
      <c r="J446" s="65"/>
      <c r="K446" s="64"/>
      <c r="L446" s="29"/>
      <c r="M446" s="66"/>
      <c r="N446" s="65"/>
      <c r="O446" s="67"/>
      <c r="P446" s="72"/>
      <c r="Q446" s="73"/>
      <c r="R446" s="65"/>
      <c r="S446" s="64"/>
      <c r="T446" s="68"/>
      <c r="U446" s="75"/>
      <c r="V446" s="76"/>
      <c r="W446" s="148" t="str">
        <f>IF(OR(T446="他官署で調達手続きを実施のため",AG446=契約状況コード表!G$5),"－",IF(V446&lt;&gt;"",ROUNDDOWN(V446/T446,3),(IFERROR(ROUNDDOWN(U446/T446,3),"－"))))</f>
        <v>－</v>
      </c>
      <c r="X446" s="68"/>
      <c r="Y446" s="68"/>
      <c r="Z446" s="71"/>
      <c r="AA446" s="69"/>
      <c r="AB446" s="70"/>
      <c r="AC446" s="71"/>
      <c r="AD446" s="71"/>
      <c r="AE446" s="71"/>
      <c r="AF446" s="71"/>
      <c r="AG446" s="69"/>
      <c r="AH446" s="65"/>
      <c r="AI446" s="65"/>
      <c r="AJ446" s="65"/>
      <c r="AK446" s="29"/>
      <c r="AL446" s="29"/>
      <c r="AM446" s="170"/>
      <c r="AN446" s="170"/>
      <c r="AO446" s="170"/>
      <c r="AP446" s="170"/>
      <c r="AQ446" s="29"/>
      <c r="AR446" s="64"/>
      <c r="AS446" s="29"/>
      <c r="AT446" s="29"/>
      <c r="AU446" s="29"/>
      <c r="AV446" s="29"/>
      <c r="AW446" s="29"/>
      <c r="AX446" s="29"/>
      <c r="AY446" s="29"/>
      <c r="AZ446" s="29"/>
      <c r="BA446" s="90"/>
      <c r="BB446" s="97"/>
      <c r="BC446" s="98" t="str">
        <f>IF(AND(OR(K446=契約状況コード表!D$5,K446=契約状況コード表!D$6),OR(AG446=契約状況コード表!G$5,AG446=契約状況コード表!G$6)),"年間支払金額(全官署)",IF(OR(AG446=契約状況コード表!G$5,AG446=契約状況コード表!G$6),"年間支払金額",IF(AND(OR(COUNTIF(AI446,"*すべて*"),COUNTIF(AI446,"*全て*")),S446="●",OR(K446=契約状況コード表!D$5,K446=契約状況コード表!D$6)),"年間支払金額(全官署、契約相手方ごと)",IF(AND(OR(COUNTIF(AI446,"*すべて*"),COUNTIF(AI446,"*全て*")),S446="●"),"年間支払金額(契約相手方ごと)",IF(AND(OR(K446=契約状況コード表!D$5,K446=契約状況コード表!D$6),AG446=契約状況コード表!G$7),"契約総額(全官署)",IF(AND(K446=契約状況コード表!D$7,AG446=契約状況コード表!G$7),"契約総額(自官署のみ)",IF(K446=契約状況コード表!D$7,"年間支払金額(自官署のみ)",IF(AG446=契約状況コード表!G$7,"契約総額",IF(AND(COUNTIF(BJ446,"&lt;&gt;*単価*"),OR(K446=契約状況コード表!D$5,K446=契約状況コード表!D$6)),"全官署予定価格",IF(AND(COUNTIF(BJ446,"*単価*"),OR(K446=契約状況コード表!D$5,K446=契約状況コード表!D$6)),"全官署支払金額",IF(AND(COUNTIF(BJ446,"&lt;&gt;*単価*"),COUNTIF(BJ446,"*変更契約*")),"変更後予定価格",IF(COUNTIF(BJ446,"*単価*"),"年間支払金額","予定価格"))))))))))))</f>
        <v>予定価格</v>
      </c>
      <c r="BD446" s="98" t="str">
        <f>IF(AND(BI446=契約状況コード表!M$5,T446&gt;契約状況コード表!N$5),"○",IF(AND(BI446=契約状況コード表!M$6,T446&gt;=契約状況コード表!N$6),"○",IF(AND(BI446=契約状況コード表!M$7,T446&gt;=契約状況コード表!N$7),"○",IF(AND(BI446=契約状況コード表!M$8,T446&gt;=契約状況コード表!N$8),"○",IF(AND(BI446=契約状況コード表!M$9,T446&gt;=契約状況コード表!N$9),"○",IF(AND(BI446=契約状況コード表!M$10,T446&gt;=契約状況コード表!N$10),"○",IF(AND(BI446=契約状況コード表!M$11,T446&gt;=契約状況コード表!N$11),"○",IF(AND(BI446=契約状況コード表!M$12,T446&gt;=契約状況コード表!N$12),"○",IF(AND(BI446=契約状況コード表!M$13,T446&gt;=契約状況コード表!N$13),"○",IF(T446="他官署で調達手続き入札を実施のため","○","×"))))))))))</f>
        <v>×</v>
      </c>
      <c r="BE446" s="98" t="str">
        <f>IF(AND(BI446=契約状況コード表!M$5,Y446&gt;契約状況コード表!N$5),"○",IF(AND(BI446=契約状況コード表!M$6,Y446&gt;=契約状況コード表!N$6),"○",IF(AND(BI446=契約状況コード表!M$7,Y446&gt;=契約状況コード表!N$7),"○",IF(AND(BI446=契約状況コード表!M$8,Y446&gt;=契約状況コード表!N$8),"○",IF(AND(BI446=契約状況コード表!M$9,Y446&gt;=契約状況コード表!N$9),"○",IF(AND(BI446=契約状況コード表!M$10,Y446&gt;=契約状況コード表!N$10),"○",IF(AND(BI446=契約状況コード表!M$11,Y446&gt;=契約状況コード表!N$11),"○",IF(AND(BI446=契約状況コード表!M$12,Y446&gt;=契約状況コード表!N$12),"○",IF(AND(BI446=契約状況コード表!M$13,Y446&gt;=契約状況コード表!N$13),"○","×")))))))))</f>
        <v>×</v>
      </c>
      <c r="BF446" s="98" t="str">
        <f t="shared" si="58"/>
        <v>×</v>
      </c>
      <c r="BG446" s="98" t="str">
        <f t="shared" si="59"/>
        <v>×</v>
      </c>
      <c r="BH446" s="99" t="str">
        <f t="shared" si="60"/>
        <v/>
      </c>
      <c r="BI446" s="146">
        <f t="shared" si="61"/>
        <v>0</v>
      </c>
      <c r="BJ446" s="29" t="str">
        <f>IF(AG446=契約状況コード表!G$5,"",IF(AND(K446&lt;&gt;"",ISTEXT(U446)),"分担契約/単価契約",IF(ISTEXT(U446),"単価契約",IF(K446&lt;&gt;"","分担契約",""))))</f>
        <v/>
      </c>
      <c r="BK446" s="147"/>
      <c r="BL446" s="102" t="str">
        <f>IF(COUNTIF(T446,"**"),"",IF(AND(T446&gt;=契約状況コード表!P$5,OR(H446=契約状況コード表!M$5,H446=契約状況コード表!M$6)),1,IF(AND(T446&gt;=契約状況コード表!P$13,H446&lt;&gt;契約状況コード表!M$5,H446&lt;&gt;契約状況コード表!M$6),1,"")))</f>
        <v/>
      </c>
      <c r="BM446" s="132" t="str">
        <f t="shared" si="62"/>
        <v>○</v>
      </c>
      <c r="BN446" s="102" t="b">
        <f t="shared" si="63"/>
        <v>1</v>
      </c>
      <c r="BO446" s="102" t="b">
        <f t="shared" si="64"/>
        <v>1</v>
      </c>
    </row>
    <row r="447" spans="7:67" ht="60.6" customHeight="1">
      <c r="G447" s="64"/>
      <c r="H447" s="65"/>
      <c r="I447" s="65"/>
      <c r="J447" s="65"/>
      <c r="K447" s="64"/>
      <c r="L447" s="29"/>
      <c r="M447" s="66"/>
      <c r="N447" s="65"/>
      <c r="O447" s="67"/>
      <c r="P447" s="72"/>
      <c r="Q447" s="73"/>
      <c r="R447" s="65"/>
      <c r="S447" s="64"/>
      <c r="T447" s="68"/>
      <c r="U447" s="75"/>
      <c r="V447" s="76"/>
      <c r="W447" s="148" t="str">
        <f>IF(OR(T447="他官署で調達手続きを実施のため",AG447=契約状況コード表!G$5),"－",IF(V447&lt;&gt;"",ROUNDDOWN(V447/T447,3),(IFERROR(ROUNDDOWN(U447/T447,3),"－"))))</f>
        <v>－</v>
      </c>
      <c r="X447" s="68"/>
      <c r="Y447" s="68"/>
      <c r="Z447" s="71"/>
      <c r="AA447" s="69"/>
      <c r="AB447" s="70"/>
      <c r="AC447" s="71"/>
      <c r="AD447" s="71"/>
      <c r="AE447" s="71"/>
      <c r="AF447" s="71"/>
      <c r="AG447" s="69"/>
      <c r="AH447" s="65"/>
      <c r="AI447" s="65"/>
      <c r="AJ447" s="65"/>
      <c r="AK447" s="29"/>
      <c r="AL447" s="29"/>
      <c r="AM447" s="170"/>
      <c r="AN447" s="170"/>
      <c r="AO447" s="170"/>
      <c r="AP447" s="170"/>
      <c r="AQ447" s="29"/>
      <c r="AR447" s="64"/>
      <c r="AS447" s="29"/>
      <c r="AT447" s="29"/>
      <c r="AU447" s="29"/>
      <c r="AV447" s="29"/>
      <c r="AW447" s="29"/>
      <c r="AX447" s="29"/>
      <c r="AY447" s="29"/>
      <c r="AZ447" s="29"/>
      <c r="BA447" s="90"/>
      <c r="BB447" s="97"/>
      <c r="BC447" s="98" t="str">
        <f>IF(AND(OR(K447=契約状況コード表!D$5,K447=契約状況コード表!D$6),OR(AG447=契約状況コード表!G$5,AG447=契約状況コード表!G$6)),"年間支払金額(全官署)",IF(OR(AG447=契約状況コード表!G$5,AG447=契約状況コード表!G$6),"年間支払金額",IF(AND(OR(COUNTIF(AI447,"*すべて*"),COUNTIF(AI447,"*全て*")),S447="●",OR(K447=契約状況コード表!D$5,K447=契約状況コード表!D$6)),"年間支払金額(全官署、契約相手方ごと)",IF(AND(OR(COUNTIF(AI447,"*すべて*"),COUNTIF(AI447,"*全て*")),S447="●"),"年間支払金額(契約相手方ごと)",IF(AND(OR(K447=契約状況コード表!D$5,K447=契約状況コード表!D$6),AG447=契約状況コード表!G$7),"契約総額(全官署)",IF(AND(K447=契約状況コード表!D$7,AG447=契約状況コード表!G$7),"契約総額(自官署のみ)",IF(K447=契約状況コード表!D$7,"年間支払金額(自官署のみ)",IF(AG447=契約状況コード表!G$7,"契約総額",IF(AND(COUNTIF(BJ447,"&lt;&gt;*単価*"),OR(K447=契約状況コード表!D$5,K447=契約状況コード表!D$6)),"全官署予定価格",IF(AND(COUNTIF(BJ447,"*単価*"),OR(K447=契約状況コード表!D$5,K447=契約状況コード表!D$6)),"全官署支払金額",IF(AND(COUNTIF(BJ447,"&lt;&gt;*単価*"),COUNTIF(BJ447,"*変更契約*")),"変更後予定価格",IF(COUNTIF(BJ447,"*単価*"),"年間支払金額","予定価格"))))))))))))</f>
        <v>予定価格</v>
      </c>
      <c r="BD447" s="98" t="str">
        <f>IF(AND(BI447=契約状況コード表!M$5,T447&gt;契約状況コード表!N$5),"○",IF(AND(BI447=契約状況コード表!M$6,T447&gt;=契約状況コード表!N$6),"○",IF(AND(BI447=契約状況コード表!M$7,T447&gt;=契約状況コード表!N$7),"○",IF(AND(BI447=契約状況コード表!M$8,T447&gt;=契約状況コード表!N$8),"○",IF(AND(BI447=契約状況コード表!M$9,T447&gt;=契約状況コード表!N$9),"○",IF(AND(BI447=契約状況コード表!M$10,T447&gt;=契約状況コード表!N$10),"○",IF(AND(BI447=契約状況コード表!M$11,T447&gt;=契約状況コード表!N$11),"○",IF(AND(BI447=契約状況コード表!M$12,T447&gt;=契約状況コード表!N$12),"○",IF(AND(BI447=契約状況コード表!M$13,T447&gt;=契約状況コード表!N$13),"○",IF(T447="他官署で調達手続き入札を実施のため","○","×"))))))))))</f>
        <v>×</v>
      </c>
      <c r="BE447" s="98" t="str">
        <f>IF(AND(BI447=契約状況コード表!M$5,Y447&gt;契約状況コード表!N$5),"○",IF(AND(BI447=契約状況コード表!M$6,Y447&gt;=契約状況コード表!N$6),"○",IF(AND(BI447=契約状況コード表!M$7,Y447&gt;=契約状況コード表!N$7),"○",IF(AND(BI447=契約状況コード表!M$8,Y447&gt;=契約状況コード表!N$8),"○",IF(AND(BI447=契約状況コード表!M$9,Y447&gt;=契約状況コード表!N$9),"○",IF(AND(BI447=契約状況コード表!M$10,Y447&gt;=契約状況コード表!N$10),"○",IF(AND(BI447=契約状況コード表!M$11,Y447&gt;=契約状況コード表!N$11),"○",IF(AND(BI447=契約状況コード表!M$12,Y447&gt;=契約状況コード表!N$12),"○",IF(AND(BI447=契約状況コード表!M$13,Y447&gt;=契約状況コード表!N$13),"○","×")))))))))</f>
        <v>×</v>
      </c>
      <c r="BF447" s="98" t="str">
        <f t="shared" si="58"/>
        <v>×</v>
      </c>
      <c r="BG447" s="98" t="str">
        <f t="shared" si="59"/>
        <v>×</v>
      </c>
      <c r="BH447" s="99" t="str">
        <f t="shared" si="60"/>
        <v/>
      </c>
      <c r="BI447" s="146">
        <f t="shared" si="61"/>
        <v>0</v>
      </c>
      <c r="BJ447" s="29" t="str">
        <f>IF(AG447=契約状況コード表!G$5,"",IF(AND(K447&lt;&gt;"",ISTEXT(U447)),"分担契約/単価契約",IF(ISTEXT(U447),"単価契約",IF(K447&lt;&gt;"","分担契約",""))))</f>
        <v/>
      </c>
      <c r="BK447" s="147"/>
      <c r="BL447" s="102" t="str">
        <f>IF(COUNTIF(T447,"**"),"",IF(AND(T447&gt;=契約状況コード表!P$5,OR(H447=契約状況コード表!M$5,H447=契約状況コード表!M$6)),1,IF(AND(T447&gt;=契約状況コード表!P$13,H447&lt;&gt;契約状況コード表!M$5,H447&lt;&gt;契約状況コード表!M$6),1,"")))</f>
        <v/>
      </c>
      <c r="BM447" s="132" t="str">
        <f t="shared" si="62"/>
        <v>○</v>
      </c>
      <c r="BN447" s="102" t="b">
        <f t="shared" si="63"/>
        <v>1</v>
      </c>
      <c r="BO447" s="102" t="b">
        <f t="shared" si="64"/>
        <v>1</v>
      </c>
    </row>
    <row r="448" spans="7:67" ht="60.6" customHeight="1">
      <c r="G448" s="64"/>
      <c r="H448" s="65"/>
      <c r="I448" s="65"/>
      <c r="J448" s="65"/>
      <c r="K448" s="64"/>
      <c r="L448" s="29"/>
      <c r="M448" s="66"/>
      <c r="N448" s="65"/>
      <c r="O448" s="67"/>
      <c r="P448" s="72"/>
      <c r="Q448" s="73"/>
      <c r="R448" s="65"/>
      <c r="S448" s="64"/>
      <c r="T448" s="74"/>
      <c r="U448" s="131"/>
      <c r="V448" s="76"/>
      <c r="W448" s="148" t="str">
        <f>IF(OR(T448="他官署で調達手続きを実施のため",AG448=契約状況コード表!G$5),"－",IF(V448&lt;&gt;"",ROUNDDOWN(V448/T448,3),(IFERROR(ROUNDDOWN(U448/T448,3),"－"))))</f>
        <v>－</v>
      </c>
      <c r="X448" s="74"/>
      <c r="Y448" s="74"/>
      <c r="Z448" s="71"/>
      <c r="AA448" s="69"/>
      <c r="AB448" s="70"/>
      <c r="AC448" s="71"/>
      <c r="AD448" s="71"/>
      <c r="AE448" s="71"/>
      <c r="AF448" s="71"/>
      <c r="AG448" s="69"/>
      <c r="AH448" s="65"/>
      <c r="AI448" s="65"/>
      <c r="AJ448" s="65"/>
      <c r="AK448" s="29"/>
      <c r="AL448" s="29"/>
      <c r="AM448" s="170"/>
      <c r="AN448" s="170"/>
      <c r="AO448" s="170"/>
      <c r="AP448" s="170"/>
      <c r="AQ448" s="29"/>
      <c r="AR448" s="64"/>
      <c r="AS448" s="29"/>
      <c r="AT448" s="29"/>
      <c r="AU448" s="29"/>
      <c r="AV448" s="29"/>
      <c r="AW448" s="29"/>
      <c r="AX448" s="29"/>
      <c r="AY448" s="29"/>
      <c r="AZ448" s="29"/>
      <c r="BA448" s="90"/>
      <c r="BB448" s="97"/>
      <c r="BC448" s="98" t="str">
        <f>IF(AND(OR(K448=契約状況コード表!D$5,K448=契約状況コード表!D$6),OR(AG448=契約状況コード表!G$5,AG448=契約状況コード表!G$6)),"年間支払金額(全官署)",IF(OR(AG448=契約状況コード表!G$5,AG448=契約状況コード表!G$6),"年間支払金額",IF(AND(OR(COUNTIF(AI448,"*すべて*"),COUNTIF(AI448,"*全て*")),S448="●",OR(K448=契約状況コード表!D$5,K448=契約状況コード表!D$6)),"年間支払金額(全官署、契約相手方ごと)",IF(AND(OR(COUNTIF(AI448,"*すべて*"),COUNTIF(AI448,"*全て*")),S448="●"),"年間支払金額(契約相手方ごと)",IF(AND(OR(K448=契約状況コード表!D$5,K448=契約状況コード表!D$6),AG448=契約状況コード表!G$7),"契約総額(全官署)",IF(AND(K448=契約状況コード表!D$7,AG448=契約状況コード表!G$7),"契約総額(自官署のみ)",IF(K448=契約状況コード表!D$7,"年間支払金額(自官署のみ)",IF(AG448=契約状況コード表!G$7,"契約総額",IF(AND(COUNTIF(BJ448,"&lt;&gt;*単価*"),OR(K448=契約状況コード表!D$5,K448=契約状況コード表!D$6)),"全官署予定価格",IF(AND(COUNTIF(BJ448,"*単価*"),OR(K448=契約状況コード表!D$5,K448=契約状況コード表!D$6)),"全官署支払金額",IF(AND(COUNTIF(BJ448,"&lt;&gt;*単価*"),COUNTIF(BJ448,"*変更契約*")),"変更後予定価格",IF(COUNTIF(BJ448,"*単価*"),"年間支払金額","予定価格"))))))))))))</f>
        <v>予定価格</v>
      </c>
      <c r="BD448" s="98" t="str">
        <f>IF(AND(BI448=契約状況コード表!M$5,T448&gt;契約状況コード表!N$5),"○",IF(AND(BI448=契約状況コード表!M$6,T448&gt;=契約状況コード表!N$6),"○",IF(AND(BI448=契約状況コード表!M$7,T448&gt;=契約状況コード表!N$7),"○",IF(AND(BI448=契約状況コード表!M$8,T448&gt;=契約状況コード表!N$8),"○",IF(AND(BI448=契約状況コード表!M$9,T448&gt;=契約状況コード表!N$9),"○",IF(AND(BI448=契約状況コード表!M$10,T448&gt;=契約状況コード表!N$10),"○",IF(AND(BI448=契約状況コード表!M$11,T448&gt;=契約状況コード表!N$11),"○",IF(AND(BI448=契約状況コード表!M$12,T448&gt;=契約状況コード表!N$12),"○",IF(AND(BI448=契約状況コード表!M$13,T448&gt;=契約状況コード表!N$13),"○",IF(T448="他官署で調達手続き入札を実施のため","○","×"))))))))))</f>
        <v>×</v>
      </c>
      <c r="BE448" s="98" t="str">
        <f>IF(AND(BI448=契約状況コード表!M$5,Y448&gt;契約状況コード表!N$5),"○",IF(AND(BI448=契約状況コード表!M$6,Y448&gt;=契約状況コード表!N$6),"○",IF(AND(BI448=契約状況コード表!M$7,Y448&gt;=契約状況コード表!N$7),"○",IF(AND(BI448=契約状況コード表!M$8,Y448&gt;=契約状況コード表!N$8),"○",IF(AND(BI448=契約状況コード表!M$9,Y448&gt;=契約状況コード表!N$9),"○",IF(AND(BI448=契約状況コード表!M$10,Y448&gt;=契約状況コード表!N$10),"○",IF(AND(BI448=契約状況コード表!M$11,Y448&gt;=契約状況コード表!N$11),"○",IF(AND(BI448=契約状況コード表!M$12,Y448&gt;=契約状況コード表!N$12),"○",IF(AND(BI448=契約状況コード表!M$13,Y448&gt;=契約状況コード表!N$13),"○","×")))))))))</f>
        <v>×</v>
      </c>
      <c r="BF448" s="98" t="str">
        <f t="shared" si="58"/>
        <v>×</v>
      </c>
      <c r="BG448" s="98" t="str">
        <f t="shared" si="59"/>
        <v>×</v>
      </c>
      <c r="BH448" s="99" t="str">
        <f t="shared" si="60"/>
        <v/>
      </c>
      <c r="BI448" s="146">
        <f t="shared" si="61"/>
        <v>0</v>
      </c>
      <c r="BJ448" s="29" t="str">
        <f>IF(AG448=契約状況コード表!G$5,"",IF(AND(K448&lt;&gt;"",ISTEXT(U448)),"分担契約/単価契約",IF(ISTEXT(U448),"単価契約",IF(K448&lt;&gt;"","分担契約",""))))</f>
        <v/>
      </c>
      <c r="BK448" s="147"/>
      <c r="BL448" s="102" t="str">
        <f>IF(COUNTIF(T448,"**"),"",IF(AND(T448&gt;=契約状況コード表!P$5,OR(H448=契約状況コード表!M$5,H448=契約状況コード表!M$6)),1,IF(AND(T448&gt;=契約状況コード表!P$13,H448&lt;&gt;契約状況コード表!M$5,H448&lt;&gt;契約状況コード表!M$6),1,"")))</f>
        <v/>
      </c>
      <c r="BM448" s="132" t="str">
        <f t="shared" si="62"/>
        <v>○</v>
      </c>
      <c r="BN448" s="102" t="b">
        <f t="shared" si="63"/>
        <v>1</v>
      </c>
      <c r="BO448" s="102" t="b">
        <f t="shared" si="64"/>
        <v>1</v>
      </c>
    </row>
    <row r="449" spans="7:67" ht="60.6" customHeight="1">
      <c r="G449" s="64"/>
      <c r="H449" s="65"/>
      <c r="I449" s="65"/>
      <c r="J449" s="65"/>
      <c r="K449" s="64"/>
      <c r="L449" s="29"/>
      <c r="M449" s="66"/>
      <c r="N449" s="65"/>
      <c r="O449" s="67"/>
      <c r="P449" s="72"/>
      <c r="Q449" s="73"/>
      <c r="R449" s="65"/>
      <c r="S449" s="64"/>
      <c r="T449" s="68"/>
      <c r="U449" s="75"/>
      <c r="V449" s="76"/>
      <c r="W449" s="148" t="str">
        <f>IF(OR(T449="他官署で調達手続きを実施のため",AG449=契約状況コード表!G$5),"－",IF(V449&lt;&gt;"",ROUNDDOWN(V449/T449,3),(IFERROR(ROUNDDOWN(U449/T449,3),"－"))))</f>
        <v>－</v>
      </c>
      <c r="X449" s="68"/>
      <c r="Y449" s="68"/>
      <c r="Z449" s="71"/>
      <c r="AA449" s="69"/>
      <c r="AB449" s="70"/>
      <c r="AC449" s="71"/>
      <c r="AD449" s="71"/>
      <c r="AE449" s="71"/>
      <c r="AF449" s="71"/>
      <c r="AG449" s="69"/>
      <c r="AH449" s="65"/>
      <c r="AI449" s="65"/>
      <c r="AJ449" s="65"/>
      <c r="AK449" s="29"/>
      <c r="AL449" s="29"/>
      <c r="AM449" s="170"/>
      <c r="AN449" s="170"/>
      <c r="AO449" s="170"/>
      <c r="AP449" s="170"/>
      <c r="AQ449" s="29"/>
      <c r="AR449" s="64"/>
      <c r="AS449" s="29"/>
      <c r="AT449" s="29"/>
      <c r="AU449" s="29"/>
      <c r="AV449" s="29"/>
      <c r="AW449" s="29"/>
      <c r="AX449" s="29"/>
      <c r="AY449" s="29"/>
      <c r="AZ449" s="29"/>
      <c r="BA449" s="90"/>
      <c r="BB449" s="97"/>
      <c r="BC449" s="98" t="str">
        <f>IF(AND(OR(K449=契約状況コード表!D$5,K449=契約状況コード表!D$6),OR(AG449=契約状況コード表!G$5,AG449=契約状況コード表!G$6)),"年間支払金額(全官署)",IF(OR(AG449=契約状況コード表!G$5,AG449=契約状況コード表!G$6),"年間支払金額",IF(AND(OR(COUNTIF(AI449,"*すべて*"),COUNTIF(AI449,"*全て*")),S449="●",OR(K449=契約状況コード表!D$5,K449=契約状況コード表!D$6)),"年間支払金額(全官署、契約相手方ごと)",IF(AND(OR(COUNTIF(AI449,"*すべて*"),COUNTIF(AI449,"*全て*")),S449="●"),"年間支払金額(契約相手方ごと)",IF(AND(OR(K449=契約状況コード表!D$5,K449=契約状況コード表!D$6),AG449=契約状況コード表!G$7),"契約総額(全官署)",IF(AND(K449=契約状況コード表!D$7,AG449=契約状況コード表!G$7),"契約総額(自官署のみ)",IF(K449=契約状況コード表!D$7,"年間支払金額(自官署のみ)",IF(AG449=契約状況コード表!G$7,"契約総額",IF(AND(COUNTIF(BJ449,"&lt;&gt;*単価*"),OR(K449=契約状況コード表!D$5,K449=契約状況コード表!D$6)),"全官署予定価格",IF(AND(COUNTIF(BJ449,"*単価*"),OR(K449=契約状況コード表!D$5,K449=契約状況コード表!D$6)),"全官署支払金額",IF(AND(COUNTIF(BJ449,"&lt;&gt;*単価*"),COUNTIF(BJ449,"*変更契約*")),"変更後予定価格",IF(COUNTIF(BJ449,"*単価*"),"年間支払金額","予定価格"))))))))))))</f>
        <v>予定価格</v>
      </c>
      <c r="BD449" s="98" t="str">
        <f>IF(AND(BI449=契約状況コード表!M$5,T449&gt;契約状況コード表!N$5),"○",IF(AND(BI449=契約状況コード表!M$6,T449&gt;=契約状況コード表!N$6),"○",IF(AND(BI449=契約状況コード表!M$7,T449&gt;=契約状況コード表!N$7),"○",IF(AND(BI449=契約状況コード表!M$8,T449&gt;=契約状況コード表!N$8),"○",IF(AND(BI449=契約状況コード表!M$9,T449&gt;=契約状況コード表!N$9),"○",IF(AND(BI449=契約状況コード表!M$10,T449&gt;=契約状況コード表!N$10),"○",IF(AND(BI449=契約状況コード表!M$11,T449&gt;=契約状況コード表!N$11),"○",IF(AND(BI449=契約状況コード表!M$12,T449&gt;=契約状況コード表!N$12),"○",IF(AND(BI449=契約状況コード表!M$13,T449&gt;=契約状況コード表!N$13),"○",IF(T449="他官署で調達手続き入札を実施のため","○","×"))))))))))</f>
        <v>×</v>
      </c>
      <c r="BE449" s="98" t="str">
        <f>IF(AND(BI449=契約状況コード表!M$5,Y449&gt;契約状況コード表!N$5),"○",IF(AND(BI449=契約状況コード表!M$6,Y449&gt;=契約状況コード表!N$6),"○",IF(AND(BI449=契約状況コード表!M$7,Y449&gt;=契約状況コード表!N$7),"○",IF(AND(BI449=契約状況コード表!M$8,Y449&gt;=契約状況コード表!N$8),"○",IF(AND(BI449=契約状況コード表!M$9,Y449&gt;=契約状況コード表!N$9),"○",IF(AND(BI449=契約状況コード表!M$10,Y449&gt;=契約状況コード表!N$10),"○",IF(AND(BI449=契約状況コード表!M$11,Y449&gt;=契約状況コード表!N$11),"○",IF(AND(BI449=契約状況コード表!M$12,Y449&gt;=契約状況コード表!N$12),"○",IF(AND(BI449=契約状況コード表!M$13,Y449&gt;=契約状況コード表!N$13),"○","×")))))))))</f>
        <v>×</v>
      </c>
      <c r="BF449" s="98" t="str">
        <f t="shared" si="58"/>
        <v>×</v>
      </c>
      <c r="BG449" s="98" t="str">
        <f t="shared" si="59"/>
        <v>×</v>
      </c>
      <c r="BH449" s="99" t="str">
        <f t="shared" si="60"/>
        <v/>
      </c>
      <c r="BI449" s="146">
        <f t="shared" si="61"/>
        <v>0</v>
      </c>
      <c r="BJ449" s="29" t="str">
        <f>IF(AG449=契約状況コード表!G$5,"",IF(AND(K449&lt;&gt;"",ISTEXT(U449)),"分担契約/単価契約",IF(ISTEXT(U449),"単価契約",IF(K449&lt;&gt;"","分担契約",""))))</f>
        <v/>
      </c>
      <c r="BK449" s="147"/>
      <c r="BL449" s="102" t="str">
        <f>IF(COUNTIF(T449,"**"),"",IF(AND(T449&gt;=契約状況コード表!P$5,OR(H449=契約状況コード表!M$5,H449=契約状況コード表!M$6)),1,IF(AND(T449&gt;=契約状況コード表!P$13,H449&lt;&gt;契約状況コード表!M$5,H449&lt;&gt;契約状況コード表!M$6),1,"")))</f>
        <v/>
      </c>
      <c r="BM449" s="132" t="str">
        <f t="shared" si="62"/>
        <v>○</v>
      </c>
      <c r="BN449" s="102" t="b">
        <f t="shared" si="63"/>
        <v>1</v>
      </c>
      <c r="BO449" s="102" t="b">
        <f t="shared" si="64"/>
        <v>1</v>
      </c>
    </row>
    <row r="450" spans="7:67" ht="60.6" customHeight="1">
      <c r="G450" s="64"/>
      <c r="H450" s="65"/>
      <c r="I450" s="65"/>
      <c r="J450" s="65"/>
      <c r="K450" s="64"/>
      <c r="L450" s="29"/>
      <c r="M450" s="66"/>
      <c r="N450" s="65"/>
      <c r="O450" s="67"/>
      <c r="P450" s="72"/>
      <c r="Q450" s="73"/>
      <c r="R450" s="65"/>
      <c r="S450" s="64"/>
      <c r="T450" s="68"/>
      <c r="U450" s="75"/>
      <c r="V450" s="76"/>
      <c r="W450" s="148" t="str">
        <f>IF(OR(T450="他官署で調達手続きを実施のため",AG450=契約状況コード表!G$5),"－",IF(V450&lt;&gt;"",ROUNDDOWN(V450/T450,3),(IFERROR(ROUNDDOWN(U450/T450,3),"－"))))</f>
        <v>－</v>
      </c>
      <c r="X450" s="68"/>
      <c r="Y450" s="68"/>
      <c r="Z450" s="71"/>
      <c r="AA450" s="69"/>
      <c r="AB450" s="70"/>
      <c r="AC450" s="71"/>
      <c r="AD450" s="71"/>
      <c r="AE450" s="71"/>
      <c r="AF450" s="71"/>
      <c r="AG450" s="69"/>
      <c r="AH450" s="65"/>
      <c r="AI450" s="65"/>
      <c r="AJ450" s="65"/>
      <c r="AK450" s="29"/>
      <c r="AL450" s="29"/>
      <c r="AM450" s="170"/>
      <c r="AN450" s="170"/>
      <c r="AO450" s="170"/>
      <c r="AP450" s="170"/>
      <c r="AQ450" s="29"/>
      <c r="AR450" s="64"/>
      <c r="AS450" s="29"/>
      <c r="AT450" s="29"/>
      <c r="AU450" s="29"/>
      <c r="AV450" s="29"/>
      <c r="AW450" s="29"/>
      <c r="AX450" s="29"/>
      <c r="AY450" s="29"/>
      <c r="AZ450" s="29"/>
      <c r="BA450" s="90"/>
      <c r="BB450" s="97"/>
      <c r="BC450" s="98" t="str">
        <f>IF(AND(OR(K450=契約状況コード表!D$5,K450=契約状況コード表!D$6),OR(AG450=契約状況コード表!G$5,AG450=契約状況コード表!G$6)),"年間支払金額(全官署)",IF(OR(AG450=契約状況コード表!G$5,AG450=契約状況コード表!G$6),"年間支払金額",IF(AND(OR(COUNTIF(AI450,"*すべて*"),COUNTIF(AI450,"*全て*")),S450="●",OR(K450=契約状況コード表!D$5,K450=契約状況コード表!D$6)),"年間支払金額(全官署、契約相手方ごと)",IF(AND(OR(COUNTIF(AI450,"*すべて*"),COUNTIF(AI450,"*全て*")),S450="●"),"年間支払金額(契約相手方ごと)",IF(AND(OR(K450=契約状況コード表!D$5,K450=契約状況コード表!D$6),AG450=契約状況コード表!G$7),"契約総額(全官署)",IF(AND(K450=契約状況コード表!D$7,AG450=契約状況コード表!G$7),"契約総額(自官署のみ)",IF(K450=契約状況コード表!D$7,"年間支払金額(自官署のみ)",IF(AG450=契約状況コード表!G$7,"契約総額",IF(AND(COUNTIF(BJ450,"&lt;&gt;*単価*"),OR(K450=契約状況コード表!D$5,K450=契約状況コード表!D$6)),"全官署予定価格",IF(AND(COUNTIF(BJ450,"*単価*"),OR(K450=契約状況コード表!D$5,K450=契約状況コード表!D$6)),"全官署支払金額",IF(AND(COUNTIF(BJ450,"&lt;&gt;*単価*"),COUNTIF(BJ450,"*変更契約*")),"変更後予定価格",IF(COUNTIF(BJ450,"*単価*"),"年間支払金額","予定価格"))))))))))))</f>
        <v>予定価格</v>
      </c>
      <c r="BD450" s="98" t="str">
        <f>IF(AND(BI450=契約状況コード表!M$5,T450&gt;契約状況コード表!N$5),"○",IF(AND(BI450=契約状況コード表!M$6,T450&gt;=契約状況コード表!N$6),"○",IF(AND(BI450=契約状況コード表!M$7,T450&gt;=契約状況コード表!N$7),"○",IF(AND(BI450=契約状況コード表!M$8,T450&gt;=契約状況コード表!N$8),"○",IF(AND(BI450=契約状況コード表!M$9,T450&gt;=契約状況コード表!N$9),"○",IF(AND(BI450=契約状況コード表!M$10,T450&gt;=契約状況コード表!N$10),"○",IF(AND(BI450=契約状況コード表!M$11,T450&gt;=契約状況コード表!N$11),"○",IF(AND(BI450=契約状況コード表!M$12,T450&gt;=契約状況コード表!N$12),"○",IF(AND(BI450=契約状況コード表!M$13,T450&gt;=契約状況コード表!N$13),"○",IF(T450="他官署で調達手続き入札を実施のため","○","×"))))))))))</f>
        <v>×</v>
      </c>
      <c r="BE450" s="98" t="str">
        <f>IF(AND(BI450=契約状況コード表!M$5,Y450&gt;契約状況コード表!N$5),"○",IF(AND(BI450=契約状況コード表!M$6,Y450&gt;=契約状況コード表!N$6),"○",IF(AND(BI450=契約状況コード表!M$7,Y450&gt;=契約状況コード表!N$7),"○",IF(AND(BI450=契約状況コード表!M$8,Y450&gt;=契約状況コード表!N$8),"○",IF(AND(BI450=契約状況コード表!M$9,Y450&gt;=契約状況コード表!N$9),"○",IF(AND(BI450=契約状況コード表!M$10,Y450&gt;=契約状況コード表!N$10),"○",IF(AND(BI450=契約状況コード表!M$11,Y450&gt;=契約状況コード表!N$11),"○",IF(AND(BI450=契約状況コード表!M$12,Y450&gt;=契約状況コード表!N$12),"○",IF(AND(BI450=契約状況コード表!M$13,Y450&gt;=契約状況コード表!N$13),"○","×")))))))))</f>
        <v>×</v>
      </c>
      <c r="BF450" s="98" t="str">
        <f t="shared" si="58"/>
        <v>×</v>
      </c>
      <c r="BG450" s="98" t="str">
        <f t="shared" si="59"/>
        <v>×</v>
      </c>
      <c r="BH450" s="99" t="str">
        <f t="shared" si="60"/>
        <v/>
      </c>
      <c r="BI450" s="146">
        <f t="shared" si="61"/>
        <v>0</v>
      </c>
      <c r="BJ450" s="29" t="str">
        <f>IF(AG450=契約状況コード表!G$5,"",IF(AND(K450&lt;&gt;"",ISTEXT(U450)),"分担契約/単価契約",IF(ISTEXT(U450),"単価契約",IF(K450&lt;&gt;"","分担契約",""))))</f>
        <v/>
      </c>
      <c r="BK450" s="147"/>
      <c r="BL450" s="102" t="str">
        <f>IF(COUNTIF(T450,"**"),"",IF(AND(T450&gt;=契約状況コード表!P$5,OR(H450=契約状況コード表!M$5,H450=契約状況コード表!M$6)),1,IF(AND(T450&gt;=契約状況コード表!P$13,H450&lt;&gt;契約状況コード表!M$5,H450&lt;&gt;契約状況コード表!M$6),1,"")))</f>
        <v/>
      </c>
      <c r="BM450" s="132" t="str">
        <f t="shared" si="62"/>
        <v>○</v>
      </c>
      <c r="BN450" s="102" t="b">
        <f t="shared" si="63"/>
        <v>1</v>
      </c>
      <c r="BO450" s="102" t="b">
        <f t="shared" si="64"/>
        <v>1</v>
      </c>
    </row>
    <row r="451" spans="7:67" ht="60.6" customHeight="1">
      <c r="G451" s="64"/>
      <c r="H451" s="65"/>
      <c r="I451" s="65"/>
      <c r="J451" s="65"/>
      <c r="K451" s="64"/>
      <c r="L451" s="29"/>
      <c r="M451" s="66"/>
      <c r="N451" s="65"/>
      <c r="O451" s="67"/>
      <c r="P451" s="72"/>
      <c r="Q451" s="73"/>
      <c r="R451" s="65"/>
      <c r="S451" s="64"/>
      <c r="T451" s="68"/>
      <c r="U451" s="75"/>
      <c r="V451" s="76"/>
      <c r="W451" s="148" t="str">
        <f>IF(OR(T451="他官署で調達手続きを実施のため",AG451=契約状況コード表!G$5),"－",IF(V451&lt;&gt;"",ROUNDDOWN(V451/T451,3),(IFERROR(ROUNDDOWN(U451/T451,3),"－"))))</f>
        <v>－</v>
      </c>
      <c r="X451" s="68"/>
      <c r="Y451" s="68"/>
      <c r="Z451" s="71"/>
      <c r="AA451" s="69"/>
      <c r="AB451" s="70"/>
      <c r="AC451" s="71"/>
      <c r="AD451" s="71"/>
      <c r="AE451" s="71"/>
      <c r="AF451" s="71"/>
      <c r="AG451" s="69"/>
      <c r="AH451" s="65"/>
      <c r="AI451" s="65"/>
      <c r="AJ451" s="65"/>
      <c r="AK451" s="29"/>
      <c r="AL451" s="29"/>
      <c r="AM451" s="170"/>
      <c r="AN451" s="170"/>
      <c r="AO451" s="170"/>
      <c r="AP451" s="170"/>
      <c r="AQ451" s="29"/>
      <c r="AR451" s="64"/>
      <c r="AS451" s="29"/>
      <c r="AT451" s="29"/>
      <c r="AU451" s="29"/>
      <c r="AV451" s="29"/>
      <c r="AW451" s="29"/>
      <c r="AX451" s="29"/>
      <c r="AY451" s="29"/>
      <c r="AZ451" s="29"/>
      <c r="BA451" s="90"/>
      <c r="BB451" s="97"/>
      <c r="BC451" s="98" t="str">
        <f>IF(AND(OR(K451=契約状況コード表!D$5,K451=契約状況コード表!D$6),OR(AG451=契約状況コード表!G$5,AG451=契約状況コード表!G$6)),"年間支払金額(全官署)",IF(OR(AG451=契約状況コード表!G$5,AG451=契約状況コード表!G$6),"年間支払金額",IF(AND(OR(COUNTIF(AI451,"*すべて*"),COUNTIF(AI451,"*全て*")),S451="●",OR(K451=契約状況コード表!D$5,K451=契約状況コード表!D$6)),"年間支払金額(全官署、契約相手方ごと)",IF(AND(OR(COUNTIF(AI451,"*すべて*"),COUNTIF(AI451,"*全て*")),S451="●"),"年間支払金額(契約相手方ごと)",IF(AND(OR(K451=契約状況コード表!D$5,K451=契約状況コード表!D$6),AG451=契約状況コード表!G$7),"契約総額(全官署)",IF(AND(K451=契約状況コード表!D$7,AG451=契約状況コード表!G$7),"契約総額(自官署のみ)",IF(K451=契約状況コード表!D$7,"年間支払金額(自官署のみ)",IF(AG451=契約状況コード表!G$7,"契約総額",IF(AND(COUNTIF(BJ451,"&lt;&gt;*単価*"),OR(K451=契約状況コード表!D$5,K451=契約状況コード表!D$6)),"全官署予定価格",IF(AND(COUNTIF(BJ451,"*単価*"),OR(K451=契約状況コード表!D$5,K451=契約状況コード表!D$6)),"全官署支払金額",IF(AND(COUNTIF(BJ451,"&lt;&gt;*単価*"),COUNTIF(BJ451,"*変更契約*")),"変更後予定価格",IF(COUNTIF(BJ451,"*単価*"),"年間支払金額","予定価格"))))))))))))</f>
        <v>予定価格</v>
      </c>
      <c r="BD451" s="98" t="str">
        <f>IF(AND(BI451=契約状況コード表!M$5,T451&gt;契約状況コード表!N$5),"○",IF(AND(BI451=契約状況コード表!M$6,T451&gt;=契約状況コード表!N$6),"○",IF(AND(BI451=契約状況コード表!M$7,T451&gt;=契約状況コード表!N$7),"○",IF(AND(BI451=契約状況コード表!M$8,T451&gt;=契約状況コード表!N$8),"○",IF(AND(BI451=契約状況コード表!M$9,T451&gt;=契約状況コード表!N$9),"○",IF(AND(BI451=契約状況コード表!M$10,T451&gt;=契約状況コード表!N$10),"○",IF(AND(BI451=契約状況コード表!M$11,T451&gt;=契約状況コード表!N$11),"○",IF(AND(BI451=契約状況コード表!M$12,T451&gt;=契約状況コード表!N$12),"○",IF(AND(BI451=契約状況コード表!M$13,T451&gt;=契約状況コード表!N$13),"○",IF(T451="他官署で調達手続き入札を実施のため","○","×"))))))))))</f>
        <v>×</v>
      </c>
      <c r="BE451" s="98" t="str">
        <f>IF(AND(BI451=契約状況コード表!M$5,Y451&gt;契約状況コード表!N$5),"○",IF(AND(BI451=契約状況コード表!M$6,Y451&gt;=契約状況コード表!N$6),"○",IF(AND(BI451=契約状況コード表!M$7,Y451&gt;=契約状況コード表!N$7),"○",IF(AND(BI451=契約状況コード表!M$8,Y451&gt;=契約状況コード表!N$8),"○",IF(AND(BI451=契約状況コード表!M$9,Y451&gt;=契約状況コード表!N$9),"○",IF(AND(BI451=契約状況コード表!M$10,Y451&gt;=契約状況コード表!N$10),"○",IF(AND(BI451=契約状況コード表!M$11,Y451&gt;=契約状況コード表!N$11),"○",IF(AND(BI451=契約状況コード表!M$12,Y451&gt;=契約状況コード表!N$12),"○",IF(AND(BI451=契約状況コード表!M$13,Y451&gt;=契約状況コード表!N$13),"○","×")))))))))</f>
        <v>×</v>
      </c>
      <c r="BF451" s="98" t="str">
        <f t="shared" si="58"/>
        <v>×</v>
      </c>
      <c r="BG451" s="98" t="str">
        <f t="shared" si="59"/>
        <v>×</v>
      </c>
      <c r="BH451" s="99" t="str">
        <f t="shared" si="60"/>
        <v/>
      </c>
      <c r="BI451" s="146">
        <f t="shared" si="61"/>
        <v>0</v>
      </c>
      <c r="BJ451" s="29" t="str">
        <f>IF(AG451=契約状況コード表!G$5,"",IF(AND(K451&lt;&gt;"",ISTEXT(U451)),"分担契約/単価契約",IF(ISTEXT(U451),"単価契約",IF(K451&lt;&gt;"","分担契約",""))))</f>
        <v/>
      </c>
      <c r="BK451" s="147"/>
      <c r="BL451" s="102" t="str">
        <f>IF(COUNTIF(T451,"**"),"",IF(AND(T451&gt;=契約状況コード表!P$5,OR(H451=契約状況コード表!M$5,H451=契約状況コード表!M$6)),1,IF(AND(T451&gt;=契約状況コード表!P$13,H451&lt;&gt;契約状況コード表!M$5,H451&lt;&gt;契約状況コード表!M$6),1,"")))</f>
        <v/>
      </c>
      <c r="BM451" s="132" t="str">
        <f t="shared" si="62"/>
        <v>○</v>
      </c>
      <c r="BN451" s="102" t="b">
        <f t="shared" si="63"/>
        <v>1</v>
      </c>
      <c r="BO451" s="102" t="b">
        <f t="shared" si="64"/>
        <v>1</v>
      </c>
    </row>
    <row r="452" spans="7:67" ht="60.6" customHeight="1">
      <c r="G452" s="64"/>
      <c r="H452" s="65"/>
      <c r="I452" s="65"/>
      <c r="J452" s="65"/>
      <c r="K452" s="64"/>
      <c r="L452" s="29"/>
      <c r="M452" s="66"/>
      <c r="N452" s="65"/>
      <c r="O452" s="67"/>
      <c r="P452" s="72"/>
      <c r="Q452" s="73"/>
      <c r="R452" s="65"/>
      <c r="S452" s="64"/>
      <c r="T452" s="68"/>
      <c r="U452" s="75"/>
      <c r="V452" s="76"/>
      <c r="W452" s="148" t="str">
        <f>IF(OR(T452="他官署で調達手続きを実施のため",AG452=契約状況コード表!G$5),"－",IF(V452&lt;&gt;"",ROUNDDOWN(V452/T452,3),(IFERROR(ROUNDDOWN(U452/T452,3),"－"))))</f>
        <v>－</v>
      </c>
      <c r="X452" s="68"/>
      <c r="Y452" s="68"/>
      <c r="Z452" s="71"/>
      <c r="AA452" s="69"/>
      <c r="AB452" s="70"/>
      <c r="AC452" s="71"/>
      <c r="AD452" s="71"/>
      <c r="AE452" s="71"/>
      <c r="AF452" s="71"/>
      <c r="AG452" s="69"/>
      <c r="AH452" s="65"/>
      <c r="AI452" s="65"/>
      <c r="AJ452" s="65"/>
      <c r="AK452" s="29"/>
      <c r="AL452" s="29"/>
      <c r="AM452" s="170"/>
      <c r="AN452" s="170"/>
      <c r="AO452" s="170"/>
      <c r="AP452" s="170"/>
      <c r="AQ452" s="29"/>
      <c r="AR452" s="64"/>
      <c r="AS452" s="29"/>
      <c r="AT452" s="29"/>
      <c r="AU452" s="29"/>
      <c r="AV452" s="29"/>
      <c r="AW452" s="29"/>
      <c r="AX452" s="29"/>
      <c r="AY452" s="29"/>
      <c r="AZ452" s="29"/>
      <c r="BA452" s="92"/>
      <c r="BB452" s="97"/>
      <c r="BC452" s="98" t="str">
        <f>IF(AND(OR(K452=契約状況コード表!D$5,K452=契約状況コード表!D$6),OR(AG452=契約状況コード表!G$5,AG452=契約状況コード表!G$6)),"年間支払金額(全官署)",IF(OR(AG452=契約状況コード表!G$5,AG452=契約状況コード表!G$6),"年間支払金額",IF(AND(OR(COUNTIF(AI452,"*すべて*"),COUNTIF(AI452,"*全て*")),S452="●",OR(K452=契約状況コード表!D$5,K452=契約状況コード表!D$6)),"年間支払金額(全官署、契約相手方ごと)",IF(AND(OR(COUNTIF(AI452,"*すべて*"),COUNTIF(AI452,"*全て*")),S452="●"),"年間支払金額(契約相手方ごと)",IF(AND(OR(K452=契約状況コード表!D$5,K452=契約状況コード表!D$6),AG452=契約状況コード表!G$7),"契約総額(全官署)",IF(AND(K452=契約状況コード表!D$7,AG452=契約状況コード表!G$7),"契約総額(自官署のみ)",IF(K452=契約状況コード表!D$7,"年間支払金額(自官署のみ)",IF(AG452=契約状況コード表!G$7,"契約総額",IF(AND(COUNTIF(BJ452,"&lt;&gt;*単価*"),OR(K452=契約状況コード表!D$5,K452=契約状況コード表!D$6)),"全官署予定価格",IF(AND(COUNTIF(BJ452,"*単価*"),OR(K452=契約状況コード表!D$5,K452=契約状況コード表!D$6)),"全官署支払金額",IF(AND(COUNTIF(BJ452,"&lt;&gt;*単価*"),COUNTIF(BJ452,"*変更契約*")),"変更後予定価格",IF(COUNTIF(BJ452,"*単価*"),"年間支払金額","予定価格"))))))))))))</f>
        <v>予定価格</v>
      </c>
      <c r="BD452" s="98" t="str">
        <f>IF(AND(BI452=契約状況コード表!M$5,T452&gt;契約状況コード表!N$5),"○",IF(AND(BI452=契約状況コード表!M$6,T452&gt;=契約状況コード表!N$6),"○",IF(AND(BI452=契約状況コード表!M$7,T452&gt;=契約状況コード表!N$7),"○",IF(AND(BI452=契約状況コード表!M$8,T452&gt;=契約状況コード表!N$8),"○",IF(AND(BI452=契約状況コード表!M$9,T452&gt;=契約状況コード表!N$9),"○",IF(AND(BI452=契約状況コード表!M$10,T452&gt;=契約状況コード表!N$10),"○",IF(AND(BI452=契約状況コード表!M$11,T452&gt;=契約状況コード表!N$11),"○",IF(AND(BI452=契約状況コード表!M$12,T452&gt;=契約状況コード表!N$12),"○",IF(AND(BI452=契約状況コード表!M$13,T452&gt;=契約状況コード表!N$13),"○",IF(T452="他官署で調達手続き入札を実施のため","○","×"))))))))))</f>
        <v>×</v>
      </c>
      <c r="BE452" s="98" t="str">
        <f>IF(AND(BI452=契約状況コード表!M$5,Y452&gt;契約状況コード表!N$5),"○",IF(AND(BI452=契約状況コード表!M$6,Y452&gt;=契約状況コード表!N$6),"○",IF(AND(BI452=契約状況コード表!M$7,Y452&gt;=契約状況コード表!N$7),"○",IF(AND(BI452=契約状況コード表!M$8,Y452&gt;=契約状況コード表!N$8),"○",IF(AND(BI452=契約状況コード表!M$9,Y452&gt;=契約状況コード表!N$9),"○",IF(AND(BI452=契約状況コード表!M$10,Y452&gt;=契約状況コード表!N$10),"○",IF(AND(BI452=契約状況コード表!M$11,Y452&gt;=契約状況コード表!N$11),"○",IF(AND(BI452=契約状況コード表!M$12,Y452&gt;=契約状況コード表!N$12),"○",IF(AND(BI452=契約状況コード表!M$13,Y452&gt;=契約状況コード表!N$13),"○","×")))))))))</f>
        <v>×</v>
      </c>
      <c r="BF452" s="98" t="str">
        <f t="shared" si="58"/>
        <v>×</v>
      </c>
      <c r="BG452" s="98" t="str">
        <f t="shared" si="59"/>
        <v>×</v>
      </c>
      <c r="BH452" s="99" t="str">
        <f t="shared" si="60"/>
        <v/>
      </c>
      <c r="BI452" s="146">
        <f t="shared" si="61"/>
        <v>0</v>
      </c>
      <c r="BJ452" s="29" t="str">
        <f>IF(AG452=契約状況コード表!G$5,"",IF(AND(K452&lt;&gt;"",ISTEXT(U452)),"分担契約/単価契約",IF(ISTEXT(U452),"単価契約",IF(K452&lt;&gt;"","分担契約",""))))</f>
        <v/>
      </c>
      <c r="BK452" s="147"/>
      <c r="BL452" s="102" t="str">
        <f>IF(COUNTIF(T452,"**"),"",IF(AND(T452&gt;=契約状況コード表!P$5,OR(H452=契約状況コード表!M$5,H452=契約状況コード表!M$6)),1,IF(AND(T452&gt;=契約状況コード表!P$13,H452&lt;&gt;契約状況コード表!M$5,H452&lt;&gt;契約状況コード表!M$6),1,"")))</f>
        <v/>
      </c>
      <c r="BM452" s="132" t="str">
        <f t="shared" si="62"/>
        <v>○</v>
      </c>
      <c r="BN452" s="102" t="b">
        <f t="shared" si="63"/>
        <v>1</v>
      </c>
      <c r="BO452" s="102" t="b">
        <f t="shared" si="64"/>
        <v>1</v>
      </c>
    </row>
    <row r="453" spans="7:67" ht="60.6" customHeight="1">
      <c r="G453" s="64"/>
      <c r="H453" s="65"/>
      <c r="I453" s="65"/>
      <c r="J453" s="65"/>
      <c r="K453" s="64"/>
      <c r="L453" s="29"/>
      <c r="M453" s="66"/>
      <c r="N453" s="65"/>
      <c r="O453" s="67"/>
      <c r="P453" s="72"/>
      <c r="Q453" s="73"/>
      <c r="R453" s="65"/>
      <c r="S453" s="64"/>
      <c r="T453" s="68"/>
      <c r="U453" s="75"/>
      <c r="V453" s="76"/>
      <c r="W453" s="148" t="str">
        <f>IF(OR(T453="他官署で調達手続きを実施のため",AG453=契約状況コード表!G$5),"－",IF(V453&lt;&gt;"",ROUNDDOWN(V453/T453,3),(IFERROR(ROUNDDOWN(U453/T453,3),"－"))))</f>
        <v>－</v>
      </c>
      <c r="X453" s="68"/>
      <c r="Y453" s="68"/>
      <c r="Z453" s="71"/>
      <c r="AA453" s="69"/>
      <c r="AB453" s="70"/>
      <c r="AC453" s="71"/>
      <c r="AD453" s="71"/>
      <c r="AE453" s="71"/>
      <c r="AF453" s="71"/>
      <c r="AG453" s="69"/>
      <c r="AH453" s="65"/>
      <c r="AI453" s="65"/>
      <c r="AJ453" s="65"/>
      <c r="AK453" s="29"/>
      <c r="AL453" s="29"/>
      <c r="AM453" s="170"/>
      <c r="AN453" s="170"/>
      <c r="AO453" s="170"/>
      <c r="AP453" s="170"/>
      <c r="AQ453" s="29"/>
      <c r="AR453" s="64"/>
      <c r="AS453" s="29"/>
      <c r="AT453" s="29"/>
      <c r="AU453" s="29"/>
      <c r="AV453" s="29"/>
      <c r="AW453" s="29"/>
      <c r="AX453" s="29"/>
      <c r="AY453" s="29"/>
      <c r="AZ453" s="29"/>
      <c r="BA453" s="90"/>
      <c r="BB453" s="97"/>
      <c r="BC453" s="98" t="str">
        <f>IF(AND(OR(K453=契約状況コード表!D$5,K453=契約状況コード表!D$6),OR(AG453=契約状況コード表!G$5,AG453=契約状況コード表!G$6)),"年間支払金額(全官署)",IF(OR(AG453=契約状況コード表!G$5,AG453=契約状況コード表!G$6),"年間支払金額",IF(AND(OR(COUNTIF(AI453,"*すべて*"),COUNTIF(AI453,"*全て*")),S453="●",OR(K453=契約状況コード表!D$5,K453=契約状況コード表!D$6)),"年間支払金額(全官署、契約相手方ごと)",IF(AND(OR(COUNTIF(AI453,"*すべて*"),COUNTIF(AI453,"*全て*")),S453="●"),"年間支払金額(契約相手方ごと)",IF(AND(OR(K453=契約状況コード表!D$5,K453=契約状況コード表!D$6),AG453=契約状況コード表!G$7),"契約総額(全官署)",IF(AND(K453=契約状況コード表!D$7,AG453=契約状況コード表!G$7),"契約総額(自官署のみ)",IF(K453=契約状況コード表!D$7,"年間支払金額(自官署のみ)",IF(AG453=契約状況コード表!G$7,"契約総額",IF(AND(COUNTIF(BJ453,"&lt;&gt;*単価*"),OR(K453=契約状況コード表!D$5,K453=契約状況コード表!D$6)),"全官署予定価格",IF(AND(COUNTIF(BJ453,"*単価*"),OR(K453=契約状況コード表!D$5,K453=契約状況コード表!D$6)),"全官署支払金額",IF(AND(COUNTIF(BJ453,"&lt;&gt;*単価*"),COUNTIF(BJ453,"*変更契約*")),"変更後予定価格",IF(COUNTIF(BJ453,"*単価*"),"年間支払金額","予定価格"))))))))))))</f>
        <v>予定価格</v>
      </c>
      <c r="BD453" s="98" t="str">
        <f>IF(AND(BI453=契約状況コード表!M$5,T453&gt;契約状況コード表!N$5),"○",IF(AND(BI453=契約状況コード表!M$6,T453&gt;=契約状況コード表!N$6),"○",IF(AND(BI453=契約状況コード表!M$7,T453&gt;=契約状況コード表!N$7),"○",IF(AND(BI453=契約状況コード表!M$8,T453&gt;=契約状況コード表!N$8),"○",IF(AND(BI453=契約状況コード表!M$9,T453&gt;=契約状況コード表!N$9),"○",IF(AND(BI453=契約状況コード表!M$10,T453&gt;=契約状況コード表!N$10),"○",IF(AND(BI453=契約状況コード表!M$11,T453&gt;=契約状況コード表!N$11),"○",IF(AND(BI453=契約状況コード表!M$12,T453&gt;=契約状況コード表!N$12),"○",IF(AND(BI453=契約状況コード表!M$13,T453&gt;=契約状況コード表!N$13),"○",IF(T453="他官署で調達手続き入札を実施のため","○","×"))))))))))</f>
        <v>×</v>
      </c>
      <c r="BE453" s="98" t="str">
        <f>IF(AND(BI453=契約状況コード表!M$5,Y453&gt;契約状況コード表!N$5),"○",IF(AND(BI453=契約状況コード表!M$6,Y453&gt;=契約状況コード表!N$6),"○",IF(AND(BI453=契約状況コード表!M$7,Y453&gt;=契約状況コード表!N$7),"○",IF(AND(BI453=契約状況コード表!M$8,Y453&gt;=契約状況コード表!N$8),"○",IF(AND(BI453=契約状況コード表!M$9,Y453&gt;=契約状況コード表!N$9),"○",IF(AND(BI453=契約状況コード表!M$10,Y453&gt;=契約状況コード表!N$10),"○",IF(AND(BI453=契約状況コード表!M$11,Y453&gt;=契約状況コード表!N$11),"○",IF(AND(BI453=契約状況コード表!M$12,Y453&gt;=契約状況コード表!N$12),"○",IF(AND(BI453=契約状況コード表!M$13,Y453&gt;=契約状況コード表!N$13),"○","×")))))))))</f>
        <v>×</v>
      </c>
      <c r="BF453" s="98" t="str">
        <f t="shared" si="58"/>
        <v>×</v>
      </c>
      <c r="BG453" s="98" t="str">
        <f t="shared" si="59"/>
        <v>×</v>
      </c>
      <c r="BH453" s="99" t="str">
        <f t="shared" si="60"/>
        <v/>
      </c>
      <c r="BI453" s="146">
        <f t="shared" si="61"/>
        <v>0</v>
      </c>
      <c r="BJ453" s="29" t="str">
        <f>IF(AG453=契約状況コード表!G$5,"",IF(AND(K453&lt;&gt;"",ISTEXT(U453)),"分担契約/単価契約",IF(ISTEXT(U453),"単価契約",IF(K453&lt;&gt;"","分担契約",""))))</f>
        <v/>
      </c>
      <c r="BK453" s="147"/>
      <c r="BL453" s="102" t="str">
        <f>IF(COUNTIF(T453,"**"),"",IF(AND(T453&gt;=契約状況コード表!P$5,OR(H453=契約状況コード表!M$5,H453=契約状況コード表!M$6)),1,IF(AND(T453&gt;=契約状況コード表!P$13,H453&lt;&gt;契約状況コード表!M$5,H453&lt;&gt;契約状況コード表!M$6),1,"")))</f>
        <v/>
      </c>
      <c r="BM453" s="132" t="str">
        <f t="shared" si="62"/>
        <v>○</v>
      </c>
      <c r="BN453" s="102" t="b">
        <f t="shared" si="63"/>
        <v>1</v>
      </c>
      <c r="BO453" s="102" t="b">
        <f t="shared" si="64"/>
        <v>1</v>
      </c>
    </row>
    <row r="454" spans="7:67" ht="60.6" customHeight="1">
      <c r="G454" s="64"/>
      <c r="H454" s="65"/>
      <c r="I454" s="65"/>
      <c r="J454" s="65"/>
      <c r="K454" s="64"/>
      <c r="L454" s="29"/>
      <c r="M454" s="66"/>
      <c r="N454" s="65"/>
      <c r="O454" s="67"/>
      <c r="P454" s="72"/>
      <c r="Q454" s="73"/>
      <c r="R454" s="65"/>
      <c r="S454" s="64"/>
      <c r="T454" s="68"/>
      <c r="U454" s="75"/>
      <c r="V454" s="76"/>
      <c r="W454" s="148" t="str">
        <f>IF(OR(T454="他官署で調達手続きを実施のため",AG454=契約状況コード表!G$5),"－",IF(V454&lt;&gt;"",ROUNDDOWN(V454/T454,3),(IFERROR(ROUNDDOWN(U454/T454,3),"－"))))</f>
        <v>－</v>
      </c>
      <c r="X454" s="68"/>
      <c r="Y454" s="68"/>
      <c r="Z454" s="71"/>
      <c r="AA454" s="69"/>
      <c r="AB454" s="70"/>
      <c r="AC454" s="71"/>
      <c r="AD454" s="71"/>
      <c r="AE454" s="71"/>
      <c r="AF454" s="71"/>
      <c r="AG454" s="69"/>
      <c r="AH454" s="65"/>
      <c r="AI454" s="65"/>
      <c r="AJ454" s="65"/>
      <c r="AK454" s="29"/>
      <c r="AL454" s="29"/>
      <c r="AM454" s="170"/>
      <c r="AN454" s="170"/>
      <c r="AO454" s="170"/>
      <c r="AP454" s="170"/>
      <c r="AQ454" s="29"/>
      <c r="AR454" s="64"/>
      <c r="AS454" s="29"/>
      <c r="AT454" s="29"/>
      <c r="AU454" s="29"/>
      <c r="AV454" s="29"/>
      <c r="AW454" s="29"/>
      <c r="AX454" s="29"/>
      <c r="AY454" s="29"/>
      <c r="AZ454" s="29"/>
      <c r="BA454" s="90"/>
      <c r="BB454" s="97"/>
      <c r="BC454" s="98" t="str">
        <f>IF(AND(OR(K454=契約状況コード表!D$5,K454=契約状況コード表!D$6),OR(AG454=契約状況コード表!G$5,AG454=契約状況コード表!G$6)),"年間支払金額(全官署)",IF(OR(AG454=契約状況コード表!G$5,AG454=契約状況コード表!G$6),"年間支払金額",IF(AND(OR(COUNTIF(AI454,"*すべて*"),COUNTIF(AI454,"*全て*")),S454="●",OR(K454=契約状況コード表!D$5,K454=契約状況コード表!D$6)),"年間支払金額(全官署、契約相手方ごと)",IF(AND(OR(COUNTIF(AI454,"*すべて*"),COUNTIF(AI454,"*全て*")),S454="●"),"年間支払金額(契約相手方ごと)",IF(AND(OR(K454=契約状況コード表!D$5,K454=契約状況コード表!D$6),AG454=契約状況コード表!G$7),"契約総額(全官署)",IF(AND(K454=契約状況コード表!D$7,AG454=契約状況コード表!G$7),"契約総額(自官署のみ)",IF(K454=契約状況コード表!D$7,"年間支払金額(自官署のみ)",IF(AG454=契約状況コード表!G$7,"契約総額",IF(AND(COUNTIF(BJ454,"&lt;&gt;*単価*"),OR(K454=契約状況コード表!D$5,K454=契約状況コード表!D$6)),"全官署予定価格",IF(AND(COUNTIF(BJ454,"*単価*"),OR(K454=契約状況コード表!D$5,K454=契約状況コード表!D$6)),"全官署支払金額",IF(AND(COUNTIF(BJ454,"&lt;&gt;*単価*"),COUNTIF(BJ454,"*変更契約*")),"変更後予定価格",IF(COUNTIF(BJ454,"*単価*"),"年間支払金額","予定価格"))))))))))))</f>
        <v>予定価格</v>
      </c>
      <c r="BD454" s="98" t="str">
        <f>IF(AND(BI454=契約状況コード表!M$5,T454&gt;契約状況コード表!N$5),"○",IF(AND(BI454=契約状況コード表!M$6,T454&gt;=契約状況コード表!N$6),"○",IF(AND(BI454=契約状況コード表!M$7,T454&gt;=契約状況コード表!N$7),"○",IF(AND(BI454=契約状況コード表!M$8,T454&gt;=契約状況コード表!N$8),"○",IF(AND(BI454=契約状況コード表!M$9,T454&gt;=契約状況コード表!N$9),"○",IF(AND(BI454=契約状況コード表!M$10,T454&gt;=契約状況コード表!N$10),"○",IF(AND(BI454=契約状況コード表!M$11,T454&gt;=契約状況コード表!N$11),"○",IF(AND(BI454=契約状況コード表!M$12,T454&gt;=契約状況コード表!N$12),"○",IF(AND(BI454=契約状況コード表!M$13,T454&gt;=契約状況コード表!N$13),"○",IF(T454="他官署で調達手続き入札を実施のため","○","×"))))))))))</f>
        <v>×</v>
      </c>
      <c r="BE454" s="98" t="str">
        <f>IF(AND(BI454=契約状況コード表!M$5,Y454&gt;契約状況コード表!N$5),"○",IF(AND(BI454=契約状況コード表!M$6,Y454&gt;=契約状況コード表!N$6),"○",IF(AND(BI454=契約状況コード表!M$7,Y454&gt;=契約状況コード表!N$7),"○",IF(AND(BI454=契約状況コード表!M$8,Y454&gt;=契約状況コード表!N$8),"○",IF(AND(BI454=契約状況コード表!M$9,Y454&gt;=契約状況コード表!N$9),"○",IF(AND(BI454=契約状況コード表!M$10,Y454&gt;=契約状況コード表!N$10),"○",IF(AND(BI454=契約状況コード表!M$11,Y454&gt;=契約状況コード表!N$11),"○",IF(AND(BI454=契約状況コード表!M$12,Y454&gt;=契約状況コード表!N$12),"○",IF(AND(BI454=契約状況コード表!M$13,Y454&gt;=契約状況コード表!N$13),"○","×")))))))))</f>
        <v>×</v>
      </c>
      <c r="BF454" s="98" t="str">
        <f t="shared" si="58"/>
        <v>×</v>
      </c>
      <c r="BG454" s="98" t="str">
        <f t="shared" si="59"/>
        <v>×</v>
      </c>
      <c r="BH454" s="99" t="str">
        <f t="shared" si="60"/>
        <v/>
      </c>
      <c r="BI454" s="146">
        <f t="shared" si="61"/>
        <v>0</v>
      </c>
      <c r="BJ454" s="29" t="str">
        <f>IF(AG454=契約状況コード表!G$5,"",IF(AND(K454&lt;&gt;"",ISTEXT(U454)),"分担契約/単価契約",IF(ISTEXT(U454),"単価契約",IF(K454&lt;&gt;"","分担契約",""))))</f>
        <v/>
      </c>
      <c r="BK454" s="147"/>
      <c r="BL454" s="102" t="str">
        <f>IF(COUNTIF(T454,"**"),"",IF(AND(T454&gt;=契約状況コード表!P$5,OR(H454=契約状況コード表!M$5,H454=契約状況コード表!M$6)),1,IF(AND(T454&gt;=契約状況コード表!P$13,H454&lt;&gt;契約状況コード表!M$5,H454&lt;&gt;契約状況コード表!M$6),1,"")))</f>
        <v/>
      </c>
      <c r="BM454" s="132" t="str">
        <f t="shared" si="62"/>
        <v>○</v>
      </c>
      <c r="BN454" s="102" t="b">
        <f t="shared" si="63"/>
        <v>1</v>
      </c>
      <c r="BO454" s="102" t="b">
        <f t="shared" si="64"/>
        <v>1</v>
      </c>
    </row>
    <row r="455" spans="7:67" ht="60.6" customHeight="1">
      <c r="G455" s="64"/>
      <c r="H455" s="65"/>
      <c r="I455" s="65"/>
      <c r="J455" s="65"/>
      <c r="K455" s="64"/>
      <c r="L455" s="29"/>
      <c r="M455" s="66"/>
      <c r="N455" s="65"/>
      <c r="O455" s="67"/>
      <c r="P455" s="72"/>
      <c r="Q455" s="73"/>
      <c r="R455" s="65"/>
      <c r="S455" s="64"/>
      <c r="T455" s="74"/>
      <c r="U455" s="131"/>
      <c r="V455" s="76"/>
      <c r="W455" s="148" t="str">
        <f>IF(OR(T455="他官署で調達手続きを実施のため",AG455=契約状況コード表!G$5),"－",IF(V455&lt;&gt;"",ROUNDDOWN(V455/T455,3),(IFERROR(ROUNDDOWN(U455/T455,3),"－"))))</f>
        <v>－</v>
      </c>
      <c r="X455" s="74"/>
      <c r="Y455" s="74"/>
      <c r="Z455" s="71"/>
      <c r="AA455" s="69"/>
      <c r="AB455" s="70"/>
      <c r="AC455" s="71"/>
      <c r="AD455" s="71"/>
      <c r="AE455" s="71"/>
      <c r="AF455" s="71"/>
      <c r="AG455" s="69"/>
      <c r="AH455" s="65"/>
      <c r="AI455" s="65"/>
      <c r="AJ455" s="65"/>
      <c r="AK455" s="29"/>
      <c r="AL455" s="29"/>
      <c r="AM455" s="170"/>
      <c r="AN455" s="170"/>
      <c r="AO455" s="170"/>
      <c r="AP455" s="170"/>
      <c r="AQ455" s="29"/>
      <c r="AR455" s="64"/>
      <c r="AS455" s="29"/>
      <c r="AT455" s="29"/>
      <c r="AU455" s="29"/>
      <c r="AV455" s="29"/>
      <c r="AW455" s="29"/>
      <c r="AX455" s="29"/>
      <c r="AY455" s="29"/>
      <c r="AZ455" s="29"/>
      <c r="BA455" s="90"/>
      <c r="BB455" s="97"/>
      <c r="BC455" s="98" t="str">
        <f>IF(AND(OR(K455=契約状況コード表!D$5,K455=契約状況コード表!D$6),OR(AG455=契約状況コード表!G$5,AG455=契約状況コード表!G$6)),"年間支払金額(全官署)",IF(OR(AG455=契約状況コード表!G$5,AG455=契約状況コード表!G$6),"年間支払金額",IF(AND(OR(COUNTIF(AI455,"*すべて*"),COUNTIF(AI455,"*全て*")),S455="●",OR(K455=契約状況コード表!D$5,K455=契約状況コード表!D$6)),"年間支払金額(全官署、契約相手方ごと)",IF(AND(OR(COUNTIF(AI455,"*すべて*"),COUNTIF(AI455,"*全て*")),S455="●"),"年間支払金額(契約相手方ごと)",IF(AND(OR(K455=契約状況コード表!D$5,K455=契約状況コード表!D$6),AG455=契約状況コード表!G$7),"契約総額(全官署)",IF(AND(K455=契約状況コード表!D$7,AG455=契約状況コード表!G$7),"契約総額(自官署のみ)",IF(K455=契約状況コード表!D$7,"年間支払金額(自官署のみ)",IF(AG455=契約状況コード表!G$7,"契約総額",IF(AND(COUNTIF(BJ455,"&lt;&gt;*単価*"),OR(K455=契約状況コード表!D$5,K455=契約状況コード表!D$6)),"全官署予定価格",IF(AND(COUNTIF(BJ455,"*単価*"),OR(K455=契約状況コード表!D$5,K455=契約状況コード表!D$6)),"全官署支払金額",IF(AND(COUNTIF(BJ455,"&lt;&gt;*単価*"),COUNTIF(BJ455,"*変更契約*")),"変更後予定価格",IF(COUNTIF(BJ455,"*単価*"),"年間支払金額","予定価格"))))))))))))</f>
        <v>予定価格</v>
      </c>
      <c r="BD455" s="98" t="str">
        <f>IF(AND(BI455=契約状況コード表!M$5,T455&gt;契約状況コード表!N$5),"○",IF(AND(BI455=契約状況コード表!M$6,T455&gt;=契約状況コード表!N$6),"○",IF(AND(BI455=契約状況コード表!M$7,T455&gt;=契約状況コード表!N$7),"○",IF(AND(BI455=契約状況コード表!M$8,T455&gt;=契約状況コード表!N$8),"○",IF(AND(BI455=契約状況コード表!M$9,T455&gt;=契約状況コード表!N$9),"○",IF(AND(BI455=契約状況コード表!M$10,T455&gt;=契約状況コード表!N$10),"○",IF(AND(BI455=契約状況コード表!M$11,T455&gt;=契約状況コード表!N$11),"○",IF(AND(BI455=契約状況コード表!M$12,T455&gt;=契約状況コード表!N$12),"○",IF(AND(BI455=契約状況コード表!M$13,T455&gt;=契約状況コード表!N$13),"○",IF(T455="他官署で調達手続き入札を実施のため","○","×"))))))))))</f>
        <v>×</v>
      </c>
      <c r="BE455" s="98" t="str">
        <f>IF(AND(BI455=契約状況コード表!M$5,Y455&gt;契約状況コード表!N$5),"○",IF(AND(BI455=契約状況コード表!M$6,Y455&gt;=契約状況コード表!N$6),"○",IF(AND(BI455=契約状況コード表!M$7,Y455&gt;=契約状況コード表!N$7),"○",IF(AND(BI455=契約状況コード表!M$8,Y455&gt;=契約状況コード表!N$8),"○",IF(AND(BI455=契約状況コード表!M$9,Y455&gt;=契約状況コード表!N$9),"○",IF(AND(BI455=契約状況コード表!M$10,Y455&gt;=契約状況コード表!N$10),"○",IF(AND(BI455=契約状況コード表!M$11,Y455&gt;=契約状況コード表!N$11),"○",IF(AND(BI455=契約状況コード表!M$12,Y455&gt;=契約状況コード表!N$12),"○",IF(AND(BI455=契約状況コード表!M$13,Y455&gt;=契約状況コード表!N$13),"○","×")))))))))</f>
        <v>×</v>
      </c>
      <c r="BF455" s="98" t="str">
        <f t="shared" si="58"/>
        <v>×</v>
      </c>
      <c r="BG455" s="98" t="str">
        <f t="shared" si="59"/>
        <v>×</v>
      </c>
      <c r="BH455" s="99" t="str">
        <f t="shared" si="60"/>
        <v/>
      </c>
      <c r="BI455" s="146">
        <f t="shared" si="61"/>
        <v>0</v>
      </c>
      <c r="BJ455" s="29" t="str">
        <f>IF(AG455=契約状況コード表!G$5,"",IF(AND(K455&lt;&gt;"",ISTEXT(U455)),"分担契約/単価契約",IF(ISTEXT(U455),"単価契約",IF(K455&lt;&gt;"","分担契約",""))))</f>
        <v/>
      </c>
      <c r="BK455" s="147"/>
      <c r="BL455" s="102" t="str">
        <f>IF(COUNTIF(T455,"**"),"",IF(AND(T455&gt;=契約状況コード表!P$5,OR(H455=契約状況コード表!M$5,H455=契約状況コード表!M$6)),1,IF(AND(T455&gt;=契約状況コード表!P$13,H455&lt;&gt;契約状況コード表!M$5,H455&lt;&gt;契約状況コード表!M$6),1,"")))</f>
        <v/>
      </c>
      <c r="BM455" s="132" t="str">
        <f t="shared" si="62"/>
        <v>○</v>
      </c>
      <c r="BN455" s="102" t="b">
        <f t="shared" si="63"/>
        <v>1</v>
      </c>
      <c r="BO455" s="102" t="b">
        <f t="shared" si="64"/>
        <v>1</v>
      </c>
    </row>
    <row r="456" spans="7:67" ht="60.6" customHeight="1">
      <c r="G456" s="64"/>
      <c r="H456" s="65"/>
      <c r="I456" s="65"/>
      <c r="J456" s="65"/>
      <c r="K456" s="64"/>
      <c r="L456" s="29"/>
      <c r="M456" s="66"/>
      <c r="N456" s="65"/>
      <c r="O456" s="67"/>
      <c r="P456" s="72"/>
      <c r="Q456" s="73"/>
      <c r="R456" s="65"/>
      <c r="S456" s="64"/>
      <c r="T456" s="68"/>
      <c r="U456" s="75"/>
      <c r="V456" s="76"/>
      <c r="W456" s="148" t="str">
        <f>IF(OR(T456="他官署で調達手続きを実施のため",AG456=契約状況コード表!G$5),"－",IF(V456&lt;&gt;"",ROUNDDOWN(V456/T456,3),(IFERROR(ROUNDDOWN(U456/T456,3),"－"))))</f>
        <v>－</v>
      </c>
      <c r="X456" s="68"/>
      <c r="Y456" s="68"/>
      <c r="Z456" s="71"/>
      <c r="AA456" s="69"/>
      <c r="AB456" s="70"/>
      <c r="AC456" s="71"/>
      <c r="AD456" s="71"/>
      <c r="AE456" s="71"/>
      <c r="AF456" s="71"/>
      <c r="AG456" s="69"/>
      <c r="AH456" s="65"/>
      <c r="AI456" s="65"/>
      <c r="AJ456" s="65"/>
      <c r="AK456" s="29"/>
      <c r="AL456" s="29"/>
      <c r="AM456" s="170"/>
      <c r="AN456" s="170"/>
      <c r="AO456" s="170"/>
      <c r="AP456" s="170"/>
      <c r="AQ456" s="29"/>
      <c r="AR456" s="64"/>
      <c r="AS456" s="29"/>
      <c r="AT456" s="29"/>
      <c r="AU456" s="29"/>
      <c r="AV456" s="29"/>
      <c r="AW456" s="29"/>
      <c r="AX456" s="29"/>
      <c r="AY456" s="29"/>
      <c r="AZ456" s="29"/>
      <c r="BA456" s="90"/>
      <c r="BB456" s="97"/>
      <c r="BC456" s="98" t="str">
        <f>IF(AND(OR(K456=契約状況コード表!D$5,K456=契約状況コード表!D$6),OR(AG456=契約状況コード表!G$5,AG456=契約状況コード表!G$6)),"年間支払金額(全官署)",IF(OR(AG456=契約状況コード表!G$5,AG456=契約状況コード表!G$6),"年間支払金額",IF(AND(OR(COUNTIF(AI456,"*すべて*"),COUNTIF(AI456,"*全て*")),S456="●",OR(K456=契約状況コード表!D$5,K456=契約状況コード表!D$6)),"年間支払金額(全官署、契約相手方ごと)",IF(AND(OR(COUNTIF(AI456,"*すべて*"),COUNTIF(AI456,"*全て*")),S456="●"),"年間支払金額(契約相手方ごと)",IF(AND(OR(K456=契約状況コード表!D$5,K456=契約状況コード表!D$6),AG456=契約状況コード表!G$7),"契約総額(全官署)",IF(AND(K456=契約状況コード表!D$7,AG456=契約状況コード表!G$7),"契約総額(自官署のみ)",IF(K456=契約状況コード表!D$7,"年間支払金額(自官署のみ)",IF(AG456=契約状況コード表!G$7,"契約総額",IF(AND(COUNTIF(BJ456,"&lt;&gt;*単価*"),OR(K456=契約状況コード表!D$5,K456=契約状況コード表!D$6)),"全官署予定価格",IF(AND(COUNTIF(BJ456,"*単価*"),OR(K456=契約状況コード表!D$5,K456=契約状況コード表!D$6)),"全官署支払金額",IF(AND(COUNTIF(BJ456,"&lt;&gt;*単価*"),COUNTIF(BJ456,"*変更契約*")),"変更後予定価格",IF(COUNTIF(BJ456,"*単価*"),"年間支払金額","予定価格"))))))))))))</f>
        <v>予定価格</v>
      </c>
      <c r="BD456" s="98" t="str">
        <f>IF(AND(BI456=契約状況コード表!M$5,T456&gt;契約状況コード表!N$5),"○",IF(AND(BI456=契約状況コード表!M$6,T456&gt;=契約状況コード表!N$6),"○",IF(AND(BI456=契約状況コード表!M$7,T456&gt;=契約状況コード表!N$7),"○",IF(AND(BI456=契約状況コード表!M$8,T456&gt;=契約状況コード表!N$8),"○",IF(AND(BI456=契約状況コード表!M$9,T456&gt;=契約状況コード表!N$9),"○",IF(AND(BI456=契約状況コード表!M$10,T456&gt;=契約状況コード表!N$10),"○",IF(AND(BI456=契約状況コード表!M$11,T456&gt;=契約状況コード表!N$11),"○",IF(AND(BI456=契約状況コード表!M$12,T456&gt;=契約状況コード表!N$12),"○",IF(AND(BI456=契約状況コード表!M$13,T456&gt;=契約状況コード表!N$13),"○",IF(T456="他官署で調達手続き入札を実施のため","○","×"))))))))))</f>
        <v>×</v>
      </c>
      <c r="BE456" s="98" t="str">
        <f>IF(AND(BI456=契約状況コード表!M$5,Y456&gt;契約状況コード表!N$5),"○",IF(AND(BI456=契約状況コード表!M$6,Y456&gt;=契約状況コード表!N$6),"○",IF(AND(BI456=契約状況コード表!M$7,Y456&gt;=契約状況コード表!N$7),"○",IF(AND(BI456=契約状況コード表!M$8,Y456&gt;=契約状況コード表!N$8),"○",IF(AND(BI456=契約状況コード表!M$9,Y456&gt;=契約状況コード表!N$9),"○",IF(AND(BI456=契約状況コード表!M$10,Y456&gt;=契約状況コード表!N$10),"○",IF(AND(BI456=契約状況コード表!M$11,Y456&gt;=契約状況コード表!N$11),"○",IF(AND(BI456=契約状況コード表!M$12,Y456&gt;=契約状況コード表!N$12),"○",IF(AND(BI456=契約状況コード表!M$13,Y456&gt;=契約状況コード表!N$13),"○","×")))))))))</f>
        <v>×</v>
      </c>
      <c r="BF456" s="98" t="str">
        <f t="shared" si="58"/>
        <v>×</v>
      </c>
      <c r="BG456" s="98" t="str">
        <f t="shared" si="59"/>
        <v>×</v>
      </c>
      <c r="BH456" s="99" t="str">
        <f t="shared" si="60"/>
        <v/>
      </c>
      <c r="BI456" s="146">
        <f t="shared" si="61"/>
        <v>0</v>
      </c>
      <c r="BJ456" s="29" t="str">
        <f>IF(AG456=契約状況コード表!G$5,"",IF(AND(K456&lt;&gt;"",ISTEXT(U456)),"分担契約/単価契約",IF(ISTEXT(U456),"単価契約",IF(K456&lt;&gt;"","分担契約",""))))</f>
        <v/>
      </c>
      <c r="BK456" s="147"/>
      <c r="BL456" s="102" t="str">
        <f>IF(COUNTIF(T456,"**"),"",IF(AND(T456&gt;=契約状況コード表!P$5,OR(H456=契約状況コード表!M$5,H456=契約状況コード表!M$6)),1,IF(AND(T456&gt;=契約状況コード表!P$13,H456&lt;&gt;契約状況コード表!M$5,H456&lt;&gt;契約状況コード表!M$6),1,"")))</f>
        <v/>
      </c>
      <c r="BM456" s="132" t="str">
        <f t="shared" si="62"/>
        <v>○</v>
      </c>
      <c r="BN456" s="102" t="b">
        <f t="shared" si="63"/>
        <v>1</v>
      </c>
      <c r="BO456" s="102" t="b">
        <f t="shared" si="64"/>
        <v>1</v>
      </c>
    </row>
    <row r="457" spans="7:67" ht="60.6" customHeight="1">
      <c r="G457" s="64"/>
      <c r="H457" s="65"/>
      <c r="I457" s="65"/>
      <c r="J457" s="65"/>
      <c r="K457" s="64"/>
      <c r="L457" s="29"/>
      <c r="M457" s="66"/>
      <c r="N457" s="65"/>
      <c r="O457" s="67"/>
      <c r="P457" s="72"/>
      <c r="Q457" s="73"/>
      <c r="R457" s="65"/>
      <c r="S457" s="64"/>
      <c r="T457" s="68"/>
      <c r="U457" s="75"/>
      <c r="V457" s="76"/>
      <c r="W457" s="148" t="str">
        <f>IF(OR(T457="他官署で調達手続きを実施のため",AG457=契約状況コード表!G$5),"－",IF(V457&lt;&gt;"",ROUNDDOWN(V457/T457,3),(IFERROR(ROUNDDOWN(U457/T457,3),"－"))))</f>
        <v>－</v>
      </c>
      <c r="X457" s="68"/>
      <c r="Y457" s="68"/>
      <c r="Z457" s="71"/>
      <c r="AA457" s="69"/>
      <c r="AB457" s="70"/>
      <c r="AC457" s="71"/>
      <c r="AD457" s="71"/>
      <c r="AE457" s="71"/>
      <c r="AF457" s="71"/>
      <c r="AG457" s="69"/>
      <c r="AH457" s="65"/>
      <c r="AI457" s="65"/>
      <c r="AJ457" s="65"/>
      <c r="AK457" s="29"/>
      <c r="AL457" s="29"/>
      <c r="AM457" s="170"/>
      <c r="AN457" s="170"/>
      <c r="AO457" s="170"/>
      <c r="AP457" s="170"/>
      <c r="AQ457" s="29"/>
      <c r="AR457" s="64"/>
      <c r="AS457" s="29"/>
      <c r="AT457" s="29"/>
      <c r="AU457" s="29"/>
      <c r="AV457" s="29"/>
      <c r="AW457" s="29"/>
      <c r="AX457" s="29"/>
      <c r="AY457" s="29"/>
      <c r="AZ457" s="29"/>
      <c r="BA457" s="90"/>
      <c r="BB457" s="97"/>
      <c r="BC457" s="98" t="str">
        <f>IF(AND(OR(K457=契約状況コード表!D$5,K457=契約状況コード表!D$6),OR(AG457=契約状況コード表!G$5,AG457=契約状況コード表!G$6)),"年間支払金額(全官署)",IF(OR(AG457=契約状況コード表!G$5,AG457=契約状況コード表!G$6),"年間支払金額",IF(AND(OR(COUNTIF(AI457,"*すべて*"),COUNTIF(AI457,"*全て*")),S457="●",OR(K457=契約状況コード表!D$5,K457=契約状況コード表!D$6)),"年間支払金額(全官署、契約相手方ごと)",IF(AND(OR(COUNTIF(AI457,"*すべて*"),COUNTIF(AI457,"*全て*")),S457="●"),"年間支払金額(契約相手方ごと)",IF(AND(OR(K457=契約状況コード表!D$5,K457=契約状況コード表!D$6),AG457=契約状況コード表!G$7),"契約総額(全官署)",IF(AND(K457=契約状況コード表!D$7,AG457=契約状況コード表!G$7),"契約総額(自官署のみ)",IF(K457=契約状況コード表!D$7,"年間支払金額(自官署のみ)",IF(AG457=契約状況コード表!G$7,"契約総額",IF(AND(COUNTIF(BJ457,"&lt;&gt;*単価*"),OR(K457=契約状況コード表!D$5,K457=契約状況コード表!D$6)),"全官署予定価格",IF(AND(COUNTIF(BJ457,"*単価*"),OR(K457=契約状況コード表!D$5,K457=契約状況コード表!D$6)),"全官署支払金額",IF(AND(COUNTIF(BJ457,"&lt;&gt;*単価*"),COUNTIF(BJ457,"*変更契約*")),"変更後予定価格",IF(COUNTIF(BJ457,"*単価*"),"年間支払金額","予定価格"))))))))))))</f>
        <v>予定価格</v>
      </c>
      <c r="BD457" s="98" t="str">
        <f>IF(AND(BI457=契約状況コード表!M$5,T457&gt;契約状況コード表!N$5),"○",IF(AND(BI457=契約状況コード表!M$6,T457&gt;=契約状況コード表!N$6),"○",IF(AND(BI457=契約状況コード表!M$7,T457&gt;=契約状況コード表!N$7),"○",IF(AND(BI457=契約状況コード表!M$8,T457&gt;=契約状況コード表!N$8),"○",IF(AND(BI457=契約状況コード表!M$9,T457&gt;=契約状況コード表!N$9),"○",IF(AND(BI457=契約状況コード表!M$10,T457&gt;=契約状況コード表!N$10),"○",IF(AND(BI457=契約状況コード表!M$11,T457&gt;=契約状況コード表!N$11),"○",IF(AND(BI457=契約状況コード表!M$12,T457&gt;=契約状況コード表!N$12),"○",IF(AND(BI457=契約状況コード表!M$13,T457&gt;=契約状況コード表!N$13),"○",IF(T457="他官署で調達手続き入札を実施のため","○","×"))))))))))</f>
        <v>×</v>
      </c>
      <c r="BE457" s="98" t="str">
        <f>IF(AND(BI457=契約状況コード表!M$5,Y457&gt;契約状況コード表!N$5),"○",IF(AND(BI457=契約状況コード表!M$6,Y457&gt;=契約状況コード表!N$6),"○",IF(AND(BI457=契約状況コード表!M$7,Y457&gt;=契約状況コード表!N$7),"○",IF(AND(BI457=契約状況コード表!M$8,Y457&gt;=契約状況コード表!N$8),"○",IF(AND(BI457=契約状況コード表!M$9,Y457&gt;=契約状況コード表!N$9),"○",IF(AND(BI457=契約状況コード表!M$10,Y457&gt;=契約状況コード表!N$10),"○",IF(AND(BI457=契約状況コード表!M$11,Y457&gt;=契約状況コード表!N$11),"○",IF(AND(BI457=契約状況コード表!M$12,Y457&gt;=契約状況コード表!N$12),"○",IF(AND(BI457=契約状況コード表!M$13,Y457&gt;=契約状況コード表!N$13),"○","×")))))))))</f>
        <v>×</v>
      </c>
      <c r="BF457" s="98" t="str">
        <f t="shared" si="58"/>
        <v>×</v>
      </c>
      <c r="BG457" s="98" t="str">
        <f t="shared" si="59"/>
        <v>×</v>
      </c>
      <c r="BH457" s="99" t="str">
        <f t="shared" si="60"/>
        <v/>
      </c>
      <c r="BI457" s="146">
        <f t="shared" si="61"/>
        <v>0</v>
      </c>
      <c r="BJ457" s="29" t="str">
        <f>IF(AG457=契約状況コード表!G$5,"",IF(AND(K457&lt;&gt;"",ISTEXT(U457)),"分担契約/単価契約",IF(ISTEXT(U457),"単価契約",IF(K457&lt;&gt;"","分担契約",""))))</f>
        <v/>
      </c>
      <c r="BK457" s="147"/>
      <c r="BL457" s="102" t="str">
        <f>IF(COUNTIF(T457,"**"),"",IF(AND(T457&gt;=契約状況コード表!P$5,OR(H457=契約状況コード表!M$5,H457=契約状況コード表!M$6)),1,IF(AND(T457&gt;=契約状況コード表!P$13,H457&lt;&gt;契約状況コード表!M$5,H457&lt;&gt;契約状況コード表!M$6),1,"")))</f>
        <v/>
      </c>
      <c r="BM457" s="132" t="str">
        <f t="shared" si="62"/>
        <v>○</v>
      </c>
      <c r="BN457" s="102" t="b">
        <f t="shared" si="63"/>
        <v>1</v>
      </c>
      <c r="BO457" s="102" t="b">
        <f t="shared" si="64"/>
        <v>1</v>
      </c>
    </row>
    <row r="458" spans="7:67" ht="60.6" customHeight="1">
      <c r="G458" s="64"/>
      <c r="H458" s="65"/>
      <c r="I458" s="65"/>
      <c r="J458" s="65"/>
      <c r="K458" s="64"/>
      <c r="L458" s="29"/>
      <c r="M458" s="66"/>
      <c r="N458" s="65"/>
      <c r="O458" s="67"/>
      <c r="P458" s="72"/>
      <c r="Q458" s="73"/>
      <c r="R458" s="65"/>
      <c r="S458" s="64"/>
      <c r="T458" s="68"/>
      <c r="U458" s="75"/>
      <c r="V458" s="76"/>
      <c r="W458" s="148" t="str">
        <f>IF(OR(T458="他官署で調達手続きを実施のため",AG458=契約状況コード表!G$5),"－",IF(V458&lt;&gt;"",ROUNDDOWN(V458/T458,3),(IFERROR(ROUNDDOWN(U458/T458,3),"－"))))</f>
        <v>－</v>
      </c>
      <c r="X458" s="68"/>
      <c r="Y458" s="68"/>
      <c r="Z458" s="71"/>
      <c r="AA458" s="69"/>
      <c r="AB458" s="70"/>
      <c r="AC458" s="71"/>
      <c r="AD458" s="71"/>
      <c r="AE458" s="71"/>
      <c r="AF458" s="71"/>
      <c r="AG458" s="69"/>
      <c r="AH458" s="65"/>
      <c r="AI458" s="65"/>
      <c r="AJ458" s="65"/>
      <c r="AK458" s="29"/>
      <c r="AL458" s="29"/>
      <c r="AM458" s="170"/>
      <c r="AN458" s="170"/>
      <c r="AO458" s="170"/>
      <c r="AP458" s="170"/>
      <c r="AQ458" s="29"/>
      <c r="AR458" s="64"/>
      <c r="AS458" s="29"/>
      <c r="AT458" s="29"/>
      <c r="AU458" s="29"/>
      <c r="AV458" s="29"/>
      <c r="AW458" s="29"/>
      <c r="AX458" s="29"/>
      <c r="AY458" s="29"/>
      <c r="AZ458" s="29"/>
      <c r="BA458" s="90"/>
      <c r="BB458" s="97"/>
      <c r="BC458" s="98" t="str">
        <f>IF(AND(OR(K458=契約状況コード表!D$5,K458=契約状況コード表!D$6),OR(AG458=契約状況コード表!G$5,AG458=契約状況コード表!G$6)),"年間支払金額(全官署)",IF(OR(AG458=契約状況コード表!G$5,AG458=契約状況コード表!G$6),"年間支払金額",IF(AND(OR(COUNTIF(AI458,"*すべて*"),COUNTIF(AI458,"*全て*")),S458="●",OR(K458=契約状況コード表!D$5,K458=契約状況コード表!D$6)),"年間支払金額(全官署、契約相手方ごと)",IF(AND(OR(COUNTIF(AI458,"*すべて*"),COUNTIF(AI458,"*全て*")),S458="●"),"年間支払金額(契約相手方ごと)",IF(AND(OR(K458=契約状況コード表!D$5,K458=契約状況コード表!D$6),AG458=契約状況コード表!G$7),"契約総額(全官署)",IF(AND(K458=契約状況コード表!D$7,AG458=契約状況コード表!G$7),"契約総額(自官署のみ)",IF(K458=契約状況コード表!D$7,"年間支払金額(自官署のみ)",IF(AG458=契約状況コード表!G$7,"契約総額",IF(AND(COUNTIF(BJ458,"&lt;&gt;*単価*"),OR(K458=契約状況コード表!D$5,K458=契約状況コード表!D$6)),"全官署予定価格",IF(AND(COUNTIF(BJ458,"*単価*"),OR(K458=契約状況コード表!D$5,K458=契約状況コード表!D$6)),"全官署支払金額",IF(AND(COUNTIF(BJ458,"&lt;&gt;*単価*"),COUNTIF(BJ458,"*変更契約*")),"変更後予定価格",IF(COUNTIF(BJ458,"*単価*"),"年間支払金額","予定価格"))))))))))))</f>
        <v>予定価格</v>
      </c>
      <c r="BD458" s="98" t="str">
        <f>IF(AND(BI458=契約状況コード表!M$5,T458&gt;契約状況コード表!N$5),"○",IF(AND(BI458=契約状況コード表!M$6,T458&gt;=契約状況コード表!N$6),"○",IF(AND(BI458=契約状況コード表!M$7,T458&gt;=契約状況コード表!N$7),"○",IF(AND(BI458=契約状況コード表!M$8,T458&gt;=契約状況コード表!N$8),"○",IF(AND(BI458=契約状況コード表!M$9,T458&gt;=契約状況コード表!N$9),"○",IF(AND(BI458=契約状況コード表!M$10,T458&gt;=契約状況コード表!N$10),"○",IF(AND(BI458=契約状況コード表!M$11,T458&gt;=契約状況コード表!N$11),"○",IF(AND(BI458=契約状況コード表!M$12,T458&gt;=契約状況コード表!N$12),"○",IF(AND(BI458=契約状況コード表!M$13,T458&gt;=契約状況コード表!N$13),"○",IF(T458="他官署で調達手続き入札を実施のため","○","×"))))))))))</f>
        <v>×</v>
      </c>
      <c r="BE458" s="98" t="str">
        <f>IF(AND(BI458=契約状況コード表!M$5,Y458&gt;契約状況コード表!N$5),"○",IF(AND(BI458=契約状況コード表!M$6,Y458&gt;=契約状況コード表!N$6),"○",IF(AND(BI458=契約状況コード表!M$7,Y458&gt;=契約状況コード表!N$7),"○",IF(AND(BI458=契約状況コード表!M$8,Y458&gt;=契約状況コード表!N$8),"○",IF(AND(BI458=契約状況コード表!M$9,Y458&gt;=契約状況コード表!N$9),"○",IF(AND(BI458=契約状況コード表!M$10,Y458&gt;=契約状況コード表!N$10),"○",IF(AND(BI458=契約状況コード表!M$11,Y458&gt;=契約状況コード表!N$11),"○",IF(AND(BI458=契約状況コード表!M$12,Y458&gt;=契約状況コード表!N$12),"○",IF(AND(BI458=契約状況コード表!M$13,Y458&gt;=契約状況コード表!N$13),"○","×")))))))))</f>
        <v>×</v>
      </c>
      <c r="BF458" s="98" t="str">
        <f t="shared" si="58"/>
        <v>×</v>
      </c>
      <c r="BG458" s="98" t="str">
        <f t="shared" si="59"/>
        <v>×</v>
      </c>
      <c r="BH458" s="99" t="str">
        <f t="shared" si="60"/>
        <v/>
      </c>
      <c r="BI458" s="146">
        <f t="shared" si="61"/>
        <v>0</v>
      </c>
      <c r="BJ458" s="29" t="str">
        <f>IF(AG458=契約状況コード表!G$5,"",IF(AND(K458&lt;&gt;"",ISTEXT(U458)),"分担契約/単価契約",IF(ISTEXT(U458),"単価契約",IF(K458&lt;&gt;"","分担契約",""))))</f>
        <v/>
      </c>
      <c r="BK458" s="147"/>
      <c r="BL458" s="102" t="str">
        <f>IF(COUNTIF(T458,"**"),"",IF(AND(T458&gt;=契約状況コード表!P$5,OR(H458=契約状況コード表!M$5,H458=契約状況コード表!M$6)),1,IF(AND(T458&gt;=契約状況コード表!P$13,H458&lt;&gt;契約状況コード表!M$5,H458&lt;&gt;契約状況コード表!M$6),1,"")))</f>
        <v/>
      </c>
      <c r="BM458" s="132" t="str">
        <f t="shared" si="62"/>
        <v>○</v>
      </c>
      <c r="BN458" s="102" t="b">
        <f t="shared" si="63"/>
        <v>1</v>
      </c>
      <c r="BO458" s="102" t="b">
        <f t="shared" si="64"/>
        <v>1</v>
      </c>
    </row>
    <row r="459" spans="7:67" ht="60.6" customHeight="1">
      <c r="G459" s="64"/>
      <c r="H459" s="65"/>
      <c r="I459" s="65"/>
      <c r="J459" s="65"/>
      <c r="K459" s="64"/>
      <c r="L459" s="29"/>
      <c r="M459" s="66"/>
      <c r="N459" s="65"/>
      <c r="O459" s="67"/>
      <c r="P459" s="72"/>
      <c r="Q459" s="73"/>
      <c r="R459" s="65"/>
      <c r="S459" s="64"/>
      <c r="T459" s="68"/>
      <c r="U459" s="75"/>
      <c r="V459" s="76"/>
      <c r="W459" s="148" t="str">
        <f>IF(OR(T459="他官署で調達手続きを実施のため",AG459=契約状況コード表!G$5),"－",IF(V459&lt;&gt;"",ROUNDDOWN(V459/T459,3),(IFERROR(ROUNDDOWN(U459/T459,3),"－"))))</f>
        <v>－</v>
      </c>
      <c r="X459" s="68"/>
      <c r="Y459" s="68"/>
      <c r="Z459" s="71"/>
      <c r="AA459" s="69"/>
      <c r="AB459" s="70"/>
      <c r="AC459" s="71"/>
      <c r="AD459" s="71"/>
      <c r="AE459" s="71"/>
      <c r="AF459" s="71"/>
      <c r="AG459" s="69"/>
      <c r="AH459" s="65"/>
      <c r="AI459" s="65"/>
      <c r="AJ459" s="65"/>
      <c r="AK459" s="29"/>
      <c r="AL459" s="29"/>
      <c r="AM459" s="170"/>
      <c r="AN459" s="170"/>
      <c r="AO459" s="170"/>
      <c r="AP459" s="170"/>
      <c r="AQ459" s="29"/>
      <c r="AR459" s="64"/>
      <c r="AS459" s="29"/>
      <c r="AT459" s="29"/>
      <c r="AU459" s="29"/>
      <c r="AV459" s="29"/>
      <c r="AW459" s="29"/>
      <c r="AX459" s="29"/>
      <c r="AY459" s="29"/>
      <c r="AZ459" s="29"/>
      <c r="BA459" s="92"/>
      <c r="BB459" s="97"/>
      <c r="BC459" s="98" t="str">
        <f>IF(AND(OR(K459=契約状況コード表!D$5,K459=契約状況コード表!D$6),OR(AG459=契約状況コード表!G$5,AG459=契約状況コード表!G$6)),"年間支払金額(全官署)",IF(OR(AG459=契約状況コード表!G$5,AG459=契約状況コード表!G$6),"年間支払金額",IF(AND(OR(COUNTIF(AI459,"*すべて*"),COUNTIF(AI459,"*全て*")),S459="●",OR(K459=契約状況コード表!D$5,K459=契約状況コード表!D$6)),"年間支払金額(全官署、契約相手方ごと)",IF(AND(OR(COUNTIF(AI459,"*すべて*"),COUNTIF(AI459,"*全て*")),S459="●"),"年間支払金額(契約相手方ごと)",IF(AND(OR(K459=契約状況コード表!D$5,K459=契約状況コード表!D$6),AG459=契約状況コード表!G$7),"契約総額(全官署)",IF(AND(K459=契約状況コード表!D$7,AG459=契約状況コード表!G$7),"契約総額(自官署のみ)",IF(K459=契約状況コード表!D$7,"年間支払金額(自官署のみ)",IF(AG459=契約状況コード表!G$7,"契約総額",IF(AND(COUNTIF(BJ459,"&lt;&gt;*単価*"),OR(K459=契約状況コード表!D$5,K459=契約状況コード表!D$6)),"全官署予定価格",IF(AND(COUNTIF(BJ459,"*単価*"),OR(K459=契約状況コード表!D$5,K459=契約状況コード表!D$6)),"全官署支払金額",IF(AND(COUNTIF(BJ459,"&lt;&gt;*単価*"),COUNTIF(BJ459,"*変更契約*")),"変更後予定価格",IF(COUNTIF(BJ459,"*単価*"),"年間支払金額","予定価格"))))))))))))</f>
        <v>予定価格</v>
      </c>
      <c r="BD459" s="98" t="str">
        <f>IF(AND(BI459=契約状況コード表!M$5,T459&gt;契約状況コード表!N$5),"○",IF(AND(BI459=契約状況コード表!M$6,T459&gt;=契約状況コード表!N$6),"○",IF(AND(BI459=契約状況コード表!M$7,T459&gt;=契約状況コード表!N$7),"○",IF(AND(BI459=契約状況コード表!M$8,T459&gt;=契約状況コード表!N$8),"○",IF(AND(BI459=契約状況コード表!M$9,T459&gt;=契約状況コード表!N$9),"○",IF(AND(BI459=契約状況コード表!M$10,T459&gt;=契約状況コード表!N$10),"○",IF(AND(BI459=契約状況コード表!M$11,T459&gt;=契約状況コード表!N$11),"○",IF(AND(BI459=契約状況コード表!M$12,T459&gt;=契約状況コード表!N$12),"○",IF(AND(BI459=契約状況コード表!M$13,T459&gt;=契約状況コード表!N$13),"○",IF(T459="他官署で調達手続き入札を実施のため","○","×"))))))))))</f>
        <v>×</v>
      </c>
      <c r="BE459" s="98" t="str">
        <f>IF(AND(BI459=契約状況コード表!M$5,Y459&gt;契約状況コード表!N$5),"○",IF(AND(BI459=契約状況コード表!M$6,Y459&gt;=契約状況コード表!N$6),"○",IF(AND(BI459=契約状況コード表!M$7,Y459&gt;=契約状況コード表!N$7),"○",IF(AND(BI459=契約状況コード表!M$8,Y459&gt;=契約状況コード表!N$8),"○",IF(AND(BI459=契約状況コード表!M$9,Y459&gt;=契約状況コード表!N$9),"○",IF(AND(BI459=契約状況コード表!M$10,Y459&gt;=契約状況コード表!N$10),"○",IF(AND(BI459=契約状況コード表!M$11,Y459&gt;=契約状況コード表!N$11),"○",IF(AND(BI459=契約状況コード表!M$12,Y459&gt;=契約状況コード表!N$12),"○",IF(AND(BI459=契約状況コード表!M$13,Y459&gt;=契約状況コード表!N$13),"○","×")))))))))</f>
        <v>×</v>
      </c>
      <c r="BF459" s="98" t="str">
        <f t="shared" si="58"/>
        <v>×</v>
      </c>
      <c r="BG459" s="98" t="str">
        <f t="shared" si="59"/>
        <v>×</v>
      </c>
      <c r="BH459" s="99" t="str">
        <f t="shared" si="60"/>
        <v/>
      </c>
      <c r="BI459" s="146">
        <f t="shared" si="61"/>
        <v>0</v>
      </c>
      <c r="BJ459" s="29" t="str">
        <f>IF(AG459=契約状況コード表!G$5,"",IF(AND(K459&lt;&gt;"",ISTEXT(U459)),"分担契約/単価契約",IF(ISTEXT(U459),"単価契約",IF(K459&lt;&gt;"","分担契約",""))))</f>
        <v/>
      </c>
      <c r="BK459" s="147"/>
      <c r="BL459" s="102" t="str">
        <f>IF(COUNTIF(T459,"**"),"",IF(AND(T459&gt;=契約状況コード表!P$5,OR(H459=契約状況コード表!M$5,H459=契約状況コード表!M$6)),1,IF(AND(T459&gt;=契約状況コード表!P$13,H459&lt;&gt;契約状況コード表!M$5,H459&lt;&gt;契約状況コード表!M$6),1,"")))</f>
        <v/>
      </c>
      <c r="BM459" s="132" t="str">
        <f t="shared" si="62"/>
        <v>○</v>
      </c>
      <c r="BN459" s="102" t="b">
        <f t="shared" si="63"/>
        <v>1</v>
      </c>
      <c r="BO459" s="102" t="b">
        <f t="shared" si="64"/>
        <v>1</v>
      </c>
    </row>
    <row r="460" spans="7:67" ht="60.6" customHeight="1">
      <c r="G460" s="64"/>
      <c r="H460" s="65"/>
      <c r="I460" s="65"/>
      <c r="J460" s="65"/>
      <c r="K460" s="64"/>
      <c r="L460" s="29"/>
      <c r="M460" s="66"/>
      <c r="N460" s="65"/>
      <c r="O460" s="67"/>
      <c r="P460" s="72"/>
      <c r="Q460" s="73"/>
      <c r="R460" s="65"/>
      <c r="S460" s="64"/>
      <c r="T460" s="68"/>
      <c r="U460" s="75"/>
      <c r="V460" s="76"/>
      <c r="W460" s="148" t="str">
        <f>IF(OR(T460="他官署で調達手続きを実施のため",AG460=契約状況コード表!G$5),"－",IF(V460&lt;&gt;"",ROUNDDOWN(V460/T460,3),(IFERROR(ROUNDDOWN(U460/T460,3),"－"))))</f>
        <v>－</v>
      </c>
      <c r="X460" s="68"/>
      <c r="Y460" s="68"/>
      <c r="Z460" s="71"/>
      <c r="AA460" s="69"/>
      <c r="AB460" s="70"/>
      <c r="AC460" s="71"/>
      <c r="AD460" s="71"/>
      <c r="AE460" s="71"/>
      <c r="AF460" s="71"/>
      <c r="AG460" s="69"/>
      <c r="AH460" s="65"/>
      <c r="AI460" s="65"/>
      <c r="AJ460" s="65"/>
      <c r="AK460" s="29"/>
      <c r="AL460" s="29"/>
      <c r="AM460" s="170"/>
      <c r="AN460" s="170"/>
      <c r="AO460" s="170"/>
      <c r="AP460" s="170"/>
      <c r="AQ460" s="29"/>
      <c r="AR460" s="64"/>
      <c r="AS460" s="29"/>
      <c r="AT460" s="29"/>
      <c r="AU460" s="29"/>
      <c r="AV460" s="29"/>
      <c r="AW460" s="29"/>
      <c r="AX460" s="29"/>
      <c r="AY460" s="29"/>
      <c r="AZ460" s="29"/>
      <c r="BA460" s="90"/>
      <c r="BB460" s="97"/>
      <c r="BC460" s="98" t="str">
        <f>IF(AND(OR(K460=契約状況コード表!D$5,K460=契約状況コード表!D$6),OR(AG460=契約状況コード表!G$5,AG460=契約状況コード表!G$6)),"年間支払金額(全官署)",IF(OR(AG460=契約状況コード表!G$5,AG460=契約状況コード表!G$6),"年間支払金額",IF(AND(OR(COUNTIF(AI460,"*すべて*"),COUNTIF(AI460,"*全て*")),S460="●",OR(K460=契約状況コード表!D$5,K460=契約状況コード表!D$6)),"年間支払金額(全官署、契約相手方ごと)",IF(AND(OR(COUNTIF(AI460,"*すべて*"),COUNTIF(AI460,"*全て*")),S460="●"),"年間支払金額(契約相手方ごと)",IF(AND(OR(K460=契約状況コード表!D$5,K460=契約状況コード表!D$6),AG460=契約状況コード表!G$7),"契約総額(全官署)",IF(AND(K460=契約状況コード表!D$7,AG460=契約状況コード表!G$7),"契約総額(自官署のみ)",IF(K460=契約状況コード表!D$7,"年間支払金額(自官署のみ)",IF(AG460=契約状況コード表!G$7,"契約総額",IF(AND(COUNTIF(BJ460,"&lt;&gt;*単価*"),OR(K460=契約状況コード表!D$5,K460=契約状況コード表!D$6)),"全官署予定価格",IF(AND(COUNTIF(BJ460,"*単価*"),OR(K460=契約状況コード表!D$5,K460=契約状況コード表!D$6)),"全官署支払金額",IF(AND(COUNTIF(BJ460,"&lt;&gt;*単価*"),COUNTIF(BJ460,"*変更契約*")),"変更後予定価格",IF(COUNTIF(BJ460,"*単価*"),"年間支払金額","予定価格"))))))))))))</f>
        <v>予定価格</v>
      </c>
      <c r="BD460" s="98" t="str">
        <f>IF(AND(BI460=契約状況コード表!M$5,T460&gt;契約状況コード表!N$5),"○",IF(AND(BI460=契約状況コード表!M$6,T460&gt;=契約状況コード表!N$6),"○",IF(AND(BI460=契約状況コード表!M$7,T460&gt;=契約状況コード表!N$7),"○",IF(AND(BI460=契約状況コード表!M$8,T460&gt;=契約状況コード表!N$8),"○",IF(AND(BI460=契約状況コード表!M$9,T460&gt;=契約状況コード表!N$9),"○",IF(AND(BI460=契約状況コード表!M$10,T460&gt;=契約状況コード表!N$10),"○",IF(AND(BI460=契約状況コード表!M$11,T460&gt;=契約状況コード表!N$11),"○",IF(AND(BI460=契約状況コード表!M$12,T460&gt;=契約状況コード表!N$12),"○",IF(AND(BI460=契約状況コード表!M$13,T460&gt;=契約状況コード表!N$13),"○",IF(T460="他官署で調達手続き入札を実施のため","○","×"))))))))))</f>
        <v>×</v>
      </c>
      <c r="BE460" s="98" t="str">
        <f>IF(AND(BI460=契約状況コード表!M$5,Y460&gt;契約状況コード表!N$5),"○",IF(AND(BI460=契約状況コード表!M$6,Y460&gt;=契約状況コード表!N$6),"○",IF(AND(BI460=契約状況コード表!M$7,Y460&gt;=契約状況コード表!N$7),"○",IF(AND(BI460=契約状況コード表!M$8,Y460&gt;=契約状況コード表!N$8),"○",IF(AND(BI460=契約状況コード表!M$9,Y460&gt;=契約状況コード表!N$9),"○",IF(AND(BI460=契約状況コード表!M$10,Y460&gt;=契約状況コード表!N$10),"○",IF(AND(BI460=契約状況コード表!M$11,Y460&gt;=契約状況コード表!N$11),"○",IF(AND(BI460=契約状況コード表!M$12,Y460&gt;=契約状況コード表!N$12),"○",IF(AND(BI460=契約状況コード表!M$13,Y460&gt;=契約状況コード表!N$13),"○","×")))))))))</f>
        <v>×</v>
      </c>
      <c r="BF460" s="98" t="str">
        <f t="shared" si="58"/>
        <v>×</v>
      </c>
      <c r="BG460" s="98" t="str">
        <f t="shared" si="59"/>
        <v>×</v>
      </c>
      <c r="BH460" s="99" t="str">
        <f t="shared" si="60"/>
        <v/>
      </c>
      <c r="BI460" s="146">
        <f t="shared" si="61"/>
        <v>0</v>
      </c>
      <c r="BJ460" s="29" t="str">
        <f>IF(AG460=契約状況コード表!G$5,"",IF(AND(K460&lt;&gt;"",ISTEXT(U460)),"分担契約/単価契約",IF(ISTEXT(U460),"単価契約",IF(K460&lt;&gt;"","分担契約",""))))</f>
        <v/>
      </c>
      <c r="BK460" s="147"/>
      <c r="BL460" s="102" t="str">
        <f>IF(COUNTIF(T460,"**"),"",IF(AND(T460&gt;=契約状況コード表!P$5,OR(H460=契約状況コード表!M$5,H460=契約状況コード表!M$6)),1,IF(AND(T460&gt;=契約状況コード表!P$13,H460&lt;&gt;契約状況コード表!M$5,H460&lt;&gt;契約状況コード表!M$6),1,"")))</f>
        <v/>
      </c>
      <c r="BM460" s="132" t="str">
        <f t="shared" si="62"/>
        <v>○</v>
      </c>
      <c r="BN460" s="102" t="b">
        <f t="shared" si="63"/>
        <v>1</v>
      </c>
      <c r="BO460" s="102" t="b">
        <f t="shared" si="64"/>
        <v>1</v>
      </c>
    </row>
    <row r="461" spans="7:67" ht="60.6" customHeight="1">
      <c r="G461" s="64"/>
      <c r="H461" s="65"/>
      <c r="I461" s="65"/>
      <c r="J461" s="65"/>
      <c r="K461" s="64"/>
      <c r="L461" s="29"/>
      <c r="M461" s="66"/>
      <c r="N461" s="65"/>
      <c r="O461" s="67"/>
      <c r="P461" s="72"/>
      <c r="Q461" s="73"/>
      <c r="R461" s="65"/>
      <c r="S461" s="64"/>
      <c r="T461" s="68"/>
      <c r="U461" s="75"/>
      <c r="V461" s="76"/>
      <c r="W461" s="148" t="str">
        <f>IF(OR(T461="他官署で調達手続きを実施のため",AG461=契約状況コード表!G$5),"－",IF(V461&lt;&gt;"",ROUNDDOWN(V461/T461,3),(IFERROR(ROUNDDOWN(U461/T461,3),"－"))))</f>
        <v>－</v>
      </c>
      <c r="X461" s="68"/>
      <c r="Y461" s="68"/>
      <c r="Z461" s="71"/>
      <c r="AA461" s="69"/>
      <c r="AB461" s="70"/>
      <c r="AC461" s="71"/>
      <c r="AD461" s="71"/>
      <c r="AE461" s="71"/>
      <c r="AF461" s="71"/>
      <c r="AG461" s="69"/>
      <c r="AH461" s="65"/>
      <c r="AI461" s="65"/>
      <c r="AJ461" s="65"/>
      <c r="AK461" s="29"/>
      <c r="AL461" s="29"/>
      <c r="AM461" s="170"/>
      <c r="AN461" s="170"/>
      <c r="AO461" s="170"/>
      <c r="AP461" s="170"/>
      <c r="AQ461" s="29"/>
      <c r="AR461" s="64"/>
      <c r="AS461" s="29"/>
      <c r="AT461" s="29"/>
      <c r="AU461" s="29"/>
      <c r="AV461" s="29"/>
      <c r="AW461" s="29"/>
      <c r="AX461" s="29"/>
      <c r="AY461" s="29"/>
      <c r="AZ461" s="29"/>
      <c r="BA461" s="90"/>
      <c r="BB461" s="97"/>
      <c r="BC461" s="98" t="str">
        <f>IF(AND(OR(K461=契約状況コード表!D$5,K461=契約状況コード表!D$6),OR(AG461=契約状況コード表!G$5,AG461=契約状況コード表!G$6)),"年間支払金額(全官署)",IF(OR(AG461=契約状況コード表!G$5,AG461=契約状況コード表!G$6),"年間支払金額",IF(AND(OR(COUNTIF(AI461,"*すべて*"),COUNTIF(AI461,"*全て*")),S461="●",OR(K461=契約状況コード表!D$5,K461=契約状況コード表!D$6)),"年間支払金額(全官署、契約相手方ごと)",IF(AND(OR(COUNTIF(AI461,"*すべて*"),COUNTIF(AI461,"*全て*")),S461="●"),"年間支払金額(契約相手方ごと)",IF(AND(OR(K461=契約状況コード表!D$5,K461=契約状況コード表!D$6),AG461=契約状況コード表!G$7),"契約総額(全官署)",IF(AND(K461=契約状況コード表!D$7,AG461=契約状況コード表!G$7),"契約総額(自官署のみ)",IF(K461=契約状況コード表!D$7,"年間支払金額(自官署のみ)",IF(AG461=契約状況コード表!G$7,"契約総額",IF(AND(COUNTIF(BJ461,"&lt;&gt;*単価*"),OR(K461=契約状況コード表!D$5,K461=契約状況コード表!D$6)),"全官署予定価格",IF(AND(COUNTIF(BJ461,"*単価*"),OR(K461=契約状況コード表!D$5,K461=契約状況コード表!D$6)),"全官署支払金額",IF(AND(COUNTIF(BJ461,"&lt;&gt;*単価*"),COUNTIF(BJ461,"*変更契約*")),"変更後予定価格",IF(COUNTIF(BJ461,"*単価*"),"年間支払金額","予定価格"))))))))))))</f>
        <v>予定価格</v>
      </c>
      <c r="BD461" s="98" t="str">
        <f>IF(AND(BI461=契約状況コード表!M$5,T461&gt;契約状況コード表!N$5),"○",IF(AND(BI461=契約状況コード表!M$6,T461&gt;=契約状況コード表!N$6),"○",IF(AND(BI461=契約状況コード表!M$7,T461&gt;=契約状況コード表!N$7),"○",IF(AND(BI461=契約状況コード表!M$8,T461&gt;=契約状況コード表!N$8),"○",IF(AND(BI461=契約状況コード表!M$9,T461&gt;=契約状況コード表!N$9),"○",IF(AND(BI461=契約状況コード表!M$10,T461&gt;=契約状況コード表!N$10),"○",IF(AND(BI461=契約状況コード表!M$11,T461&gt;=契約状況コード表!N$11),"○",IF(AND(BI461=契約状況コード表!M$12,T461&gt;=契約状況コード表!N$12),"○",IF(AND(BI461=契約状況コード表!M$13,T461&gt;=契約状況コード表!N$13),"○",IF(T461="他官署で調達手続き入札を実施のため","○","×"))))))))))</f>
        <v>×</v>
      </c>
      <c r="BE461" s="98" t="str">
        <f>IF(AND(BI461=契約状況コード表!M$5,Y461&gt;契約状況コード表!N$5),"○",IF(AND(BI461=契約状況コード表!M$6,Y461&gt;=契約状況コード表!N$6),"○",IF(AND(BI461=契約状況コード表!M$7,Y461&gt;=契約状況コード表!N$7),"○",IF(AND(BI461=契約状況コード表!M$8,Y461&gt;=契約状況コード表!N$8),"○",IF(AND(BI461=契約状況コード表!M$9,Y461&gt;=契約状況コード表!N$9),"○",IF(AND(BI461=契約状況コード表!M$10,Y461&gt;=契約状況コード表!N$10),"○",IF(AND(BI461=契約状況コード表!M$11,Y461&gt;=契約状況コード表!N$11),"○",IF(AND(BI461=契約状況コード表!M$12,Y461&gt;=契約状況コード表!N$12),"○",IF(AND(BI461=契約状況コード表!M$13,Y461&gt;=契約状況コード表!N$13),"○","×")))))))))</f>
        <v>×</v>
      </c>
      <c r="BF461" s="98" t="str">
        <f t="shared" si="58"/>
        <v>×</v>
      </c>
      <c r="BG461" s="98" t="str">
        <f t="shared" si="59"/>
        <v>×</v>
      </c>
      <c r="BH461" s="99" t="str">
        <f t="shared" si="60"/>
        <v/>
      </c>
      <c r="BI461" s="146">
        <f t="shared" si="61"/>
        <v>0</v>
      </c>
      <c r="BJ461" s="29" t="str">
        <f>IF(AG461=契約状況コード表!G$5,"",IF(AND(K461&lt;&gt;"",ISTEXT(U461)),"分担契約/単価契約",IF(ISTEXT(U461),"単価契約",IF(K461&lt;&gt;"","分担契約",""))))</f>
        <v/>
      </c>
      <c r="BK461" s="147"/>
      <c r="BL461" s="102" t="str">
        <f>IF(COUNTIF(T461,"**"),"",IF(AND(T461&gt;=契約状況コード表!P$5,OR(H461=契約状況コード表!M$5,H461=契約状況コード表!M$6)),1,IF(AND(T461&gt;=契約状況コード表!P$13,H461&lt;&gt;契約状況コード表!M$5,H461&lt;&gt;契約状況コード表!M$6),1,"")))</f>
        <v/>
      </c>
      <c r="BM461" s="132" t="str">
        <f t="shared" si="62"/>
        <v>○</v>
      </c>
      <c r="BN461" s="102" t="b">
        <f t="shared" si="63"/>
        <v>1</v>
      </c>
      <c r="BO461" s="102" t="b">
        <f t="shared" si="64"/>
        <v>1</v>
      </c>
    </row>
    <row r="462" spans="7:67" ht="60.6" customHeight="1">
      <c r="G462" s="64"/>
      <c r="H462" s="65"/>
      <c r="I462" s="65"/>
      <c r="J462" s="65"/>
      <c r="K462" s="64"/>
      <c r="L462" s="29"/>
      <c r="M462" s="66"/>
      <c r="N462" s="65"/>
      <c r="O462" s="67"/>
      <c r="P462" s="72"/>
      <c r="Q462" s="73"/>
      <c r="R462" s="65"/>
      <c r="S462" s="64"/>
      <c r="T462" s="74"/>
      <c r="U462" s="131"/>
      <c r="V462" s="76"/>
      <c r="W462" s="148" t="str">
        <f>IF(OR(T462="他官署で調達手続きを実施のため",AG462=契約状況コード表!G$5),"－",IF(V462&lt;&gt;"",ROUNDDOWN(V462/T462,3),(IFERROR(ROUNDDOWN(U462/T462,3),"－"))))</f>
        <v>－</v>
      </c>
      <c r="X462" s="74"/>
      <c r="Y462" s="74"/>
      <c r="Z462" s="71"/>
      <c r="AA462" s="69"/>
      <c r="AB462" s="70"/>
      <c r="AC462" s="71"/>
      <c r="AD462" s="71"/>
      <c r="AE462" s="71"/>
      <c r="AF462" s="71"/>
      <c r="AG462" s="69"/>
      <c r="AH462" s="65"/>
      <c r="AI462" s="65"/>
      <c r="AJ462" s="65"/>
      <c r="AK462" s="29"/>
      <c r="AL462" s="29"/>
      <c r="AM462" s="170"/>
      <c r="AN462" s="170"/>
      <c r="AO462" s="170"/>
      <c r="AP462" s="170"/>
      <c r="AQ462" s="29"/>
      <c r="AR462" s="64"/>
      <c r="AS462" s="29"/>
      <c r="AT462" s="29"/>
      <c r="AU462" s="29"/>
      <c r="AV462" s="29"/>
      <c r="AW462" s="29"/>
      <c r="AX462" s="29"/>
      <c r="AY462" s="29"/>
      <c r="AZ462" s="29"/>
      <c r="BA462" s="90"/>
      <c r="BB462" s="97"/>
      <c r="BC462" s="98" t="str">
        <f>IF(AND(OR(K462=契約状況コード表!D$5,K462=契約状況コード表!D$6),OR(AG462=契約状況コード表!G$5,AG462=契約状況コード表!G$6)),"年間支払金額(全官署)",IF(OR(AG462=契約状況コード表!G$5,AG462=契約状況コード表!G$6),"年間支払金額",IF(AND(OR(COUNTIF(AI462,"*すべて*"),COUNTIF(AI462,"*全て*")),S462="●",OR(K462=契約状況コード表!D$5,K462=契約状況コード表!D$6)),"年間支払金額(全官署、契約相手方ごと)",IF(AND(OR(COUNTIF(AI462,"*すべて*"),COUNTIF(AI462,"*全て*")),S462="●"),"年間支払金額(契約相手方ごと)",IF(AND(OR(K462=契約状況コード表!D$5,K462=契約状況コード表!D$6),AG462=契約状況コード表!G$7),"契約総額(全官署)",IF(AND(K462=契約状況コード表!D$7,AG462=契約状況コード表!G$7),"契約総額(自官署のみ)",IF(K462=契約状況コード表!D$7,"年間支払金額(自官署のみ)",IF(AG462=契約状況コード表!G$7,"契約総額",IF(AND(COUNTIF(BJ462,"&lt;&gt;*単価*"),OR(K462=契約状況コード表!D$5,K462=契約状況コード表!D$6)),"全官署予定価格",IF(AND(COUNTIF(BJ462,"*単価*"),OR(K462=契約状況コード表!D$5,K462=契約状況コード表!D$6)),"全官署支払金額",IF(AND(COUNTIF(BJ462,"&lt;&gt;*単価*"),COUNTIF(BJ462,"*変更契約*")),"変更後予定価格",IF(COUNTIF(BJ462,"*単価*"),"年間支払金額","予定価格"))))))))))))</f>
        <v>予定価格</v>
      </c>
      <c r="BD462" s="98" t="str">
        <f>IF(AND(BI462=契約状況コード表!M$5,T462&gt;契約状況コード表!N$5),"○",IF(AND(BI462=契約状況コード表!M$6,T462&gt;=契約状況コード表!N$6),"○",IF(AND(BI462=契約状況コード表!M$7,T462&gt;=契約状況コード表!N$7),"○",IF(AND(BI462=契約状況コード表!M$8,T462&gt;=契約状況コード表!N$8),"○",IF(AND(BI462=契約状況コード表!M$9,T462&gt;=契約状況コード表!N$9),"○",IF(AND(BI462=契約状況コード表!M$10,T462&gt;=契約状況コード表!N$10),"○",IF(AND(BI462=契約状況コード表!M$11,T462&gt;=契約状況コード表!N$11),"○",IF(AND(BI462=契約状況コード表!M$12,T462&gt;=契約状況コード表!N$12),"○",IF(AND(BI462=契約状況コード表!M$13,T462&gt;=契約状況コード表!N$13),"○",IF(T462="他官署で調達手続き入札を実施のため","○","×"))))))))))</f>
        <v>×</v>
      </c>
      <c r="BE462" s="98" t="str">
        <f>IF(AND(BI462=契約状況コード表!M$5,Y462&gt;契約状況コード表!N$5),"○",IF(AND(BI462=契約状況コード表!M$6,Y462&gt;=契約状況コード表!N$6),"○",IF(AND(BI462=契約状況コード表!M$7,Y462&gt;=契約状況コード表!N$7),"○",IF(AND(BI462=契約状況コード表!M$8,Y462&gt;=契約状況コード表!N$8),"○",IF(AND(BI462=契約状況コード表!M$9,Y462&gt;=契約状況コード表!N$9),"○",IF(AND(BI462=契約状況コード表!M$10,Y462&gt;=契約状況コード表!N$10),"○",IF(AND(BI462=契約状況コード表!M$11,Y462&gt;=契約状況コード表!N$11),"○",IF(AND(BI462=契約状況コード表!M$12,Y462&gt;=契約状況コード表!N$12),"○",IF(AND(BI462=契約状況コード表!M$13,Y462&gt;=契約状況コード表!N$13),"○","×")))))))))</f>
        <v>×</v>
      </c>
      <c r="BF462" s="98" t="str">
        <f t="shared" si="58"/>
        <v>×</v>
      </c>
      <c r="BG462" s="98" t="str">
        <f t="shared" si="59"/>
        <v>×</v>
      </c>
      <c r="BH462" s="99" t="str">
        <f t="shared" si="60"/>
        <v/>
      </c>
      <c r="BI462" s="146">
        <f t="shared" si="61"/>
        <v>0</v>
      </c>
      <c r="BJ462" s="29" t="str">
        <f>IF(AG462=契約状況コード表!G$5,"",IF(AND(K462&lt;&gt;"",ISTEXT(U462)),"分担契約/単価契約",IF(ISTEXT(U462),"単価契約",IF(K462&lt;&gt;"","分担契約",""))))</f>
        <v/>
      </c>
      <c r="BK462" s="147"/>
      <c r="BL462" s="102" t="str">
        <f>IF(COUNTIF(T462,"**"),"",IF(AND(T462&gt;=契約状況コード表!P$5,OR(H462=契約状況コード表!M$5,H462=契約状況コード表!M$6)),1,IF(AND(T462&gt;=契約状況コード表!P$13,H462&lt;&gt;契約状況コード表!M$5,H462&lt;&gt;契約状況コード表!M$6),1,"")))</f>
        <v/>
      </c>
      <c r="BM462" s="132" t="str">
        <f t="shared" si="62"/>
        <v>○</v>
      </c>
      <c r="BN462" s="102" t="b">
        <f t="shared" si="63"/>
        <v>1</v>
      </c>
      <c r="BO462" s="102" t="b">
        <f t="shared" si="64"/>
        <v>1</v>
      </c>
    </row>
    <row r="463" spans="7:67" ht="60.6" customHeight="1">
      <c r="G463" s="64"/>
      <c r="H463" s="65"/>
      <c r="I463" s="65"/>
      <c r="J463" s="65"/>
      <c r="K463" s="64"/>
      <c r="L463" s="29"/>
      <c r="M463" s="66"/>
      <c r="N463" s="65"/>
      <c r="O463" s="67"/>
      <c r="P463" s="72"/>
      <c r="Q463" s="73"/>
      <c r="R463" s="65"/>
      <c r="S463" s="64"/>
      <c r="T463" s="68"/>
      <c r="U463" s="75"/>
      <c r="V463" s="76"/>
      <c r="W463" s="148" t="str">
        <f>IF(OR(T463="他官署で調達手続きを実施のため",AG463=契約状況コード表!G$5),"－",IF(V463&lt;&gt;"",ROUNDDOWN(V463/T463,3),(IFERROR(ROUNDDOWN(U463/T463,3),"－"))))</f>
        <v>－</v>
      </c>
      <c r="X463" s="68"/>
      <c r="Y463" s="68"/>
      <c r="Z463" s="71"/>
      <c r="AA463" s="69"/>
      <c r="AB463" s="70"/>
      <c r="AC463" s="71"/>
      <c r="AD463" s="71"/>
      <c r="AE463" s="71"/>
      <c r="AF463" s="71"/>
      <c r="AG463" s="69"/>
      <c r="AH463" s="65"/>
      <c r="AI463" s="65"/>
      <c r="AJ463" s="65"/>
      <c r="AK463" s="29"/>
      <c r="AL463" s="29"/>
      <c r="AM463" s="170"/>
      <c r="AN463" s="170"/>
      <c r="AO463" s="170"/>
      <c r="AP463" s="170"/>
      <c r="AQ463" s="29"/>
      <c r="AR463" s="64"/>
      <c r="AS463" s="29"/>
      <c r="AT463" s="29"/>
      <c r="AU463" s="29"/>
      <c r="AV463" s="29"/>
      <c r="AW463" s="29"/>
      <c r="AX463" s="29"/>
      <c r="AY463" s="29"/>
      <c r="AZ463" s="29"/>
      <c r="BA463" s="90"/>
      <c r="BB463" s="97"/>
      <c r="BC463" s="98" t="str">
        <f>IF(AND(OR(K463=契約状況コード表!D$5,K463=契約状況コード表!D$6),OR(AG463=契約状況コード表!G$5,AG463=契約状況コード表!G$6)),"年間支払金額(全官署)",IF(OR(AG463=契約状況コード表!G$5,AG463=契約状況コード表!G$6),"年間支払金額",IF(AND(OR(COUNTIF(AI463,"*すべて*"),COUNTIF(AI463,"*全て*")),S463="●",OR(K463=契約状況コード表!D$5,K463=契約状況コード表!D$6)),"年間支払金額(全官署、契約相手方ごと)",IF(AND(OR(COUNTIF(AI463,"*すべて*"),COUNTIF(AI463,"*全て*")),S463="●"),"年間支払金額(契約相手方ごと)",IF(AND(OR(K463=契約状況コード表!D$5,K463=契約状況コード表!D$6),AG463=契約状況コード表!G$7),"契約総額(全官署)",IF(AND(K463=契約状況コード表!D$7,AG463=契約状況コード表!G$7),"契約総額(自官署のみ)",IF(K463=契約状況コード表!D$7,"年間支払金額(自官署のみ)",IF(AG463=契約状況コード表!G$7,"契約総額",IF(AND(COUNTIF(BJ463,"&lt;&gt;*単価*"),OR(K463=契約状況コード表!D$5,K463=契約状況コード表!D$6)),"全官署予定価格",IF(AND(COUNTIF(BJ463,"*単価*"),OR(K463=契約状況コード表!D$5,K463=契約状況コード表!D$6)),"全官署支払金額",IF(AND(COUNTIF(BJ463,"&lt;&gt;*単価*"),COUNTIF(BJ463,"*変更契約*")),"変更後予定価格",IF(COUNTIF(BJ463,"*単価*"),"年間支払金額","予定価格"))))))))))))</f>
        <v>予定価格</v>
      </c>
      <c r="BD463" s="98" t="str">
        <f>IF(AND(BI463=契約状況コード表!M$5,T463&gt;契約状況コード表!N$5),"○",IF(AND(BI463=契約状況コード表!M$6,T463&gt;=契約状況コード表!N$6),"○",IF(AND(BI463=契約状況コード表!M$7,T463&gt;=契約状況コード表!N$7),"○",IF(AND(BI463=契約状況コード表!M$8,T463&gt;=契約状況コード表!N$8),"○",IF(AND(BI463=契約状況コード表!M$9,T463&gt;=契約状況コード表!N$9),"○",IF(AND(BI463=契約状況コード表!M$10,T463&gt;=契約状況コード表!N$10),"○",IF(AND(BI463=契約状況コード表!M$11,T463&gt;=契約状況コード表!N$11),"○",IF(AND(BI463=契約状況コード表!M$12,T463&gt;=契約状況コード表!N$12),"○",IF(AND(BI463=契約状況コード表!M$13,T463&gt;=契約状況コード表!N$13),"○",IF(T463="他官署で調達手続き入札を実施のため","○","×"))))))))))</f>
        <v>×</v>
      </c>
      <c r="BE463" s="98" t="str">
        <f>IF(AND(BI463=契約状況コード表!M$5,Y463&gt;契約状況コード表!N$5),"○",IF(AND(BI463=契約状況コード表!M$6,Y463&gt;=契約状況コード表!N$6),"○",IF(AND(BI463=契約状況コード表!M$7,Y463&gt;=契約状況コード表!N$7),"○",IF(AND(BI463=契約状況コード表!M$8,Y463&gt;=契約状況コード表!N$8),"○",IF(AND(BI463=契約状況コード表!M$9,Y463&gt;=契約状況コード表!N$9),"○",IF(AND(BI463=契約状況コード表!M$10,Y463&gt;=契約状況コード表!N$10),"○",IF(AND(BI463=契約状況コード表!M$11,Y463&gt;=契約状況コード表!N$11),"○",IF(AND(BI463=契約状況コード表!M$12,Y463&gt;=契約状況コード表!N$12),"○",IF(AND(BI463=契約状況コード表!M$13,Y463&gt;=契約状況コード表!N$13),"○","×")))))))))</f>
        <v>×</v>
      </c>
      <c r="BF463" s="98" t="str">
        <f t="shared" si="58"/>
        <v>×</v>
      </c>
      <c r="BG463" s="98" t="str">
        <f t="shared" si="59"/>
        <v>×</v>
      </c>
      <c r="BH463" s="99" t="str">
        <f t="shared" si="60"/>
        <v/>
      </c>
      <c r="BI463" s="146">
        <f t="shared" si="61"/>
        <v>0</v>
      </c>
      <c r="BJ463" s="29" t="str">
        <f>IF(AG463=契約状況コード表!G$5,"",IF(AND(K463&lt;&gt;"",ISTEXT(U463)),"分担契約/単価契約",IF(ISTEXT(U463),"単価契約",IF(K463&lt;&gt;"","分担契約",""))))</f>
        <v/>
      </c>
      <c r="BK463" s="147"/>
      <c r="BL463" s="102" t="str">
        <f>IF(COUNTIF(T463,"**"),"",IF(AND(T463&gt;=契約状況コード表!P$5,OR(H463=契約状況コード表!M$5,H463=契約状況コード表!M$6)),1,IF(AND(T463&gt;=契約状況コード表!P$13,H463&lt;&gt;契約状況コード表!M$5,H463&lt;&gt;契約状況コード表!M$6),1,"")))</f>
        <v/>
      </c>
      <c r="BM463" s="132" t="str">
        <f t="shared" si="62"/>
        <v>○</v>
      </c>
      <c r="BN463" s="102" t="b">
        <f t="shared" si="63"/>
        <v>1</v>
      </c>
      <c r="BO463" s="102" t="b">
        <f t="shared" si="64"/>
        <v>1</v>
      </c>
    </row>
    <row r="464" spans="7:67" ht="60.6" customHeight="1">
      <c r="G464" s="64"/>
      <c r="H464" s="65"/>
      <c r="I464" s="65"/>
      <c r="J464" s="65"/>
      <c r="K464" s="64"/>
      <c r="L464" s="29"/>
      <c r="M464" s="66"/>
      <c r="N464" s="65"/>
      <c r="O464" s="67"/>
      <c r="P464" s="72"/>
      <c r="Q464" s="73"/>
      <c r="R464" s="65"/>
      <c r="S464" s="64"/>
      <c r="T464" s="68"/>
      <c r="U464" s="75"/>
      <c r="V464" s="76"/>
      <c r="W464" s="148" t="str">
        <f>IF(OR(T464="他官署で調達手続きを実施のため",AG464=契約状況コード表!G$5),"－",IF(V464&lt;&gt;"",ROUNDDOWN(V464/T464,3),(IFERROR(ROUNDDOWN(U464/T464,3),"－"))))</f>
        <v>－</v>
      </c>
      <c r="X464" s="68"/>
      <c r="Y464" s="68"/>
      <c r="Z464" s="71"/>
      <c r="AA464" s="69"/>
      <c r="AB464" s="70"/>
      <c r="AC464" s="71"/>
      <c r="AD464" s="71"/>
      <c r="AE464" s="71"/>
      <c r="AF464" s="71"/>
      <c r="AG464" s="69"/>
      <c r="AH464" s="65"/>
      <c r="AI464" s="65"/>
      <c r="AJ464" s="65"/>
      <c r="AK464" s="29"/>
      <c r="AL464" s="29"/>
      <c r="AM464" s="170"/>
      <c r="AN464" s="170"/>
      <c r="AO464" s="170"/>
      <c r="AP464" s="170"/>
      <c r="AQ464" s="29"/>
      <c r="AR464" s="64"/>
      <c r="AS464" s="29"/>
      <c r="AT464" s="29"/>
      <c r="AU464" s="29"/>
      <c r="AV464" s="29"/>
      <c r="AW464" s="29"/>
      <c r="AX464" s="29"/>
      <c r="AY464" s="29"/>
      <c r="AZ464" s="29"/>
      <c r="BA464" s="90"/>
      <c r="BB464" s="97"/>
      <c r="BC464" s="98" t="str">
        <f>IF(AND(OR(K464=契約状況コード表!D$5,K464=契約状況コード表!D$6),OR(AG464=契約状況コード表!G$5,AG464=契約状況コード表!G$6)),"年間支払金額(全官署)",IF(OR(AG464=契約状況コード表!G$5,AG464=契約状況コード表!G$6),"年間支払金額",IF(AND(OR(COUNTIF(AI464,"*すべて*"),COUNTIF(AI464,"*全て*")),S464="●",OR(K464=契約状況コード表!D$5,K464=契約状況コード表!D$6)),"年間支払金額(全官署、契約相手方ごと)",IF(AND(OR(COUNTIF(AI464,"*すべて*"),COUNTIF(AI464,"*全て*")),S464="●"),"年間支払金額(契約相手方ごと)",IF(AND(OR(K464=契約状況コード表!D$5,K464=契約状況コード表!D$6),AG464=契約状況コード表!G$7),"契約総額(全官署)",IF(AND(K464=契約状況コード表!D$7,AG464=契約状況コード表!G$7),"契約総額(自官署のみ)",IF(K464=契約状況コード表!D$7,"年間支払金額(自官署のみ)",IF(AG464=契約状況コード表!G$7,"契約総額",IF(AND(COUNTIF(BJ464,"&lt;&gt;*単価*"),OR(K464=契約状況コード表!D$5,K464=契約状況コード表!D$6)),"全官署予定価格",IF(AND(COUNTIF(BJ464,"*単価*"),OR(K464=契約状況コード表!D$5,K464=契約状況コード表!D$6)),"全官署支払金額",IF(AND(COUNTIF(BJ464,"&lt;&gt;*単価*"),COUNTIF(BJ464,"*変更契約*")),"変更後予定価格",IF(COUNTIF(BJ464,"*単価*"),"年間支払金額","予定価格"))))))))))))</f>
        <v>予定価格</v>
      </c>
      <c r="BD464" s="98" t="str">
        <f>IF(AND(BI464=契約状況コード表!M$5,T464&gt;契約状況コード表!N$5),"○",IF(AND(BI464=契約状況コード表!M$6,T464&gt;=契約状況コード表!N$6),"○",IF(AND(BI464=契約状況コード表!M$7,T464&gt;=契約状況コード表!N$7),"○",IF(AND(BI464=契約状況コード表!M$8,T464&gt;=契約状況コード表!N$8),"○",IF(AND(BI464=契約状況コード表!M$9,T464&gt;=契約状況コード表!N$9),"○",IF(AND(BI464=契約状況コード表!M$10,T464&gt;=契約状況コード表!N$10),"○",IF(AND(BI464=契約状況コード表!M$11,T464&gt;=契約状況コード表!N$11),"○",IF(AND(BI464=契約状況コード表!M$12,T464&gt;=契約状況コード表!N$12),"○",IF(AND(BI464=契約状況コード表!M$13,T464&gt;=契約状況コード表!N$13),"○",IF(T464="他官署で調達手続き入札を実施のため","○","×"))))))))))</f>
        <v>×</v>
      </c>
      <c r="BE464" s="98" t="str">
        <f>IF(AND(BI464=契約状況コード表!M$5,Y464&gt;契約状況コード表!N$5),"○",IF(AND(BI464=契約状況コード表!M$6,Y464&gt;=契約状況コード表!N$6),"○",IF(AND(BI464=契約状況コード表!M$7,Y464&gt;=契約状況コード表!N$7),"○",IF(AND(BI464=契約状況コード表!M$8,Y464&gt;=契約状況コード表!N$8),"○",IF(AND(BI464=契約状況コード表!M$9,Y464&gt;=契約状況コード表!N$9),"○",IF(AND(BI464=契約状況コード表!M$10,Y464&gt;=契約状況コード表!N$10),"○",IF(AND(BI464=契約状況コード表!M$11,Y464&gt;=契約状況コード表!N$11),"○",IF(AND(BI464=契約状況コード表!M$12,Y464&gt;=契約状況コード表!N$12),"○",IF(AND(BI464=契約状況コード表!M$13,Y464&gt;=契約状況コード表!N$13),"○","×")))))))))</f>
        <v>×</v>
      </c>
      <c r="BF464" s="98" t="str">
        <f t="shared" si="58"/>
        <v>×</v>
      </c>
      <c r="BG464" s="98" t="str">
        <f t="shared" si="59"/>
        <v>×</v>
      </c>
      <c r="BH464" s="99" t="str">
        <f t="shared" si="60"/>
        <v/>
      </c>
      <c r="BI464" s="146">
        <f t="shared" si="61"/>
        <v>0</v>
      </c>
      <c r="BJ464" s="29" t="str">
        <f>IF(AG464=契約状況コード表!G$5,"",IF(AND(K464&lt;&gt;"",ISTEXT(U464)),"分担契約/単価契約",IF(ISTEXT(U464),"単価契約",IF(K464&lt;&gt;"","分担契約",""))))</f>
        <v/>
      </c>
      <c r="BK464" s="147"/>
      <c r="BL464" s="102" t="str">
        <f>IF(COUNTIF(T464,"**"),"",IF(AND(T464&gt;=契約状況コード表!P$5,OR(H464=契約状況コード表!M$5,H464=契約状況コード表!M$6)),1,IF(AND(T464&gt;=契約状況コード表!P$13,H464&lt;&gt;契約状況コード表!M$5,H464&lt;&gt;契約状況コード表!M$6),1,"")))</f>
        <v/>
      </c>
      <c r="BM464" s="132" t="str">
        <f t="shared" si="62"/>
        <v>○</v>
      </c>
      <c r="BN464" s="102" t="b">
        <f t="shared" si="63"/>
        <v>1</v>
      </c>
      <c r="BO464" s="102" t="b">
        <f t="shared" si="64"/>
        <v>1</v>
      </c>
    </row>
    <row r="465" spans="7:67" ht="60.6" customHeight="1">
      <c r="G465" s="64"/>
      <c r="H465" s="65"/>
      <c r="I465" s="65"/>
      <c r="J465" s="65"/>
      <c r="K465" s="64"/>
      <c r="L465" s="29"/>
      <c r="M465" s="66"/>
      <c r="N465" s="65"/>
      <c r="O465" s="67"/>
      <c r="P465" s="72"/>
      <c r="Q465" s="73"/>
      <c r="R465" s="65"/>
      <c r="S465" s="64"/>
      <c r="T465" s="68"/>
      <c r="U465" s="75"/>
      <c r="V465" s="76"/>
      <c r="W465" s="148" t="str">
        <f>IF(OR(T465="他官署で調達手続きを実施のため",AG465=契約状況コード表!G$5),"－",IF(V465&lt;&gt;"",ROUNDDOWN(V465/T465,3),(IFERROR(ROUNDDOWN(U465/T465,3),"－"))))</f>
        <v>－</v>
      </c>
      <c r="X465" s="68"/>
      <c r="Y465" s="68"/>
      <c r="Z465" s="71"/>
      <c r="AA465" s="69"/>
      <c r="AB465" s="70"/>
      <c r="AC465" s="71"/>
      <c r="AD465" s="71"/>
      <c r="AE465" s="71"/>
      <c r="AF465" s="71"/>
      <c r="AG465" s="69"/>
      <c r="AH465" s="65"/>
      <c r="AI465" s="65"/>
      <c r="AJ465" s="65"/>
      <c r="AK465" s="29"/>
      <c r="AL465" s="29"/>
      <c r="AM465" s="170"/>
      <c r="AN465" s="170"/>
      <c r="AO465" s="170"/>
      <c r="AP465" s="170"/>
      <c r="AQ465" s="29"/>
      <c r="AR465" s="64"/>
      <c r="AS465" s="29"/>
      <c r="AT465" s="29"/>
      <c r="AU465" s="29"/>
      <c r="AV465" s="29"/>
      <c r="AW465" s="29"/>
      <c r="AX465" s="29"/>
      <c r="AY465" s="29"/>
      <c r="AZ465" s="29"/>
      <c r="BA465" s="90"/>
      <c r="BB465" s="97"/>
      <c r="BC465" s="98" t="str">
        <f>IF(AND(OR(K465=契約状況コード表!D$5,K465=契約状況コード表!D$6),OR(AG465=契約状況コード表!G$5,AG465=契約状況コード表!G$6)),"年間支払金額(全官署)",IF(OR(AG465=契約状況コード表!G$5,AG465=契約状況コード表!G$6),"年間支払金額",IF(AND(OR(COUNTIF(AI465,"*すべて*"),COUNTIF(AI465,"*全て*")),S465="●",OR(K465=契約状況コード表!D$5,K465=契約状況コード表!D$6)),"年間支払金額(全官署、契約相手方ごと)",IF(AND(OR(COUNTIF(AI465,"*すべて*"),COUNTIF(AI465,"*全て*")),S465="●"),"年間支払金額(契約相手方ごと)",IF(AND(OR(K465=契約状況コード表!D$5,K465=契約状況コード表!D$6),AG465=契約状況コード表!G$7),"契約総額(全官署)",IF(AND(K465=契約状況コード表!D$7,AG465=契約状況コード表!G$7),"契約総額(自官署のみ)",IF(K465=契約状況コード表!D$7,"年間支払金額(自官署のみ)",IF(AG465=契約状況コード表!G$7,"契約総額",IF(AND(COUNTIF(BJ465,"&lt;&gt;*単価*"),OR(K465=契約状況コード表!D$5,K465=契約状況コード表!D$6)),"全官署予定価格",IF(AND(COUNTIF(BJ465,"*単価*"),OR(K465=契約状況コード表!D$5,K465=契約状況コード表!D$6)),"全官署支払金額",IF(AND(COUNTIF(BJ465,"&lt;&gt;*単価*"),COUNTIF(BJ465,"*変更契約*")),"変更後予定価格",IF(COUNTIF(BJ465,"*単価*"),"年間支払金額","予定価格"))))))))))))</f>
        <v>予定価格</v>
      </c>
      <c r="BD465" s="98" t="str">
        <f>IF(AND(BI465=契約状況コード表!M$5,T465&gt;契約状況コード表!N$5),"○",IF(AND(BI465=契約状況コード表!M$6,T465&gt;=契約状況コード表!N$6),"○",IF(AND(BI465=契約状況コード表!M$7,T465&gt;=契約状況コード表!N$7),"○",IF(AND(BI465=契約状況コード表!M$8,T465&gt;=契約状況コード表!N$8),"○",IF(AND(BI465=契約状況コード表!M$9,T465&gt;=契約状況コード表!N$9),"○",IF(AND(BI465=契約状況コード表!M$10,T465&gt;=契約状況コード表!N$10),"○",IF(AND(BI465=契約状況コード表!M$11,T465&gt;=契約状況コード表!N$11),"○",IF(AND(BI465=契約状況コード表!M$12,T465&gt;=契約状況コード表!N$12),"○",IF(AND(BI465=契約状況コード表!M$13,T465&gt;=契約状況コード表!N$13),"○",IF(T465="他官署で調達手続き入札を実施のため","○","×"))))))))))</f>
        <v>×</v>
      </c>
      <c r="BE465" s="98" t="str">
        <f>IF(AND(BI465=契約状況コード表!M$5,Y465&gt;契約状況コード表!N$5),"○",IF(AND(BI465=契約状況コード表!M$6,Y465&gt;=契約状況コード表!N$6),"○",IF(AND(BI465=契約状況コード表!M$7,Y465&gt;=契約状況コード表!N$7),"○",IF(AND(BI465=契約状況コード表!M$8,Y465&gt;=契約状況コード表!N$8),"○",IF(AND(BI465=契約状況コード表!M$9,Y465&gt;=契約状況コード表!N$9),"○",IF(AND(BI465=契約状況コード表!M$10,Y465&gt;=契約状況コード表!N$10),"○",IF(AND(BI465=契約状況コード表!M$11,Y465&gt;=契約状況コード表!N$11),"○",IF(AND(BI465=契約状況コード表!M$12,Y465&gt;=契約状況コード表!N$12),"○",IF(AND(BI465=契約状況コード表!M$13,Y465&gt;=契約状況コード表!N$13),"○","×")))))))))</f>
        <v>×</v>
      </c>
      <c r="BF465" s="98" t="str">
        <f t="shared" si="58"/>
        <v>×</v>
      </c>
      <c r="BG465" s="98" t="str">
        <f t="shared" si="59"/>
        <v>×</v>
      </c>
      <c r="BH465" s="99" t="str">
        <f t="shared" si="60"/>
        <v/>
      </c>
      <c r="BI465" s="146">
        <f t="shared" si="61"/>
        <v>0</v>
      </c>
      <c r="BJ465" s="29" t="str">
        <f>IF(AG465=契約状況コード表!G$5,"",IF(AND(K465&lt;&gt;"",ISTEXT(U465)),"分担契約/単価契約",IF(ISTEXT(U465),"単価契約",IF(K465&lt;&gt;"","分担契約",""))))</f>
        <v/>
      </c>
      <c r="BK465" s="147"/>
      <c r="BL465" s="102" t="str">
        <f>IF(COUNTIF(T465,"**"),"",IF(AND(T465&gt;=契約状況コード表!P$5,OR(H465=契約状況コード表!M$5,H465=契約状況コード表!M$6)),1,IF(AND(T465&gt;=契約状況コード表!P$13,H465&lt;&gt;契約状況コード表!M$5,H465&lt;&gt;契約状況コード表!M$6),1,"")))</f>
        <v/>
      </c>
      <c r="BM465" s="132" t="str">
        <f t="shared" si="62"/>
        <v>○</v>
      </c>
      <c r="BN465" s="102" t="b">
        <f t="shared" si="63"/>
        <v>1</v>
      </c>
      <c r="BO465" s="102" t="b">
        <f t="shared" si="64"/>
        <v>1</v>
      </c>
    </row>
    <row r="466" spans="7:67" ht="60.6" customHeight="1">
      <c r="G466" s="64"/>
      <c r="H466" s="65"/>
      <c r="I466" s="65"/>
      <c r="J466" s="65"/>
      <c r="K466" s="64"/>
      <c r="L466" s="29"/>
      <c r="M466" s="66"/>
      <c r="N466" s="65"/>
      <c r="O466" s="67"/>
      <c r="P466" s="72"/>
      <c r="Q466" s="73"/>
      <c r="R466" s="65"/>
      <c r="S466" s="64"/>
      <c r="T466" s="68"/>
      <c r="U466" s="75"/>
      <c r="V466" s="76"/>
      <c r="W466" s="148" t="str">
        <f>IF(OR(T466="他官署で調達手続きを実施のため",AG466=契約状況コード表!G$5),"－",IF(V466&lt;&gt;"",ROUNDDOWN(V466/T466,3),(IFERROR(ROUNDDOWN(U466/T466,3),"－"))))</f>
        <v>－</v>
      </c>
      <c r="X466" s="68"/>
      <c r="Y466" s="68"/>
      <c r="Z466" s="71"/>
      <c r="AA466" s="69"/>
      <c r="AB466" s="70"/>
      <c r="AC466" s="71"/>
      <c r="AD466" s="71"/>
      <c r="AE466" s="71"/>
      <c r="AF466" s="71"/>
      <c r="AG466" s="69"/>
      <c r="AH466" s="65"/>
      <c r="AI466" s="65"/>
      <c r="AJ466" s="65"/>
      <c r="AK466" s="29"/>
      <c r="AL466" s="29"/>
      <c r="AM466" s="170"/>
      <c r="AN466" s="170"/>
      <c r="AO466" s="170"/>
      <c r="AP466" s="170"/>
      <c r="AQ466" s="29"/>
      <c r="AR466" s="64"/>
      <c r="AS466" s="29"/>
      <c r="AT466" s="29"/>
      <c r="AU466" s="29"/>
      <c r="AV466" s="29"/>
      <c r="AW466" s="29"/>
      <c r="AX466" s="29"/>
      <c r="AY466" s="29"/>
      <c r="AZ466" s="29"/>
      <c r="BA466" s="92"/>
      <c r="BB466" s="97"/>
      <c r="BC466" s="98" t="str">
        <f>IF(AND(OR(K466=契約状況コード表!D$5,K466=契約状況コード表!D$6),OR(AG466=契約状況コード表!G$5,AG466=契約状況コード表!G$6)),"年間支払金額(全官署)",IF(OR(AG466=契約状況コード表!G$5,AG466=契約状況コード表!G$6),"年間支払金額",IF(AND(OR(COUNTIF(AI466,"*すべて*"),COUNTIF(AI466,"*全て*")),S466="●",OR(K466=契約状況コード表!D$5,K466=契約状況コード表!D$6)),"年間支払金額(全官署、契約相手方ごと)",IF(AND(OR(COUNTIF(AI466,"*すべて*"),COUNTIF(AI466,"*全て*")),S466="●"),"年間支払金額(契約相手方ごと)",IF(AND(OR(K466=契約状況コード表!D$5,K466=契約状況コード表!D$6),AG466=契約状況コード表!G$7),"契約総額(全官署)",IF(AND(K466=契約状況コード表!D$7,AG466=契約状況コード表!G$7),"契約総額(自官署のみ)",IF(K466=契約状況コード表!D$7,"年間支払金額(自官署のみ)",IF(AG466=契約状況コード表!G$7,"契約総額",IF(AND(COUNTIF(BJ466,"&lt;&gt;*単価*"),OR(K466=契約状況コード表!D$5,K466=契約状況コード表!D$6)),"全官署予定価格",IF(AND(COUNTIF(BJ466,"*単価*"),OR(K466=契約状況コード表!D$5,K466=契約状況コード表!D$6)),"全官署支払金額",IF(AND(COUNTIF(BJ466,"&lt;&gt;*単価*"),COUNTIF(BJ466,"*変更契約*")),"変更後予定価格",IF(COUNTIF(BJ466,"*単価*"),"年間支払金額","予定価格"))))))))))))</f>
        <v>予定価格</v>
      </c>
      <c r="BD466" s="98" t="str">
        <f>IF(AND(BI466=契約状況コード表!M$5,T466&gt;契約状況コード表!N$5),"○",IF(AND(BI466=契約状況コード表!M$6,T466&gt;=契約状況コード表!N$6),"○",IF(AND(BI466=契約状況コード表!M$7,T466&gt;=契約状況コード表!N$7),"○",IF(AND(BI466=契約状況コード表!M$8,T466&gt;=契約状況コード表!N$8),"○",IF(AND(BI466=契約状況コード表!M$9,T466&gt;=契約状況コード表!N$9),"○",IF(AND(BI466=契約状況コード表!M$10,T466&gt;=契約状況コード表!N$10),"○",IF(AND(BI466=契約状況コード表!M$11,T466&gt;=契約状況コード表!N$11),"○",IF(AND(BI466=契約状況コード表!M$12,T466&gt;=契約状況コード表!N$12),"○",IF(AND(BI466=契約状況コード表!M$13,T466&gt;=契約状況コード表!N$13),"○",IF(T466="他官署で調達手続き入札を実施のため","○","×"))))))))))</f>
        <v>×</v>
      </c>
      <c r="BE466" s="98" t="str">
        <f>IF(AND(BI466=契約状況コード表!M$5,Y466&gt;契約状況コード表!N$5),"○",IF(AND(BI466=契約状況コード表!M$6,Y466&gt;=契約状況コード表!N$6),"○",IF(AND(BI466=契約状況コード表!M$7,Y466&gt;=契約状況コード表!N$7),"○",IF(AND(BI466=契約状況コード表!M$8,Y466&gt;=契約状況コード表!N$8),"○",IF(AND(BI466=契約状況コード表!M$9,Y466&gt;=契約状況コード表!N$9),"○",IF(AND(BI466=契約状況コード表!M$10,Y466&gt;=契約状況コード表!N$10),"○",IF(AND(BI466=契約状況コード表!M$11,Y466&gt;=契約状況コード表!N$11),"○",IF(AND(BI466=契約状況コード表!M$12,Y466&gt;=契約状況コード表!N$12),"○",IF(AND(BI466=契約状況コード表!M$13,Y466&gt;=契約状況コード表!N$13),"○","×")))))))))</f>
        <v>×</v>
      </c>
      <c r="BF466" s="98" t="str">
        <f t="shared" si="58"/>
        <v>×</v>
      </c>
      <c r="BG466" s="98" t="str">
        <f t="shared" si="59"/>
        <v>×</v>
      </c>
      <c r="BH466" s="99" t="str">
        <f t="shared" si="60"/>
        <v/>
      </c>
      <c r="BI466" s="146">
        <f t="shared" si="61"/>
        <v>0</v>
      </c>
      <c r="BJ466" s="29" t="str">
        <f>IF(AG466=契約状況コード表!G$5,"",IF(AND(K466&lt;&gt;"",ISTEXT(U466)),"分担契約/単価契約",IF(ISTEXT(U466),"単価契約",IF(K466&lt;&gt;"","分担契約",""))))</f>
        <v/>
      </c>
      <c r="BK466" s="147"/>
      <c r="BL466" s="102" t="str">
        <f>IF(COUNTIF(T466,"**"),"",IF(AND(T466&gt;=契約状況コード表!P$5,OR(H466=契約状況コード表!M$5,H466=契約状況コード表!M$6)),1,IF(AND(T466&gt;=契約状況コード表!P$13,H466&lt;&gt;契約状況コード表!M$5,H466&lt;&gt;契約状況コード表!M$6),1,"")))</f>
        <v/>
      </c>
      <c r="BM466" s="132" t="str">
        <f t="shared" si="62"/>
        <v>○</v>
      </c>
      <c r="BN466" s="102" t="b">
        <f t="shared" si="63"/>
        <v>1</v>
      </c>
      <c r="BO466" s="102" t="b">
        <f t="shared" si="64"/>
        <v>1</v>
      </c>
    </row>
    <row r="467" spans="7:67" ht="60.6" customHeight="1">
      <c r="G467" s="64"/>
      <c r="H467" s="65"/>
      <c r="I467" s="65"/>
      <c r="J467" s="65"/>
      <c r="K467" s="64"/>
      <c r="L467" s="29"/>
      <c r="M467" s="66"/>
      <c r="N467" s="65"/>
      <c r="O467" s="67"/>
      <c r="P467" s="72"/>
      <c r="Q467" s="73"/>
      <c r="R467" s="65"/>
      <c r="S467" s="64"/>
      <c r="T467" s="68"/>
      <c r="U467" s="75"/>
      <c r="V467" s="76"/>
      <c r="W467" s="148" t="str">
        <f>IF(OR(T467="他官署で調達手続きを実施のため",AG467=契約状況コード表!G$5),"－",IF(V467&lt;&gt;"",ROUNDDOWN(V467/T467,3),(IFERROR(ROUNDDOWN(U467/T467,3),"－"))))</f>
        <v>－</v>
      </c>
      <c r="X467" s="68"/>
      <c r="Y467" s="68"/>
      <c r="Z467" s="71"/>
      <c r="AA467" s="69"/>
      <c r="AB467" s="70"/>
      <c r="AC467" s="71"/>
      <c r="AD467" s="71"/>
      <c r="AE467" s="71"/>
      <c r="AF467" s="71"/>
      <c r="AG467" s="69"/>
      <c r="AH467" s="65"/>
      <c r="AI467" s="65"/>
      <c r="AJ467" s="65"/>
      <c r="AK467" s="29"/>
      <c r="AL467" s="29"/>
      <c r="AM467" s="170"/>
      <c r="AN467" s="170"/>
      <c r="AO467" s="170"/>
      <c r="AP467" s="170"/>
      <c r="AQ467" s="29"/>
      <c r="AR467" s="64"/>
      <c r="AS467" s="29"/>
      <c r="AT467" s="29"/>
      <c r="AU467" s="29"/>
      <c r="AV467" s="29"/>
      <c r="AW467" s="29"/>
      <c r="AX467" s="29"/>
      <c r="AY467" s="29"/>
      <c r="AZ467" s="29"/>
      <c r="BA467" s="90"/>
      <c r="BB467" s="97"/>
      <c r="BC467" s="98" t="str">
        <f>IF(AND(OR(K467=契約状況コード表!D$5,K467=契約状況コード表!D$6),OR(AG467=契約状況コード表!G$5,AG467=契約状況コード表!G$6)),"年間支払金額(全官署)",IF(OR(AG467=契約状況コード表!G$5,AG467=契約状況コード表!G$6),"年間支払金額",IF(AND(OR(COUNTIF(AI467,"*すべて*"),COUNTIF(AI467,"*全て*")),S467="●",OR(K467=契約状況コード表!D$5,K467=契約状況コード表!D$6)),"年間支払金額(全官署、契約相手方ごと)",IF(AND(OR(COUNTIF(AI467,"*すべて*"),COUNTIF(AI467,"*全て*")),S467="●"),"年間支払金額(契約相手方ごと)",IF(AND(OR(K467=契約状況コード表!D$5,K467=契約状況コード表!D$6),AG467=契約状況コード表!G$7),"契約総額(全官署)",IF(AND(K467=契約状況コード表!D$7,AG467=契約状況コード表!G$7),"契約総額(自官署のみ)",IF(K467=契約状況コード表!D$7,"年間支払金額(自官署のみ)",IF(AG467=契約状況コード表!G$7,"契約総額",IF(AND(COUNTIF(BJ467,"&lt;&gt;*単価*"),OR(K467=契約状況コード表!D$5,K467=契約状況コード表!D$6)),"全官署予定価格",IF(AND(COUNTIF(BJ467,"*単価*"),OR(K467=契約状況コード表!D$5,K467=契約状況コード表!D$6)),"全官署支払金額",IF(AND(COUNTIF(BJ467,"&lt;&gt;*単価*"),COUNTIF(BJ467,"*変更契約*")),"変更後予定価格",IF(COUNTIF(BJ467,"*単価*"),"年間支払金額","予定価格"))))))))))))</f>
        <v>予定価格</v>
      </c>
      <c r="BD467" s="98" t="str">
        <f>IF(AND(BI467=契約状況コード表!M$5,T467&gt;契約状況コード表!N$5),"○",IF(AND(BI467=契約状況コード表!M$6,T467&gt;=契約状況コード表!N$6),"○",IF(AND(BI467=契約状況コード表!M$7,T467&gt;=契約状況コード表!N$7),"○",IF(AND(BI467=契約状況コード表!M$8,T467&gt;=契約状況コード表!N$8),"○",IF(AND(BI467=契約状況コード表!M$9,T467&gt;=契約状況コード表!N$9),"○",IF(AND(BI467=契約状況コード表!M$10,T467&gt;=契約状況コード表!N$10),"○",IF(AND(BI467=契約状況コード表!M$11,T467&gt;=契約状況コード表!N$11),"○",IF(AND(BI467=契約状況コード表!M$12,T467&gt;=契約状況コード表!N$12),"○",IF(AND(BI467=契約状況コード表!M$13,T467&gt;=契約状況コード表!N$13),"○",IF(T467="他官署で調達手続き入札を実施のため","○","×"))))))))))</f>
        <v>×</v>
      </c>
      <c r="BE467" s="98" t="str">
        <f>IF(AND(BI467=契約状況コード表!M$5,Y467&gt;契約状況コード表!N$5),"○",IF(AND(BI467=契約状況コード表!M$6,Y467&gt;=契約状況コード表!N$6),"○",IF(AND(BI467=契約状況コード表!M$7,Y467&gt;=契約状況コード表!N$7),"○",IF(AND(BI467=契約状況コード表!M$8,Y467&gt;=契約状況コード表!N$8),"○",IF(AND(BI467=契約状況コード表!M$9,Y467&gt;=契約状況コード表!N$9),"○",IF(AND(BI467=契約状況コード表!M$10,Y467&gt;=契約状況コード表!N$10),"○",IF(AND(BI467=契約状況コード表!M$11,Y467&gt;=契約状況コード表!N$11),"○",IF(AND(BI467=契約状況コード表!M$12,Y467&gt;=契約状況コード表!N$12),"○",IF(AND(BI467=契約状況コード表!M$13,Y467&gt;=契約状況コード表!N$13),"○","×")))))))))</f>
        <v>×</v>
      </c>
      <c r="BF467" s="98" t="str">
        <f t="shared" si="58"/>
        <v>×</v>
      </c>
      <c r="BG467" s="98" t="str">
        <f t="shared" si="59"/>
        <v>×</v>
      </c>
      <c r="BH467" s="99" t="str">
        <f t="shared" si="60"/>
        <v/>
      </c>
      <c r="BI467" s="146">
        <f t="shared" si="61"/>
        <v>0</v>
      </c>
      <c r="BJ467" s="29" t="str">
        <f>IF(AG467=契約状況コード表!G$5,"",IF(AND(K467&lt;&gt;"",ISTEXT(U467)),"分担契約/単価契約",IF(ISTEXT(U467),"単価契約",IF(K467&lt;&gt;"","分担契約",""))))</f>
        <v/>
      </c>
      <c r="BK467" s="147"/>
      <c r="BL467" s="102" t="str">
        <f>IF(COUNTIF(T467,"**"),"",IF(AND(T467&gt;=契約状況コード表!P$5,OR(H467=契約状況コード表!M$5,H467=契約状況コード表!M$6)),1,IF(AND(T467&gt;=契約状況コード表!P$13,H467&lt;&gt;契約状況コード表!M$5,H467&lt;&gt;契約状況コード表!M$6),1,"")))</f>
        <v/>
      </c>
      <c r="BM467" s="132" t="str">
        <f t="shared" si="62"/>
        <v>○</v>
      </c>
      <c r="BN467" s="102" t="b">
        <f t="shared" si="63"/>
        <v>1</v>
      </c>
      <c r="BO467" s="102" t="b">
        <f t="shared" si="64"/>
        <v>1</v>
      </c>
    </row>
    <row r="468" spans="7:67" ht="60.6" customHeight="1">
      <c r="G468" s="64"/>
      <c r="H468" s="65"/>
      <c r="I468" s="65"/>
      <c r="J468" s="65"/>
      <c r="K468" s="64"/>
      <c r="L468" s="29"/>
      <c r="M468" s="66"/>
      <c r="N468" s="65"/>
      <c r="O468" s="67"/>
      <c r="P468" s="72"/>
      <c r="Q468" s="73"/>
      <c r="R468" s="65"/>
      <c r="S468" s="64"/>
      <c r="T468" s="68"/>
      <c r="U468" s="75"/>
      <c r="V468" s="76"/>
      <c r="W468" s="148" t="str">
        <f>IF(OR(T468="他官署で調達手続きを実施のため",AG468=契約状況コード表!G$5),"－",IF(V468&lt;&gt;"",ROUNDDOWN(V468/T468,3),(IFERROR(ROUNDDOWN(U468/T468,3),"－"))))</f>
        <v>－</v>
      </c>
      <c r="X468" s="68"/>
      <c r="Y468" s="68"/>
      <c r="Z468" s="71"/>
      <c r="AA468" s="69"/>
      <c r="AB468" s="70"/>
      <c r="AC468" s="71"/>
      <c r="AD468" s="71"/>
      <c r="AE468" s="71"/>
      <c r="AF468" s="71"/>
      <c r="AG468" s="69"/>
      <c r="AH468" s="65"/>
      <c r="AI468" s="65"/>
      <c r="AJ468" s="65"/>
      <c r="AK468" s="29"/>
      <c r="AL468" s="29"/>
      <c r="AM468" s="170"/>
      <c r="AN468" s="170"/>
      <c r="AO468" s="170"/>
      <c r="AP468" s="170"/>
      <c r="AQ468" s="29"/>
      <c r="AR468" s="64"/>
      <c r="AS468" s="29"/>
      <c r="AT468" s="29"/>
      <c r="AU468" s="29"/>
      <c r="AV468" s="29"/>
      <c r="AW468" s="29"/>
      <c r="AX468" s="29"/>
      <c r="AY468" s="29"/>
      <c r="AZ468" s="29"/>
      <c r="BA468" s="90"/>
      <c r="BB468" s="97"/>
      <c r="BC468" s="98" t="str">
        <f>IF(AND(OR(K468=契約状況コード表!D$5,K468=契約状況コード表!D$6),OR(AG468=契約状況コード表!G$5,AG468=契約状況コード表!G$6)),"年間支払金額(全官署)",IF(OR(AG468=契約状況コード表!G$5,AG468=契約状況コード表!G$6),"年間支払金額",IF(AND(OR(COUNTIF(AI468,"*すべて*"),COUNTIF(AI468,"*全て*")),S468="●",OR(K468=契約状況コード表!D$5,K468=契約状況コード表!D$6)),"年間支払金額(全官署、契約相手方ごと)",IF(AND(OR(COUNTIF(AI468,"*すべて*"),COUNTIF(AI468,"*全て*")),S468="●"),"年間支払金額(契約相手方ごと)",IF(AND(OR(K468=契約状況コード表!D$5,K468=契約状況コード表!D$6),AG468=契約状況コード表!G$7),"契約総額(全官署)",IF(AND(K468=契約状況コード表!D$7,AG468=契約状況コード表!G$7),"契約総額(自官署のみ)",IF(K468=契約状況コード表!D$7,"年間支払金額(自官署のみ)",IF(AG468=契約状況コード表!G$7,"契約総額",IF(AND(COUNTIF(BJ468,"&lt;&gt;*単価*"),OR(K468=契約状況コード表!D$5,K468=契約状況コード表!D$6)),"全官署予定価格",IF(AND(COUNTIF(BJ468,"*単価*"),OR(K468=契約状況コード表!D$5,K468=契約状況コード表!D$6)),"全官署支払金額",IF(AND(COUNTIF(BJ468,"&lt;&gt;*単価*"),COUNTIF(BJ468,"*変更契約*")),"変更後予定価格",IF(COUNTIF(BJ468,"*単価*"),"年間支払金額","予定価格"))))))))))))</f>
        <v>予定価格</v>
      </c>
      <c r="BD468" s="98" t="str">
        <f>IF(AND(BI468=契約状況コード表!M$5,T468&gt;契約状況コード表!N$5),"○",IF(AND(BI468=契約状況コード表!M$6,T468&gt;=契約状況コード表!N$6),"○",IF(AND(BI468=契約状況コード表!M$7,T468&gt;=契約状況コード表!N$7),"○",IF(AND(BI468=契約状況コード表!M$8,T468&gt;=契約状況コード表!N$8),"○",IF(AND(BI468=契約状況コード表!M$9,T468&gt;=契約状況コード表!N$9),"○",IF(AND(BI468=契約状況コード表!M$10,T468&gt;=契約状況コード表!N$10),"○",IF(AND(BI468=契約状況コード表!M$11,T468&gt;=契約状況コード表!N$11),"○",IF(AND(BI468=契約状況コード表!M$12,T468&gt;=契約状況コード表!N$12),"○",IF(AND(BI468=契約状況コード表!M$13,T468&gt;=契約状況コード表!N$13),"○",IF(T468="他官署で調達手続き入札を実施のため","○","×"))))))))))</f>
        <v>×</v>
      </c>
      <c r="BE468" s="98" t="str">
        <f>IF(AND(BI468=契約状況コード表!M$5,Y468&gt;契約状況コード表!N$5),"○",IF(AND(BI468=契約状況コード表!M$6,Y468&gt;=契約状況コード表!N$6),"○",IF(AND(BI468=契約状況コード表!M$7,Y468&gt;=契約状況コード表!N$7),"○",IF(AND(BI468=契約状況コード表!M$8,Y468&gt;=契約状況コード表!N$8),"○",IF(AND(BI468=契約状況コード表!M$9,Y468&gt;=契約状況コード表!N$9),"○",IF(AND(BI468=契約状況コード表!M$10,Y468&gt;=契約状況コード表!N$10),"○",IF(AND(BI468=契約状況コード表!M$11,Y468&gt;=契約状況コード表!N$11),"○",IF(AND(BI468=契約状況コード表!M$12,Y468&gt;=契約状況コード表!N$12),"○",IF(AND(BI468=契約状況コード表!M$13,Y468&gt;=契約状況コード表!N$13),"○","×")))))))))</f>
        <v>×</v>
      </c>
      <c r="BF468" s="98" t="str">
        <f t="shared" si="58"/>
        <v>×</v>
      </c>
      <c r="BG468" s="98" t="str">
        <f t="shared" si="59"/>
        <v>×</v>
      </c>
      <c r="BH468" s="99" t="str">
        <f t="shared" si="60"/>
        <v/>
      </c>
      <c r="BI468" s="146">
        <f t="shared" si="61"/>
        <v>0</v>
      </c>
      <c r="BJ468" s="29" t="str">
        <f>IF(AG468=契約状況コード表!G$5,"",IF(AND(K468&lt;&gt;"",ISTEXT(U468)),"分担契約/単価契約",IF(ISTEXT(U468),"単価契約",IF(K468&lt;&gt;"","分担契約",""))))</f>
        <v/>
      </c>
      <c r="BK468" s="147"/>
      <c r="BL468" s="102" t="str">
        <f>IF(COUNTIF(T468,"**"),"",IF(AND(T468&gt;=契約状況コード表!P$5,OR(H468=契約状況コード表!M$5,H468=契約状況コード表!M$6)),1,IF(AND(T468&gt;=契約状況コード表!P$13,H468&lt;&gt;契約状況コード表!M$5,H468&lt;&gt;契約状況コード表!M$6),1,"")))</f>
        <v/>
      </c>
      <c r="BM468" s="132" t="str">
        <f t="shared" si="62"/>
        <v>○</v>
      </c>
      <c r="BN468" s="102" t="b">
        <f t="shared" si="63"/>
        <v>1</v>
      </c>
      <c r="BO468" s="102" t="b">
        <f t="shared" si="64"/>
        <v>1</v>
      </c>
    </row>
    <row r="469" spans="7:67" ht="60.6" customHeight="1">
      <c r="G469" s="64"/>
      <c r="H469" s="65"/>
      <c r="I469" s="65"/>
      <c r="J469" s="65"/>
      <c r="K469" s="64"/>
      <c r="L469" s="29"/>
      <c r="M469" s="66"/>
      <c r="N469" s="65"/>
      <c r="O469" s="67"/>
      <c r="P469" s="72"/>
      <c r="Q469" s="73"/>
      <c r="R469" s="65"/>
      <c r="S469" s="64"/>
      <c r="T469" s="74"/>
      <c r="U469" s="131"/>
      <c r="V469" s="76"/>
      <c r="W469" s="148" t="str">
        <f>IF(OR(T469="他官署で調達手続きを実施のため",AG469=契約状況コード表!G$5),"－",IF(V469&lt;&gt;"",ROUNDDOWN(V469/T469,3),(IFERROR(ROUNDDOWN(U469/T469,3),"－"))))</f>
        <v>－</v>
      </c>
      <c r="X469" s="74"/>
      <c r="Y469" s="74"/>
      <c r="Z469" s="71"/>
      <c r="AA469" s="69"/>
      <c r="AB469" s="70"/>
      <c r="AC469" s="71"/>
      <c r="AD469" s="71"/>
      <c r="AE469" s="71"/>
      <c r="AF469" s="71"/>
      <c r="AG469" s="69"/>
      <c r="AH469" s="65"/>
      <c r="AI469" s="65"/>
      <c r="AJ469" s="65"/>
      <c r="AK469" s="29"/>
      <c r="AL469" s="29"/>
      <c r="AM469" s="170"/>
      <c r="AN469" s="170"/>
      <c r="AO469" s="170"/>
      <c r="AP469" s="170"/>
      <c r="AQ469" s="29"/>
      <c r="AR469" s="64"/>
      <c r="AS469" s="29"/>
      <c r="AT469" s="29"/>
      <c r="AU469" s="29"/>
      <c r="AV469" s="29"/>
      <c r="AW469" s="29"/>
      <c r="AX469" s="29"/>
      <c r="AY469" s="29"/>
      <c r="AZ469" s="29"/>
      <c r="BA469" s="90"/>
      <c r="BB469" s="97"/>
      <c r="BC469" s="98" t="str">
        <f>IF(AND(OR(K469=契約状況コード表!D$5,K469=契約状況コード表!D$6),OR(AG469=契約状況コード表!G$5,AG469=契約状況コード表!G$6)),"年間支払金額(全官署)",IF(OR(AG469=契約状況コード表!G$5,AG469=契約状況コード表!G$6),"年間支払金額",IF(AND(OR(COUNTIF(AI469,"*すべて*"),COUNTIF(AI469,"*全て*")),S469="●",OR(K469=契約状況コード表!D$5,K469=契約状況コード表!D$6)),"年間支払金額(全官署、契約相手方ごと)",IF(AND(OR(COUNTIF(AI469,"*すべて*"),COUNTIF(AI469,"*全て*")),S469="●"),"年間支払金額(契約相手方ごと)",IF(AND(OR(K469=契約状況コード表!D$5,K469=契約状況コード表!D$6),AG469=契約状況コード表!G$7),"契約総額(全官署)",IF(AND(K469=契約状況コード表!D$7,AG469=契約状況コード表!G$7),"契約総額(自官署のみ)",IF(K469=契約状況コード表!D$7,"年間支払金額(自官署のみ)",IF(AG469=契約状況コード表!G$7,"契約総額",IF(AND(COUNTIF(BJ469,"&lt;&gt;*単価*"),OR(K469=契約状況コード表!D$5,K469=契約状況コード表!D$6)),"全官署予定価格",IF(AND(COUNTIF(BJ469,"*単価*"),OR(K469=契約状況コード表!D$5,K469=契約状況コード表!D$6)),"全官署支払金額",IF(AND(COUNTIF(BJ469,"&lt;&gt;*単価*"),COUNTIF(BJ469,"*変更契約*")),"変更後予定価格",IF(COUNTIF(BJ469,"*単価*"),"年間支払金額","予定価格"))))))))))))</f>
        <v>予定価格</v>
      </c>
      <c r="BD469" s="98" t="str">
        <f>IF(AND(BI469=契約状況コード表!M$5,T469&gt;契約状況コード表!N$5),"○",IF(AND(BI469=契約状況コード表!M$6,T469&gt;=契約状況コード表!N$6),"○",IF(AND(BI469=契約状況コード表!M$7,T469&gt;=契約状況コード表!N$7),"○",IF(AND(BI469=契約状況コード表!M$8,T469&gt;=契約状況コード表!N$8),"○",IF(AND(BI469=契約状況コード表!M$9,T469&gt;=契約状況コード表!N$9),"○",IF(AND(BI469=契約状況コード表!M$10,T469&gt;=契約状況コード表!N$10),"○",IF(AND(BI469=契約状況コード表!M$11,T469&gt;=契約状況コード表!N$11),"○",IF(AND(BI469=契約状況コード表!M$12,T469&gt;=契約状況コード表!N$12),"○",IF(AND(BI469=契約状況コード表!M$13,T469&gt;=契約状況コード表!N$13),"○",IF(T469="他官署で調達手続き入札を実施のため","○","×"))))))))))</f>
        <v>×</v>
      </c>
      <c r="BE469" s="98" t="str">
        <f>IF(AND(BI469=契約状況コード表!M$5,Y469&gt;契約状況コード表!N$5),"○",IF(AND(BI469=契約状況コード表!M$6,Y469&gt;=契約状況コード表!N$6),"○",IF(AND(BI469=契約状況コード表!M$7,Y469&gt;=契約状況コード表!N$7),"○",IF(AND(BI469=契約状況コード表!M$8,Y469&gt;=契約状況コード表!N$8),"○",IF(AND(BI469=契約状況コード表!M$9,Y469&gt;=契約状況コード表!N$9),"○",IF(AND(BI469=契約状況コード表!M$10,Y469&gt;=契約状況コード表!N$10),"○",IF(AND(BI469=契約状況コード表!M$11,Y469&gt;=契約状況コード表!N$11),"○",IF(AND(BI469=契約状況コード表!M$12,Y469&gt;=契約状況コード表!N$12),"○",IF(AND(BI469=契約状況コード表!M$13,Y469&gt;=契約状況コード表!N$13),"○","×")))))))))</f>
        <v>×</v>
      </c>
      <c r="BF469" s="98" t="str">
        <f t="shared" si="58"/>
        <v>×</v>
      </c>
      <c r="BG469" s="98" t="str">
        <f t="shared" si="59"/>
        <v>×</v>
      </c>
      <c r="BH469" s="99" t="str">
        <f t="shared" si="60"/>
        <v/>
      </c>
      <c r="BI469" s="146">
        <f t="shared" si="61"/>
        <v>0</v>
      </c>
      <c r="BJ469" s="29" t="str">
        <f>IF(AG469=契約状況コード表!G$5,"",IF(AND(K469&lt;&gt;"",ISTEXT(U469)),"分担契約/単価契約",IF(ISTEXT(U469),"単価契約",IF(K469&lt;&gt;"","分担契約",""))))</f>
        <v/>
      </c>
      <c r="BK469" s="147"/>
      <c r="BL469" s="102" t="str">
        <f>IF(COUNTIF(T469,"**"),"",IF(AND(T469&gt;=契約状況コード表!P$5,OR(H469=契約状況コード表!M$5,H469=契約状況コード表!M$6)),1,IF(AND(T469&gt;=契約状況コード表!P$13,H469&lt;&gt;契約状況コード表!M$5,H469&lt;&gt;契約状況コード表!M$6),1,"")))</f>
        <v/>
      </c>
      <c r="BM469" s="132" t="str">
        <f t="shared" si="62"/>
        <v>○</v>
      </c>
      <c r="BN469" s="102" t="b">
        <f t="shared" si="63"/>
        <v>1</v>
      </c>
      <c r="BO469" s="102" t="b">
        <f t="shared" si="64"/>
        <v>1</v>
      </c>
    </row>
    <row r="470" spans="7:67" ht="60.6" customHeight="1">
      <c r="G470" s="64"/>
      <c r="H470" s="65"/>
      <c r="I470" s="65"/>
      <c r="J470" s="65"/>
      <c r="K470" s="64"/>
      <c r="L470" s="29"/>
      <c r="M470" s="66"/>
      <c r="N470" s="65"/>
      <c r="O470" s="67"/>
      <c r="P470" s="72"/>
      <c r="Q470" s="73"/>
      <c r="R470" s="65"/>
      <c r="S470" s="64"/>
      <c r="T470" s="68"/>
      <c r="U470" s="75"/>
      <c r="V470" s="76"/>
      <c r="W470" s="148" t="str">
        <f>IF(OR(T470="他官署で調達手続きを実施のため",AG470=契約状況コード表!G$5),"－",IF(V470&lt;&gt;"",ROUNDDOWN(V470/T470,3),(IFERROR(ROUNDDOWN(U470/T470,3),"－"))))</f>
        <v>－</v>
      </c>
      <c r="X470" s="68"/>
      <c r="Y470" s="68"/>
      <c r="Z470" s="71"/>
      <c r="AA470" s="69"/>
      <c r="AB470" s="70"/>
      <c r="AC470" s="71"/>
      <c r="AD470" s="71"/>
      <c r="AE470" s="71"/>
      <c r="AF470" s="71"/>
      <c r="AG470" s="69"/>
      <c r="AH470" s="65"/>
      <c r="AI470" s="65"/>
      <c r="AJ470" s="65"/>
      <c r="AK470" s="29"/>
      <c r="AL470" s="29"/>
      <c r="AM470" s="170"/>
      <c r="AN470" s="170"/>
      <c r="AO470" s="170"/>
      <c r="AP470" s="170"/>
      <c r="AQ470" s="29"/>
      <c r="AR470" s="64"/>
      <c r="AS470" s="29"/>
      <c r="AT470" s="29"/>
      <c r="AU470" s="29"/>
      <c r="AV470" s="29"/>
      <c r="AW470" s="29"/>
      <c r="AX470" s="29"/>
      <c r="AY470" s="29"/>
      <c r="AZ470" s="29"/>
      <c r="BA470" s="90"/>
      <c r="BB470" s="97"/>
      <c r="BC470" s="98" t="str">
        <f>IF(AND(OR(K470=契約状況コード表!D$5,K470=契約状況コード表!D$6),OR(AG470=契約状況コード表!G$5,AG470=契約状況コード表!G$6)),"年間支払金額(全官署)",IF(OR(AG470=契約状況コード表!G$5,AG470=契約状況コード表!G$6),"年間支払金額",IF(AND(OR(COUNTIF(AI470,"*すべて*"),COUNTIF(AI470,"*全て*")),S470="●",OR(K470=契約状況コード表!D$5,K470=契約状況コード表!D$6)),"年間支払金額(全官署、契約相手方ごと)",IF(AND(OR(COUNTIF(AI470,"*すべて*"),COUNTIF(AI470,"*全て*")),S470="●"),"年間支払金額(契約相手方ごと)",IF(AND(OR(K470=契約状況コード表!D$5,K470=契約状況コード表!D$6),AG470=契約状況コード表!G$7),"契約総額(全官署)",IF(AND(K470=契約状況コード表!D$7,AG470=契約状況コード表!G$7),"契約総額(自官署のみ)",IF(K470=契約状況コード表!D$7,"年間支払金額(自官署のみ)",IF(AG470=契約状況コード表!G$7,"契約総額",IF(AND(COUNTIF(BJ470,"&lt;&gt;*単価*"),OR(K470=契約状況コード表!D$5,K470=契約状況コード表!D$6)),"全官署予定価格",IF(AND(COUNTIF(BJ470,"*単価*"),OR(K470=契約状況コード表!D$5,K470=契約状況コード表!D$6)),"全官署支払金額",IF(AND(COUNTIF(BJ470,"&lt;&gt;*単価*"),COUNTIF(BJ470,"*変更契約*")),"変更後予定価格",IF(COUNTIF(BJ470,"*単価*"),"年間支払金額","予定価格"))))))))))))</f>
        <v>予定価格</v>
      </c>
      <c r="BD470" s="98" t="str">
        <f>IF(AND(BI470=契約状況コード表!M$5,T470&gt;契約状況コード表!N$5),"○",IF(AND(BI470=契約状況コード表!M$6,T470&gt;=契約状況コード表!N$6),"○",IF(AND(BI470=契約状況コード表!M$7,T470&gt;=契約状況コード表!N$7),"○",IF(AND(BI470=契約状況コード表!M$8,T470&gt;=契約状況コード表!N$8),"○",IF(AND(BI470=契約状況コード表!M$9,T470&gt;=契約状況コード表!N$9),"○",IF(AND(BI470=契約状況コード表!M$10,T470&gt;=契約状況コード表!N$10),"○",IF(AND(BI470=契約状況コード表!M$11,T470&gt;=契約状況コード表!N$11),"○",IF(AND(BI470=契約状況コード表!M$12,T470&gt;=契約状況コード表!N$12),"○",IF(AND(BI470=契約状況コード表!M$13,T470&gt;=契約状況コード表!N$13),"○",IF(T470="他官署で調達手続き入札を実施のため","○","×"))))))))))</f>
        <v>×</v>
      </c>
      <c r="BE470" s="98" t="str">
        <f>IF(AND(BI470=契約状況コード表!M$5,Y470&gt;契約状況コード表!N$5),"○",IF(AND(BI470=契約状況コード表!M$6,Y470&gt;=契約状況コード表!N$6),"○",IF(AND(BI470=契約状況コード表!M$7,Y470&gt;=契約状況コード表!N$7),"○",IF(AND(BI470=契約状況コード表!M$8,Y470&gt;=契約状況コード表!N$8),"○",IF(AND(BI470=契約状況コード表!M$9,Y470&gt;=契約状況コード表!N$9),"○",IF(AND(BI470=契約状況コード表!M$10,Y470&gt;=契約状況コード表!N$10),"○",IF(AND(BI470=契約状況コード表!M$11,Y470&gt;=契約状況コード表!N$11),"○",IF(AND(BI470=契約状況コード表!M$12,Y470&gt;=契約状況コード表!N$12),"○",IF(AND(BI470=契約状況コード表!M$13,Y470&gt;=契約状況コード表!N$13),"○","×")))))))))</f>
        <v>×</v>
      </c>
      <c r="BF470" s="98" t="str">
        <f t="shared" si="58"/>
        <v>×</v>
      </c>
      <c r="BG470" s="98" t="str">
        <f t="shared" si="59"/>
        <v>×</v>
      </c>
      <c r="BH470" s="99" t="str">
        <f t="shared" si="60"/>
        <v/>
      </c>
      <c r="BI470" s="146">
        <f t="shared" si="61"/>
        <v>0</v>
      </c>
      <c r="BJ470" s="29" t="str">
        <f>IF(AG470=契約状況コード表!G$5,"",IF(AND(K470&lt;&gt;"",ISTEXT(U470)),"分担契約/単価契約",IF(ISTEXT(U470),"単価契約",IF(K470&lt;&gt;"","分担契約",""))))</f>
        <v/>
      </c>
      <c r="BK470" s="147"/>
      <c r="BL470" s="102" t="str">
        <f>IF(COUNTIF(T470,"**"),"",IF(AND(T470&gt;=契約状況コード表!P$5,OR(H470=契約状況コード表!M$5,H470=契約状況コード表!M$6)),1,IF(AND(T470&gt;=契約状況コード表!P$13,H470&lt;&gt;契約状況コード表!M$5,H470&lt;&gt;契約状況コード表!M$6),1,"")))</f>
        <v/>
      </c>
      <c r="BM470" s="132" t="str">
        <f t="shared" si="62"/>
        <v>○</v>
      </c>
      <c r="BN470" s="102" t="b">
        <f t="shared" si="63"/>
        <v>1</v>
      </c>
      <c r="BO470" s="102" t="b">
        <f t="shared" si="64"/>
        <v>1</v>
      </c>
    </row>
    <row r="471" spans="7:67" ht="60.6" customHeight="1">
      <c r="G471" s="64"/>
      <c r="H471" s="65"/>
      <c r="I471" s="65"/>
      <c r="J471" s="65"/>
      <c r="K471" s="64"/>
      <c r="L471" s="29"/>
      <c r="M471" s="66"/>
      <c r="N471" s="65"/>
      <c r="O471" s="67"/>
      <c r="P471" s="72"/>
      <c r="Q471" s="73"/>
      <c r="R471" s="65"/>
      <c r="S471" s="64"/>
      <c r="T471" s="68"/>
      <c r="U471" s="75"/>
      <c r="V471" s="76"/>
      <c r="W471" s="148" t="str">
        <f>IF(OR(T471="他官署で調達手続きを実施のため",AG471=契約状況コード表!G$5),"－",IF(V471&lt;&gt;"",ROUNDDOWN(V471/T471,3),(IFERROR(ROUNDDOWN(U471/T471,3),"－"))))</f>
        <v>－</v>
      </c>
      <c r="X471" s="68"/>
      <c r="Y471" s="68"/>
      <c r="Z471" s="71"/>
      <c r="AA471" s="69"/>
      <c r="AB471" s="70"/>
      <c r="AC471" s="71"/>
      <c r="AD471" s="71"/>
      <c r="AE471" s="71"/>
      <c r="AF471" s="71"/>
      <c r="AG471" s="69"/>
      <c r="AH471" s="65"/>
      <c r="AI471" s="65"/>
      <c r="AJ471" s="65"/>
      <c r="AK471" s="29"/>
      <c r="AL471" s="29"/>
      <c r="AM471" s="170"/>
      <c r="AN471" s="170"/>
      <c r="AO471" s="170"/>
      <c r="AP471" s="170"/>
      <c r="AQ471" s="29"/>
      <c r="AR471" s="64"/>
      <c r="AS471" s="29"/>
      <c r="AT471" s="29"/>
      <c r="AU471" s="29"/>
      <c r="AV471" s="29"/>
      <c r="AW471" s="29"/>
      <c r="AX471" s="29"/>
      <c r="AY471" s="29"/>
      <c r="AZ471" s="29"/>
      <c r="BA471" s="90"/>
      <c r="BB471" s="97"/>
      <c r="BC471" s="98" t="str">
        <f>IF(AND(OR(K471=契約状況コード表!D$5,K471=契約状況コード表!D$6),OR(AG471=契約状況コード表!G$5,AG471=契約状況コード表!G$6)),"年間支払金額(全官署)",IF(OR(AG471=契約状況コード表!G$5,AG471=契約状況コード表!G$6),"年間支払金額",IF(AND(OR(COUNTIF(AI471,"*すべて*"),COUNTIF(AI471,"*全て*")),S471="●",OR(K471=契約状況コード表!D$5,K471=契約状況コード表!D$6)),"年間支払金額(全官署、契約相手方ごと)",IF(AND(OR(COUNTIF(AI471,"*すべて*"),COUNTIF(AI471,"*全て*")),S471="●"),"年間支払金額(契約相手方ごと)",IF(AND(OR(K471=契約状況コード表!D$5,K471=契約状況コード表!D$6),AG471=契約状況コード表!G$7),"契約総額(全官署)",IF(AND(K471=契約状況コード表!D$7,AG471=契約状況コード表!G$7),"契約総額(自官署のみ)",IF(K471=契約状況コード表!D$7,"年間支払金額(自官署のみ)",IF(AG471=契約状況コード表!G$7,"契約総額",IF(AND(COUNTIF(BJ471,"&lt;&gt;*単価*"),OR(K471=契約状況コード表!D$5,K471=契約状況コード表!D$6)),"全官署予定価格",IF(AND(COUNTIF(BJ471,"*単価*"),OR(K471=契約状況コード表!D$5,K471=契約状況コード表!D$6)),"全官署支払金額",IF(AND(COUNTIF(BJ471,"&lt;&gt;*単価*"),COUNTIF(BJ471,"*変更契約*")),"変更後予定価格",IF(COUNTIF(BJ471,"*単価*"),"年間支払金額","予定価格"))))))))))))</f>
        <v>予定価格</v>
      </c>
      <c r="BD471" s="98" t="str">
        <f>IF(AND(BI471=契約状況コード表!M$5,T471&gt;契約状況コード表!N$5),"○",IF(AND(BI471=契約状況コード表!M$6,T471&gt;=契約状況コード表!N$6),"○",IF(AND(BI471=契約状況コード表!M$7,T471&gt;=契約状況コード表!N$7),"○",IF(AND(BI471=契約状況コード表!M$8,T471&gt;=契約状況コード表!N$8),"○",IF(AND(BI471=契約状況コード表!M$9,T471&gt;=契約状況コード表!N$9),"○",IF(AND(BI471=契約状況コード表!M$10,T471&gt;=契約状況コード表!N$10),"○",IF(AND(BI471=契約状況コード表!M$11,T471&gt;=契約状況コード表!N$11),"○",IF(AND(BI471=契約状況コード表!M$12,T471&gt;=契約状況コード表!N$12),"○",IF(AND(BI471=契約状況コード表!M$13,T471&gt;=契約状況コード表!N$13),"○",IF(T471="他官署で調達手続き入札を実施のため","○","×"))))))))))</f>
        <v>×</v>
      </c>
      <c r="BE471" s="98" t="str">
        <f>IF(AND(BI471=契約状況コード表!M$5,Y471&gt;契約状況コード表!N$5),"○",IF(AND(BI471=契約状況コード表!M$6,Y471&gt;=契約状況コード表!N$6),"○",IF(AND(BI471=契約状況コード表!M$7,Y471&gt;=契約状況コード表!N$7),"○",IF(AND(BI471=契約状況コード表!M$8,Y471&gt;=契約状況コード表!N$8),"○",IF(AND(BI471=契約状況コード表!M$9,Y471&gt;=契約状況コード表!N$9),"○",IF(AND(BI471=契約状況コード表!M$10,Y471&gt;=契約状況コード表!N$10),"○",IF(AND(BI471=契約状況コード表!M$11,Y471&gt;=契約状況コード表!N$11),"○",IF(AND(BI471=契約状況コード表!M$12,Y471&gt;=契約状況コード表!N$12),"○",IF(AND(BI471=契約状況コード表!M$13,Y471&gt;=契約状況コード表!N$13),"○","×")))))))))</f>
        <v>×</v>
      </c>
      <c r="BF471" s="98" t="str">
        <f t="shared" si="58"/>
        <v>×</v>
      </c>
      <c r="BG471" s="98" t="str">
        <f t="shared" si="59"/>
        <v>×</v>
      </c>
      <c r="BH471" s="99" t="str">
        <f t="shared" si="60"/>
        <v/>
      </c>
      <c r="BI471" s="146">
        <f t="shared" si="61"/>
        <v>0</v>
      </c>
      <c r="BJ471" s="29" t="str">
        <f>IF(AG471=契約状況コード表!G$5,"",IF(AND(K471&lt;&gt;"",ISTEXT(U471)),"分担契約/単価契約",IF(ISTEXT(U471),"単価契約",IF(K471&lt;&gt;"","分担契約",""))))</f>
        <v/>
      </c>
      <c r="BK471" s="147"/>
      <c r="BL471" s="102" t="str">
        <f>IF(COUNTIF(T471,"**"),"",IF(AND(T471&gt;=契約状況コード表!P$5,OR(H471=契約状況コード表!M$5,H471=契約状況コード表!M$6)),1,IF(AND(T471&gt;=契約状況コード表!P$13,H471&lt;&gt;契約状況コード表!M$5,H471&lt;&gt;契約状況コード表!M$6),1,"")))</f>
        <v/>
      </c>
      <c r="BM471" s="132" t="str">
        <f t="shared" si="62"/>
        <v>○</v>
      </c>
      <c r="BN471" s="102" t="b">
        <f t="shared" si="63"/>
        <v>1</v>
      </c>
      <c r="BO471" s="102" t="b">
        <f t="shared" si="64"/>
        <v>1</v>
      </c>
    </row>
    <row r="472" spans="7:67" ht="60.6" customHeight="1">
      <c r="G472" s="64"/>
      <c r="H472" s="65"/>
      <c r="I472" s="65"/>
      <c r="J472" s="65"/>
      <c r="K472" s="64"/>
      <c r="L472" s="29"/>
      <c r="M472" s="66"/>
      <c r="N472" s="65"/>
      <c r="O472" s="67"/>
      <c r="P472" s="72"/>
      <c r="Q472" s="73"/>
      <c r="R472" s="65"/>
      <c r="S472" s="64"/>
      <c r="T472" s="68"/>
      <c r="U472" s="75"/>
      <c r="V472" s="76"/>
      <c r="W472" s="148" t="str">
        <f>IF(OR(T472="他官署で調達手続きを実施のため",AG472=契約状況コード表!G$5),"－",IF(V472&lt;&gt;"",ROUNDDOWN(V472/T472,3),(IFERROR(ROUNDDOWN(U472/T472,3),"－"))))</f>
        <v>－</v>
      </c>
      <c r="X472" s="68"/>
      <c r="Y472" s="68"/>
      <c r="Z472" s="71"/>
      <c r="AA472" s="69"/>
      <c r="AB472" s="70"/>
      <c r="AC472" s="71"/>
      <c r="AD472" s="71"/>
      <c r="AE472" s="71"/>
      <c r="AF472" s="71"/>
      <c r="AG472" s="69"/>
      <c r="AH472" s="65"/>
      <c r="AI472" s="65"/>
      <c r="AJ472" s="65"/>
      <c r="AK472" s="29"/>
      <c r="AL472" s="29"/>
      <c r="AM472" s="170"/>
      <c r="AN472" s="170"/>
      <c r="AO472" s="170"/>
      <c r="AP472" s="170"/>
      <c r="AQ472" s="29"/>
      <c r="AR472" s="64"/>
      <c r="AS472" s="29"/>
      <c r="AT472" s="29"/>
      <c r="AU472" s="29"/>
      <c r="AV472" s="29"/>
      <c r="AW472" s="29"/>
      <c r="AX472" s="29"/>
      <c r="AY472" s="29"/>
      <c r="AZ472" s="29"/>
      <c r="BA472" s="90"/>
      <c r="BB472" s="97"/>
      <c r="BC472" s="98" t="str">
        <f>IF(AND(OR(K472=契約状況コード表!D$5,K472=契約状況コード表!D$6),OR(AG472=契約状況コード表!G$5,AG472=契約状況コード表!G$6)),"年間支払金額(全官署)",IF(OR(AG472=契約状況コード表!G$5,AG472=契約状況コード表!G$6),"年間支払金額",IF(AND(OR(COUNTIF(AI472,"*すべて*"),COUNTIF(AI472,"*全て*")),S472="●",OR(K472=契約状況コード表!D$5,K472=契約状況コード表!D$6)),"年間支払金額(全官署、契約相手方ごと)",IF(AND(OR(COUNTIF(AI472,"*すべて*"),COUNTIF(AI472,"*全て*")),S472="●"),"年間支払金額(契約相手方ごと)",IF(AND(OR(K472=契約状況コード表!D$5,K472=契約状況コード表!D$6),AG472=契約状況コード表!G$7),"契約総額(全官署)",IF(AND(K472=契約状況コード表!D$7,AG472=契約状況コード表!G$7),"契約総額(自官署のみ)",IF(K472=契約状況コード表!D$7,"年間支払金額(自官署のみ)",IF(AG472=契約状況コード表!G$7,"契約総額",IF(AND(COUNTIF(BJ472,"&lt;&gt;*単価*"),OR(K472=契約状況コード表!D$5,K472=契約状況コード表!D$6)),"全官署予定価格",IF(AND(COUNTIF(BJ472,"*単価*"),OR(K472=契約状況コード表!D$5,K472=契約状況コード表!D$6)),"全官署支払金額",IF(AND(COUNTIF(BJ472,"&lt;&gt;*単価*"),COUNTIF(BJ472,"*変更契約*")),"変更後予定価格",IF(COUNTIF(BJ472,"*単価*"),"年間支払金額","予定価格"))))))))))))</f>
        <v>予定価格</v>
      </c>
      <c r="BD472" s="98" t="str">
        <f>IF(AND(BI472=契約状況コード表!M$5,T472&gt;契約状況コード表!N$5),"○",IF(AND(BI472=契約状況コード表!M$6,T472&gt;=契約状況コード表!N$6),"○",IF(AND(BI472=契約状況コード表!M$7,T472&gt;=契約状況コード表!N$7),"○",IF(AND(BI472=契約状況コード表!M$8,T472&gt;=契約状況コード表!N$8),"○",IF(AND(BI472=契約状況コード表!M$9,T472&gt;=契約状況コード表!N$9),"○",IF(AND(BI472=契約状況コード表!M$10,T472&gt;=契約状況コード表!N$10),"○",IF(AND(BI472=契約状況コード表!M$11,T472&gt;=契約状況コード表!N$11),"○",IF(AND(BI472=契約状況コード表!M$12,T472&gt;=契約状況コード表!N$12),"○",IF(AND(BI472=契約状況コード表!M$13,T472&gt;=契約状況コード表!N$13),"○",IF(T472="他官署で調達手続き入札を実施のため","○","×"))))))))))</f>
        <v>×</v>
      </c>
      <c r="BE472" s="98" t="str">
        <f>IF(AND(BI472=契約状況コード表!M$5,Y472&gt;契約状況コード表!N$5),"○",IF(AND(BI472=契約状況コード表!M$6,Y472&gt;=契約状況コード表!N$6),"○",IF(AND(BI472=契約状況コード表!M$7,Y472&gt;=契約状況コード表!N$7),"○",IF(AND(BI472=契約状況コード表!M$8,Y472&gt;=契約状況コード表!N$8),"○",IF(AND(BI472=契約状況コード表!M$9,Y472&gt;=契約状況コード表!N$9),"○",IF(AND(BI472=契約状況コード表!M$10,Y472&gt;=契約状況コード表!N$10),"○",IF(AND(BI472=契約状況コード表!M$11,Y472&gt;=契約状況コード表!N$11),"○",IF(AND(BI472=契約状況コード表!M$12,Y472&gt;=契約状況コード表!N$12),"○",IF(AND(BI472=契約状況コード表!M$13,Y472&gt;=契約状況コード表!N$13),"○","×")))))))))</f>
        <v>×</v>
      </c>
      <c r="BF472" s="98" t="str">
        <f t="shared" si="58"/>
        <v>×</v>
      </c>
      <c r="BG472" s="98" t="str">
        <f t="shared" si="59"/>
        <v>×</v>
      </c>
      <c r="BH472" s="99" t="str">
        <f t="shared" si="60"/>
        <v/>
      </c>
      <c r="BI472" s="146">
        <f t="shared" si="61"/>
        <v>0</v>
      </c>
      <c r="BJ472" s="29" t="str">
        <f>IF(AG472=契約状況コード表!G$5,"",IF(AND(K472&lt;&gt;"",ISTEXT(U472)),"分担契約/単価契約",IF(ISTEXT(U472),"単価契約",IF(K472&lt;&gt;"","分担契約",""))))</f>
        <v/>
      </c>
      <c r="BK472" s="147"/>
      <c r="BL472" s="102" t="str">
        <f>IF(COUNTIF(T472,"**"),"",IF(AND(T472&gt;=契約状況コード表!P$5,OR(H472=契約状況コード表!M$5,H472=契約状況コード表!M$6)),1,IF(AND(T472&gt;=契約状況コード表!P$13,H472&lt;&gt;契約状況コード表!M$5,H472&lt;&gt;契約状況コード表!M$6),1,"")))</f>
        <v/>
      </c>
      <c r="BM472" s="132" t="str">
        <f t="shared" si="62"/>
        <v>○</v>
      </c>
      <c r="BN472" s="102" t="b">
        <f t="shared" si="63"/>
        <v>1</v>
      </c>
      <c r="BO472" s="102" t="b">
        <f t="shared" si="64"/>
        <v>1</v>
      </c>
    </row>
    <row r="473" spans="7:67" ht="60.6" customHeight="1">
      <c r="G473" s="64"/>
      <c r="H473" s="65"/>
      <c r="I473" s="65"/>
      <c r="J473" s="65"/>
      <c r="K473" s="64"/>
      <c r="L473" s="29"/>
      <c r="M473" s="66"/>
      <c r="N473" s="65"/>
      <c r="O473" s="67"/>
      <c r="P473" s="72"/>
      <c r="Q473" s="73"/>
      <c r="R473" s="65"/>
      <c r="S473" s="64"/>
      <c r="T473" s="68"/>
      <c r="U473" s="75"/>
      <c r="V473" s="76"/>
      <c r="W473" s="148" t="str">
        <f>IF(OR(T473="他官署で調達手続きを実施のため",AG473=契約状況コード表!G$5),"－",IF(V473&lt;&gt;"",ROUNDDOWN(V473/T473,3),(IFERROR(ROUNDDOWN(U473/T473,3),"－"))))</f>
        <v>－</v>
      </c>
      <c r="X473" s="68"/>
      <c r="Y473" s="68"/>
      <c r="Z473" s="71"/>
      <c r="AA473" s="69"/>
      <c r="AB473" s="70"/>
      <c r="AC473" s="71"/>
      <c r="AD473" s="71"/>
      <c r="AE473" s="71"/>
      <c r="AF473" s="71"/>
      <c r="AG473" s="69"/>
      <c r="AH473" s="65"/>
      <c r="AI473" s="65"/>
      <c r="AJ473" s="65"/>
      <c r="AK473" s="29"/>
      <c r="AL473" s="29"/>
      <c r="AM473" s="170"/>
      <c r="AN473" s="170"/>
      <c r="AO473" s="170"/>
      <c r="AP473" s="170"/>
      <c r="AQ473" s="29"/>
      <c r="AR473" s="64"/>
      <c r="AS473" s="29"/>
      <c r="AT473" s="29"/>
      <c r="AU473" s="29"/>
      <c r="AV473" s="29"/>
      <c r="AW473" s="29"/>
      <c r="AX473" s="29"/>
      <c r="AY473" s="29"/>
      <c r="AZ473" s="29"/>
      <c r="BA473" s="92"/>
      <c r="BB473" s="97"/>
      <c r="BC473" s="98" t="str">
        <f>IF(AND(OR(K473=契約状況コード表!D$5,K473=契約状況コード表!D$6),OR(AG473=契約状況コード表!G$5,AG473=契約状況コード表!G$6)),"年間支払金額(全官署)",IF(OR(AG473=契約状況コード表!G$5,AG473=契約状況コード表!G$6),"年間支払金額",IF(AND(OR(COUNTIF(AI473,"*すべて*"),COUNTIF(AI473,"*全て*")),S473="●",OR(K473=契約状況コード表!D$5,K473=契約状況コード表!D$6)),"年間支払金額(全官署、契約相手方ごと)",IF(AND(OR(COUNTIF(AI473,"*すべて*"),COUNTIF(AI473,"*全て*")),S473="●"),"年間支払金額(契約相手方ごと)",IF(AND(OR(K473=契約状況コード表!D$5,K473=契約状況コード表!D$6),AG473=契約状況コード表!G$7),"契約総額(全官署)",IF(AND(K473=契約状況コード表!D$7,AG473=契約状況コード表!G$7),"契約総額(自官署のみ)",IF(K473=契約状況コード表!D$7,"年間支払金額(自官署のみ)",IF(AG473=契約状況コード表!G$7,"契約総額",IF(AND(COUNTIF(BJ473,"&lt;&gt;*単価*"),OR(K473=契約状況コード表!D$5,K473=契約状況コード表!D$6)),"全官署予定価格",IF(AND(COUNTIF(BJ473,"*単価*"),OR(K473=契約状況コード表!D$5,K473=契約状況コード表!D$6)),"全官署支払金額",IF(AND(COUNTIF(BJ473,"&lt;&gt;*単価*"),COUNTIF(BJ473,"*変更契約*")),"変更後予定価格",IF(COUNTIF(BJ473,"*単価*"),"年間支払金額","予定価格"))))))))))))</f>
        <v>予定価格</v>
      </c>
      <c r="BD473" s="98" t="str">
        <f>IF(AND(BI473=契約状況コード表!M$5,T473&gt;契約状況コード表!N$5),"○",IF(AND(BI473=契約状況コード表!M$6,T473&gt;=契約状況コード表!N$6),"○",IF(AND(BI473=契約状況コード表!M$7,T473&gt;=契約状況コード表!N$7),"○",IF(AND(BI473=契約状況コード表!M$8,T473&gt;=契約状況コード表!N$8),"○",IF(AND(BI473=契約状況コード表!M$9,T473&gt;=契約状況コード表!N$9),"○",IF(AND(BI473=契約状況コード表!M$10,T473&gt;=契約状況コード表!N$10),"○",IF(AND(BI473=契約状況コード表!M$11,T473&gt;=契約状況コード表!N$11),"○",IF(AND(BI473=契約状況コード表!M$12,T473&gt;=契約状況コード表!N$12),"○",IF(AND(BI473=契約状況コード表!M$13,T473&gt;=契約状況コード表!N$13),"○",IF(T473="他官署で調達手続き入札を実施のため","○","×"))))))))))</f>
        <v>×</v>
      </c>
      <c r="BE473" s="98" t="str">
        <f>IF(AND(BI473=契約状況コード表!M$5,Y473&gt;契約状況コード表!N$5),"○",IF(AND(BI473=契約状況コード表!M$6,Y473&gt;=契約状況コード表!N$6),"○",IF(AND(BI473=契約状況コード表!M$7,Y473&gt;=契約状況コード表!N$7),"○",IF(AND(BI473=契約状況コード表!M$8,Y473&gt;=契約状況コード表!N$8),"○",IF(AND(BI473=契約状況コード表!M$9,Y473&gt;=契約状況コード表!N$9),"○",IF(AND(BI473=契約状況コード表!M$10,Y473&gt;=契約状況コード表!N$10),"○",IF(AND(BI473=契約状況コード表!M$11,Y473&gt;=契約状況コード表!N$11),"○",IF(AND(BI473=契約状況コード表!M$12,Y473&gt;=契約状況コード表!N$12),"○",IF(AND(BI473=契約状況コード表!M$13,Y473&gt;=契約状況コード表!N$13),"○","×")))))))))</f>
        <v>×</v>
      </c>
      <c r="BF473" s="98" t="str">
        <f t="shared" ref="BF473:BF536" si="65">IF(AND(L473="×",BG473="○"),"×",BG473)</f>
        <v>×</v>
      </c>
      <c r="BG473" s="98" t="str">
        <f t="shared" ref="BG473:BG536" si="66">IF(BB473&lt;&gt;"",BB473,IF(COUNTIF(BC473,"*予定価格*"),BD473,BE473))</f>
        <v>×</v>
      </c>
      <c r="BH473" s="99" t="str">
        <f t="shared" ref="BH473:BH536" si="67">IF(BG473="○",X473,"")</f>
        <v/>
      </c>
      <c r="BI473" s="146">
        <f t="shared" ref="BI473:BI536" si="68">IF(H473="③情報システム",IF(COUNTIF(I473,"*借入*")+COUNTIF(I473,"*賃貸*")+COUNTIF(I473,"*リース*"),"⑨物品等賃借",IF(COUNTIF(I473,"*購入*")+COUNTIF(DM473,"*調達*"),"⑦物品等購入",IF(COUNTIF(I473,"*製造*"),"⑧物品等製造","⑩役務"))),H473)</f>
        <v>0</v>
      </c>
      <c r="BJ473" s="29" t="str">
        <f>IF(AG473=契約状況コード表!G$5,"",IF(AND(K473&lt;&gt;"",ISTEXT(U473)),"分担契約/単価契約",IF(ISTEXT(U473),"単価契約",IF(K473&lt;&gt;"","分担契約",""))))</f>
        <v/>
      </c>
      <c r="BK473" s="147"/>
      <c r="BL473" s="102" t="str">
        <f>IF(COUNTIF(T473,"**"),"",IF(AND(T473&gt;=契約状況コード表!P$5,OR(H473=契約状況コード表!M$5,H473=契約状況コード表!M$6)),1,IF(AND(T473&gt;=契約状況コード表!P$13,H473&lt;&gt;契約状況コード表!M$5,H473&lt;&gt;契約状況コード表!M$6),1,"")))</f>
        <v/>
      </c>
      <c r="BM473" s="132" t="str">
        <f t="shared" ref="BM473:BM536" si="69">IF(LEN(O473)=0,"○",IF(LEN(O473)=1,"○",IF(LEN(O473)=13,"○",IF(LEN(O473)=27,"○",IF(LEN(O473)=41,"○","×")))))</f>
        <v>○</v>
      </c>
      <c r="BN473" s="102" t="b">
        <f t="shared" ref="BN473:BN536" si="70">_xlfn.ISFORMULA(BI473)</f>
        <v>1</v>
      </c>
      <c r="BO473" s="102" t="b">
        <f t="shared" ref="BO473:BO536" si="71">_xlfn.ISFORMULA(BJ473)</f>
        <v>1</v>
      </c>
    </row>
    <row r="474" spans="7:67" ht="60.6" customHeight="1">
      <c r="G474" s="64"/>
      <c r="H474" s="65"/>
      <c r="I474" s="65"/>
      <c r="J474" s="65"/>
      <c r="K474" s="64"/>
      <c r="L474" s="29"/>
      <c r="M474" s="66"/>
      <c r="N474" s="65"/>
      <c r="O474" s="67"/>
      <c r="P474" s="72"/>
      <c r="Q474" s="73"/>
      <c r="R474" s="65"/>
      <c r="S474" s="64"/>
      <c r="T474" s="68"/>
      <c r="U474" s="75"/>
      <c r="V474" s="76"/>
      <c r="W474" s="148" t="str">
        <f>IF(OR(T474="他官署で調達手続きを実施のため",AG474=契約状況コード表!G$5),"－",IF(V474&lt;&gt;"",ROUNDDOWN(V474/T474,3),(IFERROR(ROUNDDOWN(U474/T474,3),"－"))))</f>
        <v>－</v>
      </c>
      <c r="X474" s="68"/>
      <c r="Y474" s="68"/>
      <c r="Z474" s="71"/>
      <c r="AA474" s="69"/>
      <c r="AB474" s="70"/>
      <c r="AC474" s="71"/>
      <c r="AD474" s="71"/>
      <c r="AE474" s="71"/>
      <c r="AF474" s="71"/>
      <c r="AG474" s="69"/>
      <c r="AH474" s="65"/>
      <c r="AI474" s="65"/>
      <c r="AJ474" s="65"/>
      <c r="AK474" s="29"/>
      <c r="AL474" s="29"/>
      <c r="AM474" s="170"/>
      <c r="AN474" s="170"/>
      <c r="AO474" s="170"/>
      <c r="AP474" s="170"/>
      <c r="AQ474" s="29"/>
      <c r="AR474" s="64"/>
      <c r="AS474" s="29"/>
      <c r="AT474" s="29"/>
      <c r="AU474" s="29"/>
      <c r="AV474" s="29"/>
      <c r="AW474" s="29"/>
      <c r="AX474" s="29"/>
      <c r="AY474" s="29"/>
      <c r="AZ474" s="29"/>
      <c r="BA474" s="90"/>
      <c r="BB474" s="97"/>
      <c r="BC474" s="98" t="str">
        <f>IF(AND(OR(K474=契約状況コード表!D$5,K474=契約状況コード表!D$6),OR(AG474=契約状況コード表!G$5,AG474=契約状況コード表!G$6)),"年間支払金額(全官署)",IF(OR(AG474=契約状況コード表!G$5,AG474=契約状況コード表!G$6),"年間支払金額",IF(AND(OR(COUNTIF(AI474,"*すべて*"),COUNTIF(AI474,"*全て*")),S474="●",OR(K474=契約状況コード表!D$5,K474=契約状況コード表!D$6)),"年間支払金額(全官署、契約相手方ごと)",IF(AND(OR(COUNTIF(AI474,"*すべて*"),COUNTIF(AI474,"*全て*")),S474="●"),"年間支払金額(契約相手方ごと)",IF(AND(OR(K474=契約状況コード表!D$5,K474=契約状況コード表!D$6),AG474=契約状況コード表!G$7),"契約総額(全官署)",IF(AND(K474=契約状況コード表!D$7,AG474=契約状況コード表!G$7),"契約総額(自官署のみ)",IF(K474=契約状況コード表!D$7,"年間支払金額(自官署のみ)",IF(AG474=契約状況コード表!G$7,"契約総額",IF(AND(COUNTIF(BJ474,"&lt;&gt;*単価*"),OR(K474=契約状況コード表!D$5,K474=契約状況コード表!D$6)),"全官署予定価格",IF(AND(COUNTIF(BJ474,"*単価*"),OR(K474=契約状況コード表!D$5,K474=契約状況コード表!D$6)),"全官署支払金額",IF(AND(COUNTIF(BJ474,"&lt;&gt;*単価*"),COUNTIF(BJ474,"*変更契約*")),"変更後予定価格",IF(COUNTIF(BJ474,"*単価*"),"年間支払金額","予定価格"))))))))))))</f>
        <v>予定価格</v>
      </c>
      <c r="BD474" s="98" t="str">
        <f>IF(AND(BI474=契約状況コード表!M$5,T474&gt;契約状況コード表!N$5),"○",IF(AND(BI474=契約状況コード表!M$6,T474&gt;=契約状況コード表!N$6),"○",IF(AND(BI474=契約状況コード表!M$7,T474&gt;=契約状況コード表!N$7),"○",IF(AND(BI474=契約状況コード表!M$8,T474&gt;=契約状況コード表!N$8),"○",IF(AND(BI474=契約状況コード表!M$9,T474&gt;=契約状況コード表!N$9),"○",IF(AND(BI474=契約状況コード表!M$10,T474&gt;=契約状況コード表!N$10),"○",IF(AND(BI474=契約状況コード表!M$11,T474&gt;=契約状況コード表!N$11),"○",IF(AND(BI474=契約状況コード表!M$12,T474&gt;=契約状況コード表!N$12),"○",IF(AND(BI474=契約状況コード表!M$13,T474&gt;=契約状況コード表!N$13),"○",IF(T474="他官署で調達手続き入札を実施のため","○","×"))))))))))</f>
        <v>×</v>
      </c>
      <c r="BE474" s="98" t="str">
        <f>IF(AND(BI474=契約状況コード表!M$5,Y474&gt;契約状況コード表!N$5),"○",IF(AND(BI474=契約状況コード表!M$6,Y474&gt;=契約状況コード表!N$6),"○",IF(AND(BI474=契約状況コード表!M$7,Y474&gt;=契約状況コード表!N$7),"○",IF(AND(BI474=契約状況コード表!M$8,Y474&gt;=契約状況コード表!N$8),"○",IF(AND(BI474=契約状況コード表!M$9,Y474&gt;=契約状況コード表!N$9),"○",IF(AND(BI474=契約状況コード表!M$10,Y474&gt;=契約状況コード表!N$10),"○",IF(AND(BI474=契約状況コード表!M$11,Y474&gt;=契約状況コード表!N$11),"○",IF(AND(BI474=契約状況コード表!M$12,Y474&gt;=契約状況コード表!N$12),"○",IF(AND(BI474=契約状況コード表!M$13,Y474&gt;=契約状況コード表!N$13),"○","×")))))))))</f>
        <v>×</v>
      </c>
      <c r="BF474" s="98" t="str">
        <f t="shared" si="65"/>
        <v>×</v>
      </c>
      <c r="BG474" s="98" t="str">
        <f t="shared" si="66"/>
        <v>×</v>
      </c>
      <c r="BH474" s="99" t="str">
        <f t="shared" si="67"/>
        <v/>
      </c>
      <c r="BI474" s="146">
        <f t="shared" si="68"/>
        <v>0</v>
      </c>
      <c r="BJ474" s="29" t="str">
        <f>IF(AG474=契約状況コード表!G$5,"",IF(AND(K474&lt;&gt;"",ISTEXT(U474)),"分担契約/単価契約",IF(ISTEXT(U474),"単価契約",IF(K474&lt;&gt;"","分担契約",""))))</f>
        <v/>
      </c>
      <c r="BK474" s="147"/>
      <c r="BL474" s="102" t="str">
        <f>IF(COUNTIF(T474,"**"),"",IF(AND(T474&gt;=契約状況コード表!P$5,OR(H474=契約状況コード表!M$5,H474=契約状況コード表!M$6)),1,IF(AND(T474&gt;=契約状況コード表!P$13,H474&lt;&gt;契約状況コード表!M$5,H474&lt;&gt;契約状況コード表!M$6),1,"")))</f>
        <v/>
      </c>
      <c r="BM474" s="132" t="str">
        <f t="shared" si="69"/>
        <v>○</v>
      </c>
      <c r="BN474" s="102" t="b">
        <f t="shared" si="70"/>
        <v>1</v>
      </c>
      <c r="BO474" s="102" t="b">
        <f t="shared" si="71"/>
        <v>1</v>
      </c>
    </row>
    <row r="475" spans="7:67" ht="60.6" customHeight="1">
      <c r="G475" s="64"/>
      <c r="H475" s="65"/>
      <c r="I475" s="65"/>
      <c r="J475" s="65"/>
      <c r="K475" s="64"/>
      <c r="L475" s="29"/>
      <c r="M475" s="66"/>
      <c r="N475" s="65"/>
      <c r="O475" s="67"/>
      <c r="P475" s="72"/>
      <c r="Q475" s="73"/>
      <c r="R475" s="65"/>
      <c r="S475" s="64"/>
      <c r="T475" s="68"/>
      <c r="U475" s="75"/>
      <c r="V475" s="76"/>
      <c r="W475" s="148" t="str">
        <f>IF(OR(T475="他官署で調達手続きを実施のため",AG475=契約状況コード表!G$5),"－",IF(V475&lt;&gt;"",ROUNDDOWN(V475/T475,3),(IFERROR(ROUNDDOWN(U475/T475,3),"－"))))</f>
        <v>－</v>
      </c>
      <c r="X475" s="68"/>
      <c r="Y475" s="68"/>
      <c r="Z475" s="71"/>
      <c r="AA475" s="69"/>
      <c r="AB475" s="70"/>
      <c r="AC475" s="71"/>
      <c r="AD475" s="71"/>
      <c r="AE475" s="71"/>
      <c r="AF475" s="71"/>
      <c r="AG475" s="69"/>
      <c r="AH475" s="65"/>
      <c r="AI475" s="65"/>
      <c r="AJ475" s="65"/>
      <c r="AK475" s="29"/>
      <c r="AL475" s="29"/>
      <c r="AM475" s="170"/>
      <c r="AN475" s="170"/>
      <c r="AO475" s="170"/>
      <c r="AP475" s="170"/>
      <c r="AQ475" s="29"/>
      <c r="AR475" s="64"/>
      <c r="AS475" s="29"/>
      <c r="AT475" s="29"/>
      <c r="AU475" s="29"/>
      <c r="AV475" s="29"/>
      <c r="AW475" s="29"/>
      <c r="AX475" s="29"/>
      <c r="AY475" s="29"/>
      <c r="AZ475" s="29"/>
      <c r="BA475" s="90"/>
      <c r="BB475" s="97"/>
      <c r="BC475" s="98" t="str">
        <f>IF(AND(OR(K475=契約状況コード表!D$5,K475=契約状況コード表!D$6),OR(AG475=契約状況コード表!G$5,AG475=契約状況コード表!G$6)),"年間支払金額(全官署)",IF(OR(AG475=契約状況コード表!G$5,AG475=契約状況コード表!G$6),"年間支払金額",IF(AND(OR(COUNTIF(AI475,"*すべて*"),COUNTIF(AI475,"*全て*")),S475="●",OR(K475=契約状況コード表!D$5,K475=契約状況コード表!D$6)),"年間支払金額(全官署、契約相手方ごと)",IF(AND(OR(COUNTIF(AI475,"*すべて*"),COUNTIF(AI475,"*全て*")),S475="●"),"年間支払金額(契約相手方ごと)",IF(AND(OR(K475=契約状況コード表!D$5,K475=契約状況コード表!D$6),AG475=契約状況コード表!G$7),"契約総額(全官署)",IF(AND(K475=契約状況コード表!D$7,AG475=契約状況コード表!G$7),"契約総額(自官署のみ)",IF(K475=契約状況コード表!D$7,"年間支払金額(自官署のみ)",IF(AG475=契約状況コード表!G$7,"契約総額",IF(AND(COUNTIF(BJ475,"&lt;&gt;*単価*"),OR(K475=契約状況コード表!D$5,K475=契約状況コード表!D$6)),"全官署予定価格",IF(AND(COUNTIF(BJ475,"*単価*"),OR(K475=契約状況コード表!D$5,K475=契約状況コード表!D$6)),"全官署支払金額",IF(AND(COUNTIF(BJ475,"&lt;&gt;*単価*"),COUNTIF(BJ475,"*変更契約*")),"変更後予定価格",IF(COUNTIF(BJ475,"*単価*"),"年間支払金額","予定価格"))))))))))))</f>
        <v>予定価格</v>
      </c>
      <c r="BD475" s="98" t="str">
        <f>IF(AND(BI475=契約状況コード表!M$5,T475&gt;契約状況コード表!N$5),"○",IF(AND(BI475=契約状況コード表!M$6,T475&gt;=契約状況コード表!N$6),"○",IF(AND(BI475=契約状況コード表!M$7,T475&gt;=契約状況コード表!N$7),"○",IF(AND(BI475=契約状況コード表!M$8,T475&gt;=契約状況コード表!N$8),"○",IF(AND(BI475=契約状況コード表!M$9,T475&gt;=契約状況コード表!N$9),"○",IF(AND(BI475=契約状況コード表!M$10,T475&gt;=契約状況コード表!N$10),"○",IF(AND(BI475=契約状況コード表!M$11,T475&gt;=契約状況コード表!N$11),"○",IF(AND(BI475=契約状況コード表!M$12,T475&gt;=契約状況コード表!N$12),"○",IF(AND(BI475=契約状況コード表!M$13,T475&gt;=契約状況コード表!N$13),"○",IF(T475="他官署で調達手続き入札を実施のため","○","×"))))))))))</f>
        <v>×</v>
      </c>
      <c r="BE475" s="98" t="str">
        <f>IF(AND(BI475=契約状況コード表!M$5,Y475&gt;契約状況コード表!N$5),"○",IF(AND(BI475=契約状況コード表!M$6,Y475&gt;=契約状況コード表!N$6),"○",IF(AND(BI475=契約状況コード表!M$7,Y475&gt;=契約状況コード表!N$7),"○",IF(AND(BI475=契約状況コード表!M$8,Y475&gt;=契約状況コード表!N$8),"○",IF(AND(BI475=契約状況コード表!M$9,Y475&gt;=契約状況コード表!N$9),"○",IF(AND(BI475=契約状況コード表!M$10,Y475&gt;=契約状況コード表!N$10),"○",IF(AND(BI475=契約状況コード表!M$11,Y475&gt;=契約状況コード表!N$11),"○",IF(AND(BI475=契約状況コード表!M$12,Y475&gt;=契約状況コード表!N$12),"○",IF(AND(BI475=契約状況コード表!M$13,Y475&gt;=契約状況コード表!N$13),"○","×")))))))))</f>
        <v>×</v>
      </c>
      <c r="BF475" s="98" t="str">
        <f t="shared" si="65"/>
        <v>×</v>
      </c>
      <c r="BG475" s="98" t="str">
        <f t="shared" si="66"/>
        <v>×</v>
      </c>
      <c r="BH475" s="99" t="str">
        <f t="shared" si="67"/>
        <v/>
      </c>
      <c r="BI475" s="146">
        <f t="shared" si="68"/>
        <v>0</v>
      </c>
      <c r="BJ475" s="29" t="str">
        <f>IF(AG475=契約状況コード表!G$5,"",IF(AND(K475&lt;&gt;"",ISTEXT(U475)),"分担契約/単価契約",IF(ISTEXT(U475),"単価契約",IF(K475&lt;&gt;"","分担契約",""))))</f>
        <v/>
      </c>
      <c r="BK475" s="147"/>
      <c r="BL475" s="102" t="str">
        <f>IF(COUNTIF(T475,"**"),"",IF(AND(T475&gt;=契約状況コード表!P$5,OR(H475=契約状況コード表!M$5,H475=契約状況コード表!M$6)),1,IF(AND(T475&gt;=契約状況コード表!P$13,H475&lt;&gt;契約状況コード表!M$5,H475&lt;&gt;契約状況コード表!M$6),1,"")))</f>
        <v/>
      </c>
      <c r="BM475" s="132" t="str">
        <f t="shared" si="69"/>
        <v>○</v>
      </c>
      <c r="BN475" s="102" t="b">
        <f t="shared" si="70"/>
        <v>1</v>
      </c>
      <c r="BO475" s="102" t="b">
        <f t="shared" si="71"/>
        <v>1</v>
      </c>
    </row>
    <row r="476" spans="7:67" ht="60.6" customHeight="1">
      <c r="G476" s="64"/>
      <c r="H476" s="65"/>
      <c r="I476" s="65"/>
      <c r="J476" s="65"/>
      <c r="K476" s="64"/>
      <c r="L476" s="29"/>
      <c r="M476" s="66"/>
      <c r="N476" s="65"/>
      <c r="O476" s="67"/>
      <c r="P476" s="72"/>
      <c r="Q476" s="73"/>
      <c r="R476" s="65"/>
      <c r="S476" s="64"/>
      <c r="T476" s="74"/>
      <c r="U476" s="131"/>
      <c r="V476" s="76"/>
      <c r="W476" s="148" t="str">
        <f>IF(OR(T476="他官署で調達手続きを実施のため",AG476=契約状況コード表!G$5),"－",IF(V476&lt;&gt;"",ROUNDDOWN(V476/T476,3),(IFERROR(ROUNDDOWN(U476/T476,3),"－"))))</f>
        <v>－</v>
      </c>
      <c r="X476" s="74"/>
      <c r="Y476" s="74"/>
      <c r="Z476" s="71"/>
      <c r="AA476" s="69"/>
      <c r="AB476" s="70"/>
      <c r="AC476" s="71"/>
      <c r="AD476" s="71"/>
      <c r="AE476" s="71"/>
      <c r="AF476" s="71"/>
      <c r="AG476" s="69"/>
      <c r="AH476" s="65"/>
      <c r="AI476" s="65"/>
      <c r="AJ476" s="65"/>
      <c r="AK476" s="29"/>
      <c r="AL476" s="29"/>
      <c r="AM476" s="170"/>
      <c r="AN476" s="170"/>
      <c r="AO476" s="170"/>
      <c r="AP476" s="170"/>
      <c r="AQ476" s="29"/>
      <c r="AR476" s="64"/>
      <c r="AS476" s="29"/>
      <c r="AT476" s="29"/>
      <c r="AU476" s="29"/>
      <c r="AV476" s="29"/>
      <c r="AW476" s="29"/>
      <c r="AX476" s="29"/>
      <c r="AY476" s="29"/>
      <c r="AZ476" s="29"/>
      <c r="BA476" s="90"/>
      <c r="BB476" s="97"/>
      <c r="BC476" s="98" t="str">
        <f>IF(AND(OR(K476=契約状況コード表!D$5,K476=契約状況コード表!D$6),OR(AG476=契約状況コード表!G$5,AG476=契約状況コード表!G$6)),"年間支払金額(全官署)",IF(OR(AG476=契約状況コード表!G$5,AG476=契約状況コード表!G$6),"年間支払金額",IF(AND(OR(COUNTIF(AI476,"*すべて*"),COUNTIF(AI476,"*全て*")),S476="●",OR(K476=契約状況コード表!D$5,K476=契約状況コード表!D$6)),"年間支払金額(全官署、契約相手方ごと)",IF(AND(OR(COUNTIF(AI476,"*すべて*"),COUNTIF(AI476,"*全て*")),S476="●"),"年間支払金額(契約相手方ごと)",IF(AND(OR(K476=契約状況コード表!D$5,K476=契約状況コード表!D$6),AG476=契約状況コード表!G$7),"契約総額(全官署)",IF(AND(K476=契約状況コード表!D$7,AG476=契約状況コード表!G$7),"契約総額(自官署のみ)",IF(K476=契約状況コード表!D$7,"年間支払金額(自官署のみ)",IF(AG476=契約状況コード表!G$7,"契約総額",IF(AND(COUNTIF(BJ476,"&lt;&gt;*単価*"),OR(K476=契約状況コード表!D$5,K476=契約状況コード表!D$6)),"全官署予定価格",IF(AND(COUNTIF(BJ476,"*単価*"),OR(K476=契約状況コード表!D$5,K476=契約状況コード表!D$6)),"全官署支払金額",IF(AND(COUNTIF(BJ476,"&lt;&gt;*単価*"),COUNTIF(BJ476,"*変更契約*")),"変更後予定価格",IF(COUNTIF(BJ476,"*単価*"),"年間支払金額","予定価格"))))))))))))</f>
        <v>予定価格</v>
      </c>
      <c r="BD476" s="98" t="str">
        <f>IF(AND(BI476=契約状況コード表!M$5,T476&gt;契約状況コード表!N$5),"○",IF(AND(BI476=契約状況コード表!M$6,T476&gt;=契約状況コード表!N$6),"○",IF(AND(BI476=契約状況コード表!M$7,T476&gt;=契約状況コード表!N$7),"○",IF(AND(BI476=契約状況コード表!M$8,T476&gt;=契約状況コード表!N$8),"○",IF(AND(BI476=契約状況コード表!M$9,T476&gt;=契約状況コード表!N$9),"○",IF(AND(BI476=契約状況コード表!M$10,T476&gt;=契約状況コード表!N$10),"○",IF(AND(BI476=契約状況コード表!M$11,T476&gt;=契約状況コード表!N$11),"○",IF(AND(BI476=契約状況コード表!M$12,T476&gt;=契約状況コード表!N$12),"○",IF(AND(BI476=契約状況コード表!M$13,T476&gt;=契約状況コード表!N$13),"○",IF(T476="他官署で調達手続き入札を実施のため","○","×"))))))))))</f>
        <v>×</v>
      </c>
      <c r="BE476" s="98" t="str">
        <f>IF(AND(BI476=契約状況コード表!M$5,Y476&gt;契約状況コード表!N$5),"○",IF(AND(BI476=契約状況コード表!M$6,Y476&gt;=契約状況コード表!N$6),"○",IF(AND(BI476=契約状況コード表!M$7,Y476&gt;=契約状況コード表!N$7),"○",IF(AND(BI476=契約状況コード表!M$8,Y476&gt;=契約状況コード表!N$8),"○",IF(AND(BI476=契約状況コード表!M$9,Y476&gt;=契約状況コード表!N$9),"○",IF(AND(BI476=契約状況コード表!M$10,Y476&gt;=契約状況コード表!N$10),"○",IF(AND(BI476=契約状況コード表!M$11,Y476&gt;=契約状況コード表!N$11),"○",IF(AND(BI476=契約状況コード表!M$12,Y476&gt;=契約状況コード表!N$12),"○",IF(AND(BI476=契約状況コード表!M$13,Y476&gt;=契約状況コード表!N$13),"○","×")))))))))</f>
        <v>×</v>
      </c>
      <c r="BF476" s="98" t="str">
        <f t="shared" si="65"/>
        <v>×</v>
      </c>
      <c r="BG476" s="98" t="str">
        <f t="shared" si="66"/>
        <v>×</v>
      </c>
      <c r="BH476" s="99" t="str">
        <f t="shared" si="67"/>
        <v/>
      </c>
      <c r="BI476" s="146">
        <f t="shared" si="68"/>
        <v>0</v>
      </c>
      <c r="BJ476" s="29" t="str">
        <f>IF(AG476=契約状況コード表!G$5,"",IF(AND(K476&lt;&gt;"",ISTEXT(U476)),"分担契約/単価契約",IF(ISTEXT(U476),"単価契約",IF(K476&lt;&gt;"","分担契約",""))))</f>
        <v/>
      </c>
      <c r="BK476" s="147"/>
      <c r="BL476" s="102" t="str">
        <f>IF(COUNTIF(T476,"**"),"",IF(AND(T476&gt;=契約状況コード表!P$5,OR(H476=契約状況コード表!M$5,H476=契約状況コード表!M$6)),1,IF(AND(T476&gt;=契約状況コード表!P$13,H476&lt;&gt;契約状況コード表!M$5,H476&lt;&gt;契約状況コード表!M$6),1,"")))</f>
        <v/>
      </c>
      <c r="BM476" s="132" t="str">
        <f t="shared" si="69"/>
        <v>○</v>
      </c>
      <c r="BN476" s="102" t="b">
        <f t="shared" si="70"/>
        <v>1</v>
      </c>
      <c r="BO476" s="102" t="b">
        <f t="shared" si="71"/>
        <v>1</v>
      </c>
    </row>
    <row r="477" spans="7:67" ht="60.6" customHeight="1">
      <c r="G477" s="64"/>
      <c r="H477" s="65"/>
      <c r="I477" s="65"/>
      <c r="J477" s="65"/>
      <c r="K477" s="64"/>
      <c r="L477" s="29"/>
      <c r="M477" s="66"/>
      <c r="N477" s="65"/>
      <c r="O477" s="67"/>
      <c r="P477" s="72"/>
      <c r="Q477" s="73"/>
      <c r="R477" s="65"/>
      <c r="S477" s="64"/>
      <c r="T477" s="68"/>
      <c r="U477" s="75"/>
      <c r="V477" s="76"/>
      <c r="W477" s="148" t="str">
        <f>IF(OR(T477="他官署で調達手続きを実施のため",AG477=契約状況コード表!G$5),"－",IF(V477&lt;&gt;"",ROUNDDOWN(V477/T477,3),(IFERROR(ROUNDDOWN(U477/T477,3),"－"))))</f>
        <v>－</v>
      </c>
      <c r="X477" s="68"/>
      <c r="Y477" s="68"/>
      <c r="Z477" s="71"/>
      <c r="AA477" s="69"/>
      <c r="AB477" s="70"/>
      <c r="AC477" s="71"/>
      <c r="AD477" s="71"/>
      <c r="AE477" s="71"/>
      <c r="AF477" s="71"/>
      <c r="AG477" s="69"/>
      <c r="AH477" s="65"/>
      <c r="AI477" s="65"/>
      <c r="AJ477" s="65"/>
      <c r="AK477" s="29"/>
      <c r="AL477" s="29"/>
      <c r="AM477" s="170"/>
      <c r="AN477" s="170"/>
      <c r="AO477" s="170"/>
      <c r="AP477" s="170"/>
      <c r="AQ477" s="29"/>
      <c r="AR477" s="64"/>
      <c r="AS477" s="29"/>
      <c r="AT477" s="29"/>
      <c r="AU477" s="29"/>
      <c r="AV477" s="29"/>
      <c r="AW477" s="29"/>
      <c r="AX477" s="29"/>
      <c r="AY477" s="29"/>
      <c r="AZ477" s="29"/>
      <c r="BA477" s="90"/>
      <c r="BB477" s="97"/>
      <c r="BC477" s="98" t="str">
        <f>IF(AND(OR(K477=契約状況コード表!D$5,K477=契約状況コード表!D$6),OR(AG477=契約状況コード表!G$5,AG477=契約状況コード表!G$6)),"年間支払金額(全官署)",IF(OR(AG477=契約状況コード表!G$5,AG477=契約状況コード表!G$6),"年間支払金額",IF(AND(OR(COUNTIF(AI477,"*すべて*"),COUNTIF(AI477,"*全て*")),S477="●",OR(K477=契約状況コード表!D$5,K477=契約状況コード表!D$6)),"年間支払金額(全官署、契約相手方ごと)",IF(AND(OR(COUNTIF(AI477,"*すべて*"),COUNTIF(AI477,"*全て*")),S477="●"),"年間支払金額(契約相手方ごと)",IF(AND(OR(K477=契約状況コード表!D$5,K477=契約状況コード表!D$6),AG477=契約状況コード表!G$7),"契約総額(全官署)",IF(AND(K477=契約状況コード表!D$7,AG477=契約状況コード表!G$7),"契約総額(自官署のみ)",IF(K477=契約状況コード表!D$7,"年間支払金額(自官署のみ)",IF(AG477=契約状況コード表!G$7,"契約総額",IF(AND(COUNTIF(BJ477,"&lt;&gt;*単価*"),OR(K477=契約状況コード表!D$5,K477=契約状況コード表!D$6)),"全官署予定価格",IF(AND(COUNTIF(BJ477,"*単価*"),OR(K477=契約状況コード表!D$5,K477=契約状況コード表!D$6)),"全官署支払金額",IF(AND(COUNTIF(BJ477,"&lt;&gt;*単価*"),COUNTIF(BJ477,"*変更契約*")),"変更後予定価格",IF(COUNTIF(BJ477,"*単価*"),"年間支払金額","予定価格"))))))))))))</f>
        <v>予定価格</v>
      </c>
      <c r="BD477" s="98" t="str">
        <f>IF(AND(BI477=契約状況コード表!M$5,T477&gt;契約状況コード表!N$5),"○",IF(AND(BI477=契約状況コード表!M$6,T477&gt;=契約状況コード表!N$6),"○",IF(AND(BI477=契約状況コード表!M$7,T477&gt;=契約状況コード表!N$7),"○",IF(AND(BI477=契約状況コード表!M$8,T477&gt;=契約状況コード表!N$8),"○",IF(AND(BI477=契約状況コード表!M$9,T477&gt;=契約状況コード表!N$9),"○",IF(AND(BI477=契約状況コード表!M$10,T477&gt;=契約状況コード表!N$10),"○",IF(AND(BI477=契約状況コード表!M$11,T477&gt;=契約状況コード表!N$11),"○",IF(AND(BI477=契約状況コード表!M$12,T477&gt;=契約状況コード表!N$12),"○",IF(AND(BI477=契約状況コード表!M$13,T477&gt;=契約状況コード表!N$13),"○",IF(T477="他官署で調達手続き入札を実施のため","○","×"))))))))))</f>
        <v>×</v>
      </c>
      <c r="BE477" s="98" t="str">
        <f>IF(AND(BI477=契約状況コード表!M$5,Y477&gt;契約状況コード表!N$5),"○",IF(AND(BI477=契約状況コード表!M$6,Y477&gt;=契約状況コード表!N$6),"○",IF(AND(BI477=契約状況コード表!M$7,Y477&gt;=契約状況コード表!N$7),"○",IF(AND(BI477=契約状況コード表!M$8,Y477&gt;=契約状況コード表!N$8),"○",IF(AND(BI477=契約状況コード表!M$9,Y477&gt;=契約状況コード表!N$9),"○",IF(AND(BI477=契約状況コード表!M$10,Y477&gt;=契約状況コード表!N$10),"○",IF(AND(BI477=契約状況コード表!M$11,Y477&gt;=契約状況コード表!N$11),"○",IF(AND(BI477=契約状況コード表!M$12,Y477&gt;=契約状況コード表!N$12),"○",IF(AND(BI477=契約状況コード表!M$13,Y477&gt;=契約状況コード表!N$13),"○","×")))))))))</f>
        <v>×</v>
      </c>
      <c r="BF477" s="98" t="str">
        <f t="shared" si="65"/>
        <v>×</v>
      </c>
      <c r="BG477" s="98" t="str">
        <f t="shared" si="66"/>
        <v>×</v>
      </c>
      <c r="BH477" s="99" t="str">
        <f t="shared" si="67"/>
        <v/>
      </c>
      <c r="BI477" s="146">
        <f t="shared" si="68"/>
        <v>0</v>
      </c>
      <c r="BJ477" s="29" t="str">
        <f>IF(AG477=契約状況コード表!G$5,"",IF(AND(K477&lt;&gt;"",ISTEXT(U477)),"分担契約/単価契約",IF(ISTEXT(U477),"単価契約",IF(K477&lt;&gt;"","分担契約",""))))</f>
        <v/>
      </c>
      <c r="BK477" s="147"/>
      <c r="BL477" s="102" t="str">
        <f>IF(COUNTIF(T477,"**"),"",IF(AND(T477&gt;=契約状況コード表!P$5,OR(H477=契約状況コード表!M$5,H477=契約状況コード表!M$6)),1,IF(AND(T477&gt;=契約状況コード表!P$13,H477&lt;&gt;契約状況コード表!M$5,H477&lt;&gt;契約状況コード表!M$6),1,"")))</f>
        <v/>
      </c>
      <c r="BM477" s="132" t="str">
        <f t="shared" si="69"/>
        <v>○</v>
      </c>
      <c r="BN477" s="102" t="b">
        <f t="shared" si="70"/>
        <v>1</v>
      </c>
      <c r="BO477" s="102" t="b">
        <f t="shared" si="71"/>
        <v>1</v>
      </c>
    </row>
    <row r="478" spans="7:67" ht="60.6" customHeight="1">
      <c r="G478" s="64"/>
      <c r="H478" s="65"/>
      <c r="I478" s="65"/>
      <c r="J478" s="65"/>
      <c r="K478" s="64"/>
      <c r="L478" s="29"/>
      <c r="M478" s="66"/>
      <c r="N478" s="65"/>
      <c r="O478" s="67"/>
      <c r="P478" s="72"/>
      <c r="Q478" s="73"/>
      <c r="R478" s="65"/>
      <c r="S478" s="64"/>
      <c r="T478" s="68"/>
      <c r="U478" s="75"/>
      <c r="V478" s="76"/>
      <c r="W478" s="148" t="str">
        <f>IF(OR(T478="他官署で調達手続きを実施のため",AG478=契約状況コード表!G$5),"－",IF(V478&lt;&gt;"",ROUNDDOWN(V478/T478,3),(IFERROR(ROUNDDOWN(U478/T478,3),"－"))))</f>
        <v>－</v>
      </c>
      <c r="X478" s="68"/>
      <c r="Y478" s="68"/>
      <c r="Z478" s="71"/>
      <c r="AA478" s="69"/>
      <c r="AB478" s="70"/>
      <c r="AC478" s="71"/>
      <c r="AD478" s="71"/>
      <c r="AE478" s="71"/>
      <c r="AF478" s="71"/>
      <c r="AG478" s="69"/>
      <c r="AH478" s="65"/>
      <c r="AI478" s="65"/>
      <c r="AJ478" s="65"/>
      <c r="AK478" s="29"/>
      <c r="AL478" s="29"/>
      <c r="AM478" s="170"/>
      <c r="AN478" s="170"/>
      <c r="AO478" s="170"/>
      <c r="AP478" s="170"/>
      <c r="AQ478" s="29"/>
      <c r="AR478" s="64"/>
      <c r="AS478" s="29"/>
      <c r="AT478" s="29"/>
      <c r="AU478" s="29"/>
      <c r="AV478" s="29"/>
      <c r="AW478" s="29"/>
      <c r="AX478" s="29"/>
      <c r="AY478" s="29"/>
      <c r="AZ478" s="29"/>
      <c r="BA478" s="90"/>
      <c r="BB478" s="97"/>
      <c r="BC478" s="98" t="str">
        <f>IF(AND(OR(K478=契約状況コード表!D$5,K478=契約状況コード表!D$6),OR(AG478=契約状況コード表!G$5,AG478=契約状況コード表!G$6)),"年間支払金額(全官署)",IF(OR(AG478=契約状況コード表!G$5,AG478=契約状況コード表!G$6),"年間支払金額",IF(AND(OR(COUNTIF(AI478,"*すべて*"),COUNTIF(AI478,"*全て*")),S478="●",OR(K478=契約状況コード表!D$5,K478=契約状況コード表!D$6)),"年間支払金額(全官署、契約相手方ごと)",IF(AND(OR(COUNTIF(AI478,"*すべて*"),COUNTIF(AI478,"*全て*")),S478="●"),"年間支払金額(契約相手方ごと)",IF(AND(OR(K478=契約状況コード表!D$5,K478=契約状況コード表!D$6),AG478=契約状況コード表!G$7),"契約総額(全官署)",IF(AND(K478=契約状況コード表!D$7,AG478=契約状況コード表!G$7),"契約総額(自官署のみ)",IF(K478=契約状況コード表!D$7,"年間支払金額(自官署のみ)",IF(AG478=契約状況コード表!G$7,"契約総額",IF(AND(COUNTIF(BJ478,"&lt;&gt;*単価*"),OR(K478=契約状況コード表!D$5,K478=契約状況コード表!D$6)),"全官署予定価格",IF(AND(COUNTIF(BJ478,"*単価*"),OR(K478=契約状況コード表!D$5,K478=契約状況コード表!D$6)),"全官署支払金額",IF(AND(COUNTIF(BJ478,"&lt;&gt;*単価*"),COUNTIF(BJ478,"*変更契約*")),"変更後予定価格",IF(COUNTIF(BJ478,"*単価*"),"年間支払金額","予定価格"))))))))))))</f>
        <v>予定価格</v>
      </c>
      <c r="BD478" s="98" t="str">
        <f>IF(AND(BI478=契約状況コード表!M$5,T478&gt;契約状況コード表!N$5),"○",IF(AND(BI478=契約状況コード表!M$6,T478&gt;=契約状況コード表!N$6),"○",IF(AND(BI478=契約状況コード表!M$7,T478&gt;=契約状況コード表!N$7),"○",IF(AND(BI478=契約状況コード表!M$8,T478&gt;=契約状況コード表!N$8),"○",IF(AND(BI478=契約状況コード表!M$9,T478&gt;=契約状況コード表!N$9),"○",IF(AND(BI478=契約状況コード表!M$10,T478&gt;=契約状況コード表!N$10),"○",IF(AND(BI478=契約状況コード表!M$11,T478&gt;=契約状況コード表!N$11),"○",IF(AND(BI478=契約状況コード表!M$12,T478&gt;=契約状況コード表!N$12),"○",IF(AND(BI478=契約状況コード表!M$13,T478&gt;=契約状況コード表!N$13),"○",IF(T478="他官署で調達手続き入札を実施のため","○","×"))))))))))</f>
        <v>×</v>
      </c>
      <c r="BE478" s="98" t="str">
        <f>IF(AND(BI478=契約状況コード表!M$5,Y478&gt;契約状況コード表!N$5),"○",IF(AND(BI478=契約状況コード表!M$6,Y478&gt;=契約状況コード表!N$6),"○",IF(AND(BI478=契約状況コード表!M$7,Y478&gt;=契約状況コード表!N$7),"○",IF(AND(BI478=契約状況コード表!M$8,Y478&gt;=契約状況コード表!N$8),"○",IF(AND(BI478=契約状況コード表!M$9,Y478&gt;=契約状況コード表!N$9),"○",IF(AND(BI478=契約状況コード表!M$10,Y478&gt;=契約状況コード表!N$10),"○",IF(AND(BI478=契約状況コード表!M$11,Y478&gt;=契約状況コード表!N$11),"○",IF(AND(BI478=契約状況コード表!M$12,Y478&gt;=契約状況コード表!N$12),"○",IF(AND(BI478=契約状況コード表!M$13,Y478&gt;=契約状況コード表!N$13),"○","×")))))))))</f>
        <v>×</v>
      </c>
      <c r="BF478" s="98" t="str">
        <f t="shared" si="65"/>
        <v>×</v>
      </c>
      <c r="BG478" s="98" t="str">
        <f t="shared" si="66"/>
        <v>×</v>
      </c>
      <c r="BH478" s="99" t="str">
        <f t="shared" si="67"/>
        <v/>
      </c>
      <c r="BI478" s="146">
        <f t="shared" si="68"/>
        <v>0</v>
      </c>
      <c r="BJ478" s="29" t="str">
        <f>IF(AG478=契約状況コード表!G$5,"",IF(AND(K478&lt;&gt;"",ISTEXT(U478)),"分担契約/単価契約",IF(ISTEXT(U478),"単価契約",IF(K478&lt;&gt;"","分担契約",""))))</f>
        <v/>
      </c>
      <c r="BK478" s="147"/>
      <c r="BL478" s="102" t="str">
        <f>IF(COUNTIF(T478,"**"),"",IF(AND(T478&gt;=契約状況コード表!P$5,OR(H478=契約状況コード表!M$5,H478=契約状況コード表!M$6)),1,IF(AND(T478&gt;=契約状況コード表!P$13,H478&lt;&gt;契約状況コード表!M$5,H478&lt;&gt;契約状況コード表!M$6),1,"")))</f>
        <v/>
      </c>
      <c r="BM478" s="132" t="str">
        <f t="shared" si="69"/>
        <v>○</v>
      </c>
      <c r="BN478" s="102" t="b">
        <f t="shared" si="70"/>
        <v>1</v>
      </c>
      <c r="BO478" s="102" t="b">
        <f t="shared" si="71"/>
        <v>1</v>
      </c>
    </row>
    <row r="479" spans="7:67" ht="60.6" customHeight="1">
      <c r="G479" s="64"/>
      <c r="H479" s="65"/>
      <c r="I479" s="65"/>
      <c r="J479" s="65"/>
      <c r="K479" s="64"/>
      <c r="L479" s="29"/>
      <c r="M479" s="66"/>
      <c r="N479" s="65"/>
      <c r="O479" s="67"/>
      <c r="P479" s="72"/>
      <c r="Q479" s="73"/>
      <c r="R479" s="65"/>
      <c r="S479" s="64"/>
      <c r="T479" s="68"/>
      <c r="U479" s="75"/>
      <c r="V479" s="76"/>
      <c r="W479" s="148" t="str">
        <f>IF(OR(T479="他官署で調達手続きを実施のため",AG479=契約状況コード表!G$5),"－",IF(V479&lt;&gt;"",ROUNDDOWN(V479/T479,3),(IFERROR(ROUNDDOWN(U479/T479,3),"－"))))</f>
        <v>－</v>
      </c>
      <c r="X479" s="68"/>
      <c r="Y479" s="68"/>
      <c r="Z479" s="71"/>
      <c r="AA479" s="69"/>
      <c r="AB479" s="70"/>
      <c r="AC479" s="71"/>
      <c r="AD479" s="71"/>
      <c r="AE479" s="71"/>
      <c r="AF479" s="71"/>
      <c r="AG479" s="69"/>
      <c r="AH479" s="65"/>
      <c r="AI479" s="65"/>
      <c r="AJ479" s="65"/>
      <c r="AK479" s="29"/>
      <c r="AL479" s="29"/>
      <c r="AM479" s="170"/>
      <c r="AN479" s="170"/>
      <c r="AO479" s="170"/>
      <c r="AP479" s="170"/>
      <c r="AQ479" s="29"/>
      <c r="AR479" s="64"/>
      <c r="AS479" s="29"/>
      <c r="AT479" s="29"/>
      <c r="AU479" s="29"/>
      <c r="AV479" s="29"/>
      <c r="AW479" s="29"/>
      <c r="AX479" s="29"/>
      <c r="AY479" s="29"/>
      <c r="AZ479" s="29"/>
      <c r="BA479" s="90"/>
      <c r="BB479" s="97"/>
      <c r="BC479" s="98" t="str">
        <f>IF(AND(OR(K479=契約状況コード表!D$5,K479=契約状況コード表!D$6),OR(AG479=契約状況コード表!G$5,AG479=契約状況コード表!G$6)),"年間支払金額(全官署)",IF(OR(AG479=契約状況コード表!G$5,AG479=契約状況コード表!G$6),"年間支払金額",IF(AND(OR(COUNTIF(AI479,"*すべて*"),COUNTIF(AI479,"*全て*")),S479="●",OR(K479=契約状況コード表!D$5,K479=契約状況コード表!D$6)),"年間支払金額(全官署、契約相手方ごと)",IF(AND(OR(COUNTIF(AI479,"*すべて*"),COUNTIF(AI479,"*全て*")),S479="●"),"年間支払金額(契約相手方ごと)",IF(AND(OR(K479=契約状況コード表!D$5,K479=契約状況コード表!D$6),AG479=契約状況コード表!G$7),"契約総額(全官署)",IF(AND(K479=契約状況コード表!D$7,AG479=契約状況コード表!G$7),"契約総額(自官署のみ)",IF(K479=契約状況コード表!D$7,"年間支払金額(自官署のみ)",IF(AG479=契約状況コード表!G$7,"契約総額",IF(AND(COUNTIF(BJ479,"&lt;&gt;*単価*"),OR(K479=契約状況コード表!D$5,K479=契約状況コード表!D$6)),"全官署予定価格",IF(AND(COUNTIF(BJ479,"*単価*"),OR(K479=契約状況コード表!D$5,K479=契約状況コード表!D$6)),"全官署支払金額",IF(AND(COUNTIF(BJ479,"&lt;&gt;*単価*"),COUNTIF(BJ479,"*変更契約*")),"変更後予定価格",IF(COUNTIF(BJ479,"*単価*"),"年間支払金額","予定価格"))))))))))))</f>
        <v>予定価格</v>
      </c>
      <c r="BD479" s="98" t="str">
        <f>IF(AND(BI479=契約状況コード表!M$5,T479&gt;契約状況コード表!N$5),"○",IF(AND(BI479=契約状況コード表!M$6,T479&gt;=契約状況コード表!N$6),"○",IF(AND(BI479=契約状況コード表!M$7,T479&gt;=契約状況コード表!N$7),"○",IF(AND(BI479=契約状況コード表!M$8,T479&gt;=契約状況コード表!N$8),"○",IF(AND(BI479=契約状況コード表!M$9,T479&gt;=契約状況コード表!N$9),"○",IF(AND(BI479=契約状況コード表!M$10,T479&gt;=契約状況コード表!N$10),"○",IF(AND(BI479=契約状況コード表!M$11,T479&gt;=契約状況コード表!N$11),"○",IF(AND(BI479=契約状況コード表!M$12,T479&gt;=契約状況コード表!N$12),"○",IF(AND(BI479=契約状況コード表!M$13,T479&gt;=契約状況コード表!N$13),"○",IF(T479="他官署で調達手続き入札を実施のため","○","×"))))))))))</f>
        <v>×</v>
      </c>
      <c r="BE479" s="98" t="str">
        <f>IF(AND(BI479=契約状況コード表!M$5,Y479&gt;契約状況コード表!N$5),"○",IF(AND(BI479=契約状況コード表!M$6,Y479&gt;=契約状況コード表!N$6),"○",IF(AND(BI479=契約状況コード表!M$7,Y479&gt;=契約状況コード表!N$7),"○",IF(AND(BI479=契約状況コード表!M$8,Y479&gt;=契約状況コード表!N$8),"○",IF(AND(BI479=契約状況コード表!M$9,Y479&gt;=契約状況コード表!N$9),"○",IF(AND(BI479=契約状況コード表!M$10,Y479&gt;=契約状況コード表!N$10),"○",IF(AND(BI479=契約状況コード表!M$11,Y479&gt;=契約状況コード表!N$11),"○",IF(AND(BI479=契約状況コード表!M$12,Y479&gt;=契約状況コード表!N$12),"○",IF(AND(BI479=契約状況コード表!M$13,Y479&gt;=契約状況コード表!N$13),"○","×")))))))))</f>
        <v>×</v>
      </c>
      <c r="BF479" s="98" t="str">
        <f t="shared" si="65"/>
        <v>×</v>
      </c>
      <c r="BG479" s="98" t="str">
        <f t="shared" si="66"/>
        <v>×</v>
      </c>
      <c r="BH479" s="99" t="str">
        <f t="shared" si="67"/>
        <v/>
      </c>
      <c r="BI479" s="146">
        <f t="shared" si="68"/>
        <v>0</v>
      </c>
      <c r="BJ479" s="29" t="str">
        <f>IF(AG479=契約状況コード表!G$5,"",IF(AND(K479&lt;&gt;"",ISTEXT(U479)),"分担契約/単価契約",IF(ISTEXT(U479),"単価契約",IF(K479&lt;&gt;"","分担契約",""))))</f>
        <v/>
      </c>
      <c r="BK479" s="147"/>
      <c r="BL479" s="102" t="str">
        <f>IF(COUNTIF(T479,"**"),"",IF(AND(T479&gt;=契約状況コード表!P$5,OR(H479=契約状況コード表!M$5,H479=契約状況コード表!M$6)),1,IF(AND(T479&gt;=契約状況コード表!P$13,H479&lt;&gt;契約状況コード表!M$5,H479&lt;&gt;契約状況コード表!M$6),1,"")))</f>
        <v/>
      </c>
      <c r="BM479" s="132" t="str">
        <f t="shared" si="69"/>
        <v>○</v>
      </c>
      <c r="BN479" s="102" t="b">
        <f t="shared" si="70"/>
        <v>1</v>
      </c>
      <c r="BO479" s="102" t="b">
        <f t="shared" si="71"/>
        <v>1</v>
      </c>
    </row>
    <row r="480" spans="7:67" ht="60.6" customHeight="1">
      <c r="G480" s="64"/>
      <c r="H480" s="65"/>
      <c r="I480" s="65"/>
      <c r="J480" s="65"/>
      <c r="K480" s="64"/>
      <c r="L480" s="29"/>
      <c r="M480" s="66"/>
      <c r="N480" s="65"/>
      <c r="O480" s="67"/>
      <c r="P480" s="72"/>
      <c r="Q480" s="73"/>
      <c r="R480" s="65"/>
      <c r="S480" s="64"/>
      <c r="T480" s="68"/>
      <c r="U480" s="75"/>
      <c r="V480" s="76"/>
      <c r="W480" s="148" t="str">
        <f>IF(OR(T480="他官署で調達手続きを実施のため",AG480=契約状況コード表!G$5),"－",IF(V480&lt;&gt;"",ROUNDDOWN(V480/T480,3),(IFERROR(ROUNDDOWN(U480/T480,3),"－"))))</f>
        <v>－</v>
      </c>
      <c r="X480" s="68"/>
      <c r="Y480" s="68"/>
      <c r="Z480" s="71"/>
      <c r="AA480" s="69"/>
      <c r="AB480" s="70"/>
      <c r="AC480" s="71"/>
      <c r="AD480" s="71"/>
      <c r="AE480" s="71"/>
      <c r="AF480" s="71"/>
      <c r="AG480" s="69"/>
      <c r="AH480" s="65"/>
      <c r="AI480" s="65"/>
      <c r="AJ480" s="65"/>
      <c r="AK480" s="29"/>
      <c r="AL480" s="29"/>
      <c r="AM480" s="170"/>
      <c r="AN480" s="170"/>
      <c r="AO480" s="170"/>
      <c r="AP480" s="170"/>
      <c r="AQ480" s="29"/>
      <c r="AR480" s="64"/>
      <c r="AS480" s="29"/>
      <c r="AT480" s="29"/>
      <c r="AU480" s="29"/>
      <c r="AV480" s="29"/>
      <c r="AW480" s="29"/>
      <c r="AX480" s="29"/>
      <c r="AY480" s="29"/>
      <c r="AZ480" s="29"/>
      <c r="BA480" s="92"/>
      <c r="BB480" s="97"/>
      <c r="BC480" s="98" t="str">
        <f>IF(AND(OR(K480=契約状況コード表!D$5,K480=契約状況コード表!D$6),OR(AG480=契約状況コード表!G$5,AG480=契約状況コード表!G$6)),"年間支払金額(全官署)",IF(OR(AG480=契約状況コード表!G$5,AG480=契約状況コード表!G$6),"年間支払金額",IF(AND(OR(COUNTIF(AI480,"*すべて*"),COUNTIF(AI480,"*全て*")),S480="●",OR(K480=契約状況コード表!D$5,K480=契約状況コード表!D$6)),"年間支払金額(全官署、契約相手方ごと)",IF(AND(OR(COUNTIF(AI480,"*すべて*"),COUNTIF(AI480,"*全て*")),S480="●"),"年間支払金額(契約相手方ごと)",IF(AND(OR(K480=契約状況コード表!D$5,K480=契約状況コード表!D$6),AG480=契約状況コード表!G$7),"契約総額(全官署)",IF(AND(K480=契約状況コード表!D$7,AG480=契約状況コード表!G$7),"契約総額(自官署のみ)",IF(K480=契約状況コード表!D$7,"年間支払金額(自官署のみ)",IF(AG480=契約状況コード表!G$7,"契約総額",IF(AND(COUNTIF(BJ480,"&lt;&gt;*単価*"),OR(K480=契約状況コード表!D$5,K480=契約状況コード表!D$6)),"全官署予定価格",IF(AND(COUNTIF(BJ480,"*単価*"),OR(K480=契約状況コード表!D$5,K480=契約状況コード表!D$6)),"全官署支払金額",IF(AND(COUNTIF(BJ480,"&lt;&gt;*単価*"),COUNTIF(BJ480,"*変更契約*")),"変更後予定価格",IF(COUNTIF(BJ480,"*単価*"),"年間支払金額","予定価格"))))))))))))</f>
        <v>予定価格</v>
      </c>
      <c r="BD480" s="98" t="str">
        <f>IF(AND(BI480=契約状況コード表!M$5,T480&gt;契約状況コード表!N$5),"○",IF(AND(BI480=契約状況コード表!M$6,T480&gt;=契約状況コード表!N$6),"○",IF(AND(BI480=契約状況コード表!M$7,T480&gt;=契約状況コード表!N$7),"○",IF(AND(BI480=契約状況コード表!M$8,T480&gt;=契約状況コード表!N$8),"○",IF(AND(BI480=契約状況コード表!M$9,T480&gt;=契約状況コード表!N$9),"○",IF(AND(BI480=契約状況コード表!M$10,T480&gt;=契約状況コード表!N$10),"○",IF(AND(BI480=契約状況コード表!M$11,T480&gt;=契約状況コード表!N$11),"○",IF(AND(BI480=契約状況コード表!M$12,T480&gt;=契約状況コード表!N$12),"○",IF(AND(BI480=契約状況コード表!M$13,T480&gt;=契約状況コード表!N$13),"○",IF(T480="他官署で調達手続き入札を実施のため","○","×"))))))))))</f>
        <v>×</v>
      </c>
      <c r="BE480" s="98" t="str">
        <f>IF(AND(BI480=契約状況コード表!M$5,Y480&gt;契約状況コード表!N$5),"○",IF(AND(BI480=契約状況コード表!M$6,Y480&gt;=契約状況コード表!N$6),"○",IF(AND(BI480=契約状況コード表!M$7,Y480&gt;=契約状況コード表!N$7),"○",IF(AND(BI480=契約状況コード表!M$8,Y480&gt;=契約状況コード表!N$8),"○",IF(AND(BI480=契約状況コード表!M$9,Y480&gt;=契約状況コード表!N$9),"○",IF(AND(BI480=契約状況コード表!M$10,Y480&gt;=契約状況コード表!N$10),"○",IF(AND(BI480=契約状況コード表!M$11,Y480&gt;=契約状況コード表!N$11),"○",IF(AND(BI480=契約状況コード表!M$12,Y480&gt;=契約状況コード表!N$12),"○",IF(AND(BI480=契約状況コード表!M$13,Y480&gt;=契約状況コード表!N$13),"○","×")))))))))</f>
        <v>×</v>
      </c>
      <c r="BF480" s="98" t="str">
        <f t="shared" si="65"/>
        <v>×</v>
      </c>
      <c r="BG480" s="98" t="str">
        <f t="shared" si="66"/>
        <v>×</v>
      </c>
      <c r="BH480" s="99" t="str">
        <f t="shared" si="67"/>
        <v/>
      </c>
      <c r="BI480" s="146">
        <f t="shared" si="68"/>
        <v>0</v>
      </c>
      <c r="BJ480" s="29" t="str">
        <f>IF(AG480=契約状況コード表!G$5,"",IF(AND(K480&lt;&gt;"",ISTEXT(U480)),"分担契約/単価契約",IF(ISTEXT(U480),"単価契約",IF(K480&lt;&gt;"","分担契約",""))))</f>
        <v/>
      </c>
      <c r="BK480" s="147"/>
      <c r="BL480" s="102" t="str">
        <f>IF(COUNTIF(T480,"**"),"",IF(AND(T480&gt;=契約状況コード表!P$5,OR(H480=契約状況コード表!M$5,H480=契約状況コード表!M$6)),1,IF(AND(T480&gt;=契約状況コード表!P$13,H480&lt;&gt;契約状況コード表!M$5,H480&lt;&gt;契約状況コード表!M$6),1,"")))</f>
        <v/>
      </c>
      <c r="BM480" s="132" t="str">
        <f t="shared" si="69"/>
        <v>○</v>
      </c>
      <c r="BN480" s="102" t="b">
        <f t="shared" si="70"/>
        <v>1</v>
      </c>
      <c r="BO480" s="102" t="b">
        <f t="shared" si="71"/>
        <v>1</v>
      </c>
    </row>
    <row r="481" spans="7:67" ht="60.6" customHeight="1">
      <c r="G481" s="64"/>
      <c r="H481" s="65"/>
      <c r="I481" s="65"/>
      <c r="J481" s="65"/>
      <c r="K481" s="64"/>
      <c r="L481" s="29"/>
      <c r="M481" s="66"/>
      <c r="N481" s="65"/>
      <c r="O481" s="67"/>
      <c r="P481" s="72"/>
      <c r="Q481" s="73"/>
      <c r="R481" s="65"/>
      <c r="S481" s="64"/>
      <c r="T481" s="68"/>
      <c r="U481" s="75"/>
      <c r="V481" s="76"/>
      <c r="W481" s="148" t="str">
        <f>IF(OR(T481="他官署で調達手続きを実施のため",AG481=契約状況コード表!G$5),"－",IF(V481&lt;&gt;"",ROUNDDOWN(V481/T481,3),(IFERROR(ROUNDDOWN(U481/T481,3),"－"))))</f>
        <v>－</v>
      </c>
      <c r="X481" s="68"/>
      <c r="Y481" s="68"/>
      <c r="Z481" s="71"/>
      <c r="AA481" s="69"/>
      <c r="AB481" s="70"/>
      <c r="AC481" s="71"/>
      <c r="AD481" s="71"/>
      <c r="AE481" s="71"/>
      <c r="AF481" s="71"/>
      <c r="AG481" s="69"/>
      <c r="AH481" s="65"/>
      <c r="AI481" s="65"/>
      <c r="AJ481" s="65"/>
      <c r="AK481" s="29"/>
      <c r="AL481" s="29"/>
      <c r="AM481" s="170"/>
      <c r="AN481" s="170"/>
      <c r="AO481" s="170"/>
      <c r="AP481" s="170"/>
      <c r="AQ481" s="29"/>
      <c r="AR481" s="64"/>
      <c r="AS481" s="29"/>
      <c r="AT481" s="29"/>
      <c r="AU481" s="29"/>
      <c r="AV481" s="29"/>
      <c r="AW481" s="29"/>
      <c r="AX481" s="29"/>
      <c r="AY481" s="29"/>
      <c r="AZ481" s="29"/>
      <c r="BA481" s="90"/>
      <c r="BB481" s="97"/>
      <c r="BC481" s="98" t="str">
        <f>IF(AND(OR(K481=契約状況コード表!D$5,K481=契約状況コード表!D$6),OR(AG481=契約状況コード表!G$5,AG481=契約状況コード表!G$6)),"年間支払金額(全官署)",IF(OR(AG481=契約状況コード表!G$5,AG481=契約状況コード表!G$6),"年間支払金額",IF(AND(OR(COUNTIF(AI481,"*すべて*"),COUNTIF(AI481,"*全て*")),S481="●",OR(K481=契約状況コード表!D$5,K481=契約状況コード表!D$6)),"年間支払金額(全官署、契約相手方ごと)",IF(AND(OR(COUNTIF(AI481,"*すべて*"),COUNTIF(AI481,"*全て*")),S481="●"),"年間支払金額(契約相手方ごと)",IF(AND(OR(K481=契約状況コード表!D$5,K481=契約状況コード表!D$6),AG481=契約状況コード表!G$7),"契約総額(全官署)",IF(AND(K481=契約状況コード表!D$7,AG481=契約状況コード表!G$7),"契約総額(自官署のみ)",IF(K481=契約状況コード表!D$7,"年間支払金額(自官署のみ)",IF(AG481=契約状況コード表!G$7,"契約総額",IF(AND(COUNTIF(BJ481,"&lt;&gt;*単価*"),OR(K481=契約状況コード表!D$5,K481=契約状況コード表!D$6)),"全官署予定価格",IF(AND(COUNTIF(BJ481,"*単価*"),OR(K481=契約状況コード表!D$5,K481=契約状況コード表!D$6)),"全官署支払金額",IF(AND(COUNTIF(BJ481,"&lt;&gt;*単価*"),COUNTIF(BJ481,"*変更契約*")),"変更後予定価格",IF(COUNTIF(BJ481,"*単価*"),"年間支払金額","予定価格"))))))))))))</f>
        <v>予定価格</v>
      </c>
      <c r="BD481" s="98" t="str">
        <f>IF(AND(BI481=契約状況コード表!M$5,T481&gt;契約状況コード表!N$5),"○",IF(AND(BI481=契約状況コード表!M$6,T481&gt;=契約状況コード表!N$6),"○",IF(AND(BI481=契約状況コード表!M$7,T481&gt;=契約状況コード表!N$7),"○",IF(AND(BI481=契約状況コード表!M$8,T481&gt;=契約状況コード表!N$8),"○",IF(AND(BI481=契約状況コード表!M$9,T481&gt;=契約状況コード表!N$9),"○",IF(AND(BI481=契約状況コード表!M$10,T481&gt;=契約状況コード表!N$10),"○",IF(AND(BI481=契約状況コード表!M$11,T481&gt;=契約状況コード表!N$11),"○",IF(AND(BI481=契約状況コード表!M$12,T481&gt;=契約状況コード表!N$12),"○",IF(AND(BI481=契約状況コード表!M$13,T481&gt;=契約状況コード表!N$13),"○",IF(T481="他官署で調達手続き入札を実施のため","○","×"))))))))))</f>
        <v>×</v>
      </c>
      <c r="BE481" s="98" t="str">
        <f>IF(AND(BI481=契約状況コード表!M$5,Y481&gt;契約状況コード表!N$5),"○",IF(AND(BI481=契約状況コード表!M$6,Y481&gt;=契約状況コード表!N$6),"○",IF(AND(BI481=契約状況コード表!M$7,Y481&gt;=契約状況コード表!N$7),"○",IF(AND(BI481=契約状況コード表!M$8,Y481&gt;=契約状況コード表!N$8),"○",IF(AND(BI481=契約状況コード表!M$9,Y481&gt;=契約状況コード表!N$9),"○",IF(AND(BI481=契約状況コード表!M$10,Y481&gt;=契約状況コード表!N$10),"○",IF(AND(BI481=契約状況コード表!M$11,Y481&gt;=契約状況コード表!N$11),"○",IF(AND(BI481=契約状況コード表!M$12,Y481&gt;=契約状況コード表!N$12),"○",IF(AND(BI481=契約状況コード表!M$13,Y481&gt;=契約状況コード表!N$13),"○","×")))))))))</f>
        <v>×</v>
      </c>
      <c r="BF481" s="98" t="str">
        <f t="shared" si="65"/>
        <v>×</v>
      </c>
      <c r="BG481" s="98" t="str">
        <f t="shared" si="66"/>
        <v>×</v>
      </c>
      <c r="BH481" s="99" t="str">
        <f t="shared" si="67"/>
        <v/>
      </c>
      <c r="BI481" s="146">
        <f t="shared" si="68"/>
        <v>0</v>
      </c>
      <c r="BJ481" s="29" t="str">
        <f>IF(AG481=契約状況コード表!G$5,"",IF(AND(K481&lt;&gt;"",ISTEXT(U481)),"分担契約/単価契約",IF(ISTEXT(U481),"単価契約",IF(K481&lt;&gt;"","分担契約",""))))</f>
        <v/>
      </c>
      <c r="BK481" s="147"/>
      <c r="BL481" s="102" t="str">
        <f>IF(COUNTIF(T481,"**"),"",IF(AND(T481&gt;=契約状況コード表!P$5,OR(H481=契約状況コード表!M$5,H481=契約状況コード表!M$6)),1,IF(AND(T481&gt;=契約状況コード表!P$13,H481&lt;&gt;契約状況コード表!M$5,H481&lt;&gt;契約状況コード表!M$6),1,"")))</f>
        <v/>
      </c>
      <c r="BM481" s="132" t="str">
        <f t="shared" si="69"/>
        <v>○</v>
      </c>
      <c r="BN481" s="102" t="b">
        <f t="shared" si="70"/>
        <v>1</v>
      </c>
      <c r="BO481" s="102" t="b">
        <f t="shared" si="71"/>
        <v>1</v>
      </c>
    </row>
    <row r="482" spans="7:67" ht="60.6" customHeight="1">
      <c r="G482" s="64"/>
      <c r="H482" s="65"/>
      <c r="I482" s="65"/>
      <c r="J482" s="65"/>
      <c r="K482" s="64"/>
      <c r="L482" s="29"/>
      <c r="M482" s="66"/>
      <c r="N482" s="65"/>
      <c r="O482" s="67"/>
      <c r="P482" s="72"/>
      <c r="Q482" s="73"/>
      <c r="R482" s="65"/>
      <c r="S482" s="64"/>
      <c r="T482" s="68"/>
      <c r="U482" s="75"/>
      <c r="V482" s="76"/>
      <c r="W482" s="148" t="str">
        <f>IF(OR(T482="他官署で調達手続きを実施のため",AG482=契約状況コード表!G$5),"－",IF(V482&lt;&gt;"",ROUNDDOWN(V482/T482,3),(IFERROR(ROUNDDOWN(U482/T482,3),"－"))))</f>
        <v>－</v>
      </c>
      <c r="X482" s="68"/>
      <c r="Y482" s="68"/>
      <c r="Z482" s="71"/>
      <c r="AA482" s="69"/>
      <c r="AB482" s="70"/>
      <c r="AC482" s="71"/>
      <c r="AD482" s="71"/>
      <c r="AE482" s="71"/>
      <c r="AF482" s="71"/>
      <c r="AG482" s="69"/>
      <c r="AH482" s="65"/>
      <c r="AI482" s="65"/>
      <c r="AJ482" s="65"/>
      <c r="AK482" s="29"/>
      <c r="AL482" s="29"/>
      <c r="AM482" s="170"/>
      <c r="AN482" s="170"/>
      <c r="AO482" s="170"/>
      <c r="AP482" s="170"/>
      <c r="AQ482" s="29"/>
      <c r="AR482" s="64"/>
      <c r="AS482" s="29"/>
      <c r="AT482" s="29"/>
      <c r="AU482" s="29"/>
      <c r="AV482" s="29"/>
      <c r="AW482" s="29"/>
      <c r="AX482" s="29"/>
      <c r="AY482" s="29"/>
      <c r="AZ482" s="29"/>
      <c r="BA482" s="90"/>
      <c r="BB482" s="97"/>
      <c r="BC482" s="98" t="str">
        <f>IF(AND(OR(K482=契約状況コード表!D$5,K482=契約状況コード表!D$6),OR(AG482=契約状況コード表!G$5,AG482=契約状況コード表!G$6)),"年間支払金額(全官署)",IF(OR(AG482=契約状況コード表!G$5,AG482=契約状況コード表!G$6),"年間支払金額",IF(AND(OR(COUNTIF(AI482,"*すべて*"),COUNTIF(AI482,"*全て*")),S482="●",OR(K482=契約状況コード表!D$5,K482=契約状況コード表!D$6)),"年間支払金額(全官署、契約相手方ごと)",IF(AND(OR(COUNTIF(AI482,"*すべて*"),COUNTIF(AI482,"*全て*")),S482="●"),"年間支払金額(契約相手方ごと)",IF(AND(OR(K482=契約状況コード表!D$5,K482=契約状況コード表!D$6),AG482=契約状況コード表!G$7),"契約総額(全官署)",IF(AND(K482=契約状況コード表!D$7,AG482=契約状況コード表!G$7),"契約総額(自官署のみ)",IF(K482=契約状況コード表!D$7,"年間支払金額(自官署のみ)",IF(AG482=契約状況コード表!G$7,"契約総額",IF(AND(COUNTIF(BJ482,"&lt;&gt;*単価*"),OR(K482=契約状況コード表!D$5,K482=契約状況コード表!D$6)),"全官署予定価格",IF(AND(COUNTIF(BJ482,"*単価*"),OR(K482=契約状況コード表!D$5,K482=契約状況コード表!D$6)),"全官署支払金額",IF(AND(COUNTIF(BJ482,"&lt;&gt;*単価*"),COUNTIF(BJ482,"*変更契約*")),"変更後予定価格",IF(COUNTIF(BJ482,"*単価*"),"年間支払金額","予定価格"))))))))))))</f>
        <v>予定価格</v>
      </c>
      <c r="BD482" s="98" t="str">
        <f>IF(AND(BI482=契約状況コード表!M$5,T482&gt;契約状況コード表!N$5),"○",IF(AND(BI482=契約状況コード表!M$6,T482&gt;=契約状況コード表!N$6),"○",IF(AND(BI482=契約状況コード表!M$7,T482&gt;=契約状況コード表!N$7),"○",IF(AND(BI482=契約状況コード表!M$8,T482&gt;=契約状況コード表!N$8),"○",IF(AND(BI482=契約状況コード表!M$9,T482&gt;=契約状況コード表!N$9),"○",IF(AND(BI482=契約状況コード表!M$10,T482&gt;=契約状況コード表!N$10),"○",IF(AND(BI482=契約状況コード表!M$11,T482&gt;=契約状況コード表!N$11),"○",IF(AND(BI482=契約状況コード表!M$12,T482&gt;=契約状況コード表!N$12),"○",IF(AND(BI482=契約状況コード表!M$13,T482&gt;=契約状況コード表!N$13),"○",IF(T482="他官署で調達手続き入札を実施のため","○","×"))))))))))</f>
        <v>×</v>
      </c>
      <c r="BE482" s="98" t="str">
        <f>IF(AND(BI482=契約状況コード表!M$5,Y482&gt;契約状況コード表!N$5),"○",IF(AND(BI482=契約状況コード表!M$6,Y482&gt;=契約状況コード表!N$6),"○",IF(AND(BI482=契約状況コード表!M$7,Y482&gt;=契約状況コード表!N$7),"○",IF(AND(BI482=契約状況コード表!M$8,Y482&gt;=契約状況コード表!N$8),"○",IF(AND(BI482=契約状況コード表!M$9,Y482&gt;=契約状況コード表!N$9),"○",IF(AND(BI482=契約状況コード表!M$10,Y482&gt;=契約状況コード表!N$10),"○",IF(AND(BI482=契約状況コード表!M$11,Y482&gt;=契約状況コード表!N$11),"○",IF(AND(BI482=契約状況コード表!M$12,Y482&gt;=契約状況コード表!N$12),"○",IF(AND(BI482=契約状況コード表!M$13,Y482&gt;=契約状況コード表!N$13),"○","×")))))))))</f>
        <v>×</v>
      </c>
      <c r="BF482" s="98" t="str">
        <f t="shared" si="65"/>
        <v>×</v>
      </c>
      <c r="BG482" s="98" t="str">
        <f t="shared" si="66"/>
        <v>×</v>
      </c>
      <c r="BH482" s="99" t="str">
        <f t="shared" si="67"/>
        <v/>
      </c>
      <c r="BI482" s="146">
        <f t="shared" si="68"/>
        <v>0</v>
      </c>
      <c r="BJ482" s="29" t="str">
        <f>IF(AG482=契約状況コード表!G$5,"",IF(AND(K482&lt;&gt;"",ISTEXT(U482)),"分担契約/単価契約",IF(ISTEXT(U482),"単価契約",IF(K482&lt;&gt;"","分担契約",""))))</f>
        <v/>
      </c>
      <c r="BK482" s="147"/>
      <c r="BL482" s="102" t="str">
        <f>IF(COUNTIF(T482,"**"),"",IF(AND(T482&gt;=契約状況コード表!P$5,OR(H482=契約状況コード表!M$5,H482=契約状況コード表!M$6)),1,IF(AND(T482&gt;=契約状況コード表!P$13,H482&lt;&gt;契約状況コード表!M$5,H482&lt;&gt;契約状況コード表!M$6),1,"")))</f>
        <v/>
      </c>
      <c r="BM482" s="132" t="str">
        <f t="shared" si="69"/>
        <v>○</v>
      </c>
      <c r="BN482" s="102" t="b">
        <f t="shared" si="70"/>
        <v>1</v>
      </c>
      <c r="BO482" s="102" t="b">
        <f t="shared" si="71"/>
        <v>1</v>
      </c>
    </row>
    <row r="483" spans="7:67" ht="60.6" customHeight="1">
      <c r="G483" s="64"/>
      <c r="H483" s="65"/>
      <c r="I483" s="65"/>
      <c r="J483" s="65"/>
      <c r="K483" s="64"/>
      <c r="L483" s="29"/>
      <c r="M483" s="66"/>
      <c r="N483" s="65"/>
      <c r="O483" s="67"/>
      <c r="P483" s="72"/>
      <c r="Q483" s="73"/>
      <c r="R483" s="65"/>
      <c r="S483" s="64"/>
      <c r="T483" s="74"/>
      <c r="U483" s="131"/>
      <c r="V483" s="76"/>
      <c r="W483" s="148" t="str">
        <f>IF(OR(T483="他官署で調達手続きを実施のため",AG483=契約状況コード表!G$5),"－",IF(V483&lt;&gt;"",ROUNDDOWN(V483/T483,3),(IFERROR(ROUNDDOWN(U483/T483,3),"－"))))</f>
        <v>－</v>
      </c>
      <c r="X483" s="74"/>
      <c r="Y483" s="74"/>
      <c r="Z483" s="71"/>
      <c r="AA483" s="69"/>
      <c r="AB483" s="70"/>
      <c r="AC483" s="71"/>
      <c r="AD483" s="71"/>
      <c r="AE483" s="71"/>
      <c r="AF483" s="71"/>
      <c r="AG483" s="69"/>
      <c r="AH483" s="65"/>
      <c r="AI483" s="65"/>
      <c r="AJ483" s="65"/>
      <c r="AK483" s="29"/>
      <c r="AL483" s="29"/>
      <c r="AM483" s="170"/>
      <c r="AN483" s="170"/>
      <c r="AO483" s="170"/>
      <c r="AP483" s="170"/>
      <c r="AQ483" s="29"/>
      <c r="AR483" s="64"/>
      <c r="AS483" s="29"/>
      <c r="AT483" s="29"/>
      <c r="AU483" s="29"/>
      <c r="AV483" s="29"/>
      <c r="AW483" s="29"/>
      <c r="AX483" s="29"/>
      <c r="AY483" s="29"/>
      <c r="AZ483" s="29"/>
      <c r="BA483" s="90"/>
      <c r="BB483" s="97"/>
      <c r="BC483" s="98" t="str">
        <f>IF(AND(OR(K483=契約状況コード表!D$5,K483=契約状況コード表!D$6),OR(AG483=契約状況コード表!G$5,AG483=契約状況コード表!G$6)),"年間支払金額(全官署)",IF(OR(AG483=契約状況コード表!G$5,AG483=契約状況コード表!G$6),"年間支払金額",IF(AND(OR(COUNTIF(AI483,"*すべて*"),COUNTIF(AI483,"*全て*")),S483="●",OR(K483=契約状況コード表!D$5,K483=契約状況コード表!D$6)),"年間支払金額(全官署、契約相手方ごと)",IF(AND(OR(COUNTIF(AI483,"*すべて*"),COUNTIF(AI483,"*全て*")),S483="●"),"年間支払金額(契約相手方ごと)",IF(AND(OR(K483=契約状況コード表!D$5,K483=契約状況コード表!D$6),AG483=契約状況コード表!G$7),"契約総額(全官署)",IF(AND(K483=契約状況コード表!D$7,AG483=契約状況コード表!G$7),"契約総額(自官署のみ)",IF(K483=契約状況コード表!D$7,"年間支払金額(自官署のみ)",IF(AG483=契約状況コード表!G$7,"契約総額",IF(AND(COUNTIF(BJ483,"&lt;&gt;*単価*"),OR(K483=契約状況コード表!D$5,K483=契約状況コード表!D$6)),"全官署予定価格",IF(AND(COUNTIF(BJ483,"*単価*"),OR(K483=契約状況コード表!D$5,K483=契約状況コード表!D$6)),"全官署支払金額",IF(AND(COUNTIF(BJ483,"&lt;&gt;*単価*"),COUNTIF(BJ483,"*変更契約*")),"変更後予定価格",IF(COUNTIF(BJ483,"*単価*"),"年間支払金額","予定価格"))))))))))))</f>
        <v>予定価格</v>
      </c>
      <c r="BD483" s="98" t="str">
        <f>IF(AND(BI483=契約状況コード表!M$5,T483&gt;契約状況コード表!N$5),"○",IF(AND(BI483=契約状況コード表!M$6,T483&gt;=契約状況コード表!N$6),"○",IF(AND(BI483=契約状況コード表!M$7,T483&gt;=契約状況コード表!N$7),"○",IF(AND(BI483=契約状況コード表!M$8,T483&gt;=契約状況コード表!N$8),"○",IF(AND(BI483=契約状況コード表!M$9,T483&gt;=契約状況コード表!N$9),"○",IF(AND(BI483=契約状況コード表!M$10,T483&gt;=契約状況コード表!N$10),"○",IF(AND(BI483=契約状況コード表!M$11,T483&gt;=契約状況コード表!N$11),"○",IF(AND(BI483=契約状況コード表!M$12,T483&gt;=契約状況コード表!N$12),"○",IF(AND(BI483=契約状況コード表!M$13,T483&gt;=契約状況コード表!N$13),"○",IF(T483="他官署で調達手続き入札を実施のため","○","×"))))))))))</f>
        <v>×</v>
      </c>
      <c r="BE483" s="98" t="str">
        <f>IF(AND(BI483=契約状況コード表!M$5,Y483&gt;契約状況コード表!N$5),"○",IF(AND(BI483=契約状況コード表!M$6,Y483&gt;=契約状況コード表!N$6),"○",IF(AND(BI483=契約状況コード表!M$7,Y483&gt;=契約状況コード表!N$7),"○",IF(AND(BI483=契約状況コード表!M$8,Y483&gt;=契約状況コード表!N$8),"○",IF(AND(BI483=契約状況コード表!M$9,Y483&gt;=契約状況コード表!N$9),"○",IF(AND(BI483=契約状況コード表!M$10,Y483&gt;=契約状況コード表!N$10),"○",IF(AND(BI483=契約状況コード表!M$11,Y483&gt;=契約状況コード表!N$11),"○",IF(AND(BI483=契約状況コード表!M$12,Y483&gt;=契約状況コード表!N$12),"○",IF(AND(BI483=契約状況コード表!M$13,Y483&gt;=契約状況コード表!N$13),"○","×")))))))))</f>
        <v>×</v>
      </c>
      <c r="BF483" s="98" t="str">
        <f t="shared" si="65"/>
        <v>×</v>
      </c>
      <c r="BG483" s="98" t="str">
        <f t="shared" si="66"/>
        <v>×</v>
      </c>
      <c r="BH483" s="99" t="str">
        <f t="shared" si="67"/>
        <v/>
      </c>
      <c r="BI483" s="146">
        <f t="shared" si="68"/>
        <v>0</v>
      </c>
      <c r="BJ483" s="29" t="str">
        <f>IF(AG483=契約状況コード表!G$5,"",IF(AND(K483&lt;&gt;"",ISTEXT(U483)),"分担契約/単価契約",IF(ISTEXT(U483),"単価契約",IF(K483&lt;&gt;"","分担契約",""))))</f>
        <v/>
      </c>
      <c r="BK483" s="147"/>
      <c r="BL483" s="102" t="str">
        <f>IF(COUNTIF(T483,"**"),"",IF(AND(T483&gt;=契約状況コード表!P$5,OR(H483=契約状況コード表!M$5,H483=契約状況コード表!M$6)),1,IF(AND(T483&gt;=契約状況コード表!P$13,H483&lt;&gt;契約状況コード表!M$5,H483&lt;&gt;契約状況コード表!M$6),1,"")))</f>
        <v/>
      </c>
      <c r="BM483" s="132" t="str">
        <f t="shared" si="69"/>
        <v>○</v>
      </c>
      <c r="BN483" s="102" t="b">
        <f t="shared" si="70"/>
        <v>1</v>
      </c>
      <c r="BO483" s="102" t="b">
        <f t="shared" si="71"/>
        <v>1</v>
      </c>
    </row>
    <row r="484" spans="7:67" ht="60.6" customHeight="1">
      <c r="G484" s="64"/>
      <c r="H484" s="65"/>
      <c r="I484" s="65"/>
      <c r="J484" s="65"/>
      <c r="K484" s="64"/>
      <c r="L484" s="29"/>
      <c r="M484" s="66"/>
      <c r="N484" s="65"/>
      <c r="O484" s="67"/>
      <c r="P484" s="72"/>
      <c r="Q484" s="73"/>
      <c r="R484" s="65"/>
      <c r="S484" s="64"/>
      <c r="T484" s="68"/>
      <c r="U484" s="75"/>
      <c r="V484" s="76"/>
      <c r="W484" s="148" t="str">
        <f>IF(OR(T484="他官署で調達手続きを実施のため",AG484=契約状況コード表!G$5),"－",IF(V484&lt;&gt;"",ROUNDDOWN(V484/T484,3),(IFERROR(ROUNDDOWN(U484/T484,3),"－"))))</f>
        <v>－</v>
      </c>
      <c r="X484" s="68"/>
      <c r="Y484" s="68"/>
      <c r="Z484" s="71"/>
      <c r="AA484" s="69"/>
      <c r="AB484" s="70"/>
      <c r="AC484" s="71"/>
      <c r="AD484" s="71"/>
      <c r="AE484" s="71"/>
      <c r="AF484" s="71"/>
      <c r="AG484" s="69"/>
      <c r="AH484" s="65"/>
      <c r="AI484" s="65"/>
      <c r="AJ484" s="65"/>
      <c r="AK484" s="29"/>
      <c r="AL484" s="29"/>
      <c r="AM484" s="170"/>
      <c r="AN484" s="170"/>
      <c r="AO484" s="170"/>
      <c r="AP484" s="170"/>
      <c r="AQ484" s="29"/>
      <c r="AR484" s="64"/>
      <c r="AS484" s="29"/>
      <c r="AT484" s="29"/>
      <c r="AU484" s="29"/>
      <c r="AV484" s="29"/>
      <c r="AW484" s="29"/>
      <c r="AX484" s="29"/>
      <c r="AY484" s="29"/>
      <c r="AZ484" s="29"/>
      <c r="BA484" s="90"/>
      <c r="BB484" s="97"/>
      <c r="BC484" s="98" t="str">
        <f>IF(AND(OR(K484=契約状況コード表!D$5,K484=契約状況コード表!D$6),OR(AG484=契約状況コード表!G$5,AG484=契約状況コード表!G$6)),"年間支払金額(全官署)",IF(OR(AG484=契約状況コード表!G$5,AG484=契約状況コード表!G$6),"年間支払金額",IF(AND(OR(COUNTIF(AI484,"*すべて*"),COUNTIF(AI484,"*全て*")),S484="●",OR(K484=契約状況コード表!D$5,K484=契約状況コード表!D$6)),"年間支払金額(全官署、契約相手方ごと)",IF(AND(OR(COUNTIF(AI484,"*すべて*"),COUNTIF(AI484,"*全て*")),S484="●"),"年間支払金額(契約相手方ごと)",IF(AND(OR(K484=契約状況コード表!D$5,K484=契約状況コード表!D$6),AG484=契約状況コード表!G$7),"契約総額(全官署)",IF(AND(K484=契約状況コード表!D$7,AG484=契約状況コード表!G$7),"契約総額(自官署のみ)",IF(K484=契約状況コード表!D$7,"年間支払金額(自官署のみ)",IF(AG484=契約状況コード表!G$7,"契約総額",IF(AND(COUNTIF(BJ484,"&lt;&gt;*単価*"),OR(K484=契約状況コード表!D$5,K484=契約状況コード表!D$6)),"全官署予定価格",IF(AND(COUNTIF(BJ484,"*単価*"),OR(K484=契約状況コード表!D$5,K484=契約状況コード表!D$6)),"全官署支払金額",IF(AND(COUNTIF(BJ484,"&lt;&gt;*単価*"),COUNTIF(BJ484,"*変更契約*")),"変更後予定価格",IF(COUNTIF(BJ484,"*単価*"),"年間支払金額","予定価格"))))))))))))</f>
        <v>予定価格</v>
      </c>
      <c r="BD484" s="98" t="str">
        <f>IF(AND(BI484=契約状況コード表!M$5,T484&gt;契約状況コード表!N$5),"○",IF(AND(BI484=契約状況コード表!M$6,T484&gt;=契約状況コード表!N$6),"○",IF(AND(BI484=契約状況コード表!M$7,T484&gt;=契約状況コード表!N$7),"○",IF(AND(BI484=契約状況コード表!M$8,T484&gt;=契約状況コード表!N$8),"○",IF(AND(BI484=契約状況コード表!M$9,T484&gt;=契約状況コード表!N$9),"○",IF(AND(BI484=契約状況コード表!M$10,T484&gt;=契約状況コード表!N$10),"○",IF(AND(BI484=契約状況コード表!M$11,T484&gt;=契約状況コード表!N$11),"○",IF(AND(BI484=契約状況コード表!M$12,T484&gt;=契約状況コード表!N$12),"○",IF(AND(BI484=契約状況コード表!M$13,T484&gt;=契約状況コード表!N$13),"○",IF(T484="他官署で調達手続き入札を実施のため","○","×"))))))))))</f>
        <v>×</v>
      </c>
      <c r="BE484" s="98" t="str">
        <f>IF(AND(BI484=契約状況コード表!M$5,Y484&gt;契約状況コード表!N$5),"○",IF(AND(BI484=契約状況コード表!M$6,Y484&gt;=契約状況コード表!N$6),"○",IF(AND(BI484=契約状況コード表!M$7,Y484&gt;=契約状況コード表!N$7),"○",IF(AND(BI484=契約状況コード表!M$8,Y484&gt;=契約状況コード表!N$8),"○",IF(AND(BI484=契約状況コード表!M$9,Y484&gt;=契約状況コード表!N$9),"○",IF(AND(BI484=契約状況コード表!M$10,Y484&gt;=契約状況コード表!N$10),"○",IF(AND(BI484=契約状況コード表!M$11,Y484&gt;=契約状況コード表!N$11),"○",IF(AND(BI484=契約状況コード表!M$12,Y484&gt;=契約状況コード表!N$12),"○",IF(AND(BI484=契約状況コード表!M$13,Y484&gt;=契約状況コード表!N$13),"○","×")))))))))</f>
        <v>×</v>
      </c>
      <c r="BF484" s="98" t="str">
        <f t="shared" si="65"/>
        <v>×</v>
      </c>
      <c r="BG484" s="98" t="str">
        <f t="shared" si="66"/>
        <v>×</v>
      </c>
      <c r="BH484" s="99" t="str">
        <f t="shared" si="67"/>
        <v/>
      </c>
      <c r="BI484" s="146">
        <f t="shared" si="68"/>
        <v>0</v>
      </c>
      <c r="BJ484" s="29" t="str">
        <f>IF(AG484=契約状況コード表!G$5,"",IF(AND(K484&lt;&gt;"",ISTEXT(U484)),"分担契約/単価契約",IF(ISTEXT(U484),"単価契約",IF(K484&lt;&gt;"","分担契約",""))))</f>
        <v/>
      </c>
      <c r="BK484" s="147"/>
      <c r="BL484" s="102" t="str">
        <f>IF(COUNTIF(T484,"**"),"",IF(AND(T484&gt;=契約状況コード表!P$5,OR(H484=契約状況コード表!M$5,H484=契約状況コード表!M$6)),1,IF(AND(T484&gt;=契約状況コード表!P$13,H484&lt;&gt;契約状況コード表!M$5,H484&lt;&gt;契約状況コード表!M$6),1,"")))</f>
        <v/>
      </c>
      <c r="BM484" s="132" t="str">
        <f t="shared" si="69"/>
        <v>○</v>
      </c>
      <c r="BN484" s="102" t="b">
        <f t="shared" si="70"/>
        <v>1</v>
      </c>
      <c r="BO484" s="102" t="b">
        <f t="shared" si="71"/>
        <v>1</v>
      </c>
    </row>
    <row r="485" spans="7:67" ht="60.6" customHeight="1">
      <c r="G485" s="64"/>
      <c r="H485" s="65"/>
      <c r="I485" s="65"/>
      <c r="J485" s="65"/>
      <c r="K485" s="64"/>
      <c r="L485" s="29"/>
      <c r="M485" s="66"/>
      <c r="N485" s="65"/>
      <c r="O485" s="67"/>
      <c r="P485" s="72"/>
      <c r="Q485" s="73"/>
      <c r="R485" s="65"/>
      <c r="S485" s="64"/>
      <c r="T485" s="68"/>
      <c r="U485" s="75"/>
      <c r="V485" s="76"/>
      <c r="W485" s="148" t="str">
        <f>IF(OR(T485="他官署で調達手続きを実施のため",AG485=契約状況コード表!G$5),"－",IF(V485&lt;&gt;"",ROUNDDOWN(V485/T485,3),(IFERROR(ROUNDDOWN(U485/T485,3),"－"))))</f>
        <v>－</v>
      </c>
      <c r="X485" s="68"/>
      <c r="Y485" s="68"/>
      <c r="Z485" s="71"/>
      <c r="AA485" s="69"/>
      <c r="AB485" s="70"/>
      <c r="AC485" s="71"/>
      <c r="AD485" s="71"/>
      <c r="AE485" s="71"/>
      <c r="AF485" s="71"/>
      <c r="AG485" s="69"/>
      <c r="AH485" s="65"/>
      <c r="AI485" s="65"/>
      <c r="AJ485" s="65"/>
      <c r="AK485" s="29"/>
      <c r="AL485" s="29"/>
      <c r="AM485" s="170"/>
      <c r="AN485" s="170"/>
      <c r="AO485" s="170"/>
      <c r="AP485" s="170"/>
      <c r="AQ485" s="29"/>
      <c r="AR485" s="64"/>
      <c r="AS485" s="29"/>
      <c r="AT485" s="29"/>
      <c r="AU485" s="29"/>
      <c r="AV485" s="29"/>
      <c r="AW485" s="29"/>
      <c r="AX485" s="29"/>
      <c r="AY485" s="29"/>
      <c r="AZ485" s="29"/>
      <c r="BA485" s="90"/>
      <c r="BB485" s="97"/>
      <c r="BC485" s="98" t="str">
        <f>IF(AND(OR(K485=契約状況コード表!D$5,K485=契約状況コード表!D$6),OR(AG485=契約状況コード表!G$5,AG485=契約状況コード表!G$6)),"年間支払金額(全官署)",IF(OR(AG485=契約状況コード表!G$5,AG485=契約状況コード表!G$6),"年間支払金額",IF(AND(OR(COUNTIF(AI485,"*すべて*"),COUNTIF(AI485,"*全て*")),S485="●",OR(K485=契約状況コード表!D$5,K485=契約状況コード表!D$6)),"年間支払金額(全官署、契約相手方ごと)",IF(AND(OR(COUNTIF(AI485,"*すべて*"),COUNTIF(AI485,"*全て*")),S485="●"),"年間支払金額(契約相手方ごと)",IF(AND(OR(K485=契約状況コード表!D$5,K485=契約状況コード表!D$6),AG485=契約状況コード表!G$7),"契約総額(全官署)",IF(AND(K485=契約状況コード表!D$7,AG485=契約状況コード表!G$7),"契約総額(自官署のみ)",IF(K485=契約状況コード表!D$7,"年間支払金額(自官署のみ)",IF(AG485=契約状況コード表!G$7,"契約総額",IF(AND(COUNTIF(BJ485,"&lt;&gt;*単価*"),OR(K485=契約状況コード表!D$5,K485=契約状況コード表!D$6)),"全官署予定価格",IF(AND(COUNTIF(BJ485,"*単価*"),OR(K485=契約状況コード表!D$5,K485=契約状況コード表!D$6)),"全官署支払金額",IF(AND(COUNTIF(BJ485,"&lt;&gt;*単価*"),COUNTIF(BJ485,"*変更契約*")),"変更後予定価格",IF(COUNTIF(BJ485,"*単価*"),"年間支払金額","予定価格"))))))))))))</f>
        <v>予定価格</v>
      </c>
      <c r="BD485" s="98" t="str">
        <f>IF(AND(BI485=契約状況コード表!M$5,T485&gt;契約状況コード表!N$5),"○",IF(AND(BI485=契約状況コード表!M$6,T485&gt;=契約状況コード表!N$6),"○",IF(AND(BI485=契約状況コード表!M$7,T485&gt;=契約状況コード表!N$7),"○",IF(AND(BI485=契約状況コード表!M$8,T485&gt;=契約状況コード表!N$8),"○",IF(AND(BI485=契約状況コード表!M$9,T485&gt;=契約状況コード表!N$9),"○",IF(AND(BI485=契約状況コード表!M$10,T485&gt;=契約状況コード表!N$10),"○",IF(AND(BI485=契約状況コード表!M$11,T485&gt;=契約状況コード表!N$11),"○",IF(AND(BI485=契約状況コード表!M$12,T485&gt;=契約状況コード表!N$12),"○",IF(AND(BI485=契約状況コード表!M$13,T485&gt;=契約状況コード表!N$13),"○",IF(T485="他官署で調達手続き入札を実施のため","○","×"))))))))))</f>
        <v>×</v>
      </c>
      <c r="BE485" s="98" t="str">
        <f>IF(AND(BI485=契約状況コード表!M$5,Y485&gt;契約状況コード表!N$5),"○",IF(AND(BI485=契約状況コード表!M$6,Y485&gt;=契約状況コード表!N$6),"○",IF(AND(BI485=契約状況コード表!M$7,Y485&gt;=契約状況コード表!N$7),"○",IF(AND(BI485=契約状況コード表!M$8,Y485&gt;=契約状況コード表!N$8),"○",IF(AND(BI485=契約状況コード表!M$9,Y485&gt;=契約状況コード表!N$9),"○",IF(AND(BI485=契約状況コード表!M$10,Y485&gt;=契約状況コード表!N$10),"○",IF(AND(BI485=契約状況コード表!M$11,Y485&gt;=契約状況コード表!N$11),"○",IF(AND(BI485=契約状況コード表!M$12,Y485&gt;=契約状況コード表!N$12),"○",IF(AND(BI485=契約状況コード表!M$13,Y485&gt;=契約状況コード表!N$13),"○","×")))))))))</f>
        <v>×</v>
      </c>
      <c r="BF485" s="98" t="str">
        <f t="shared" si="65"/>
        <v>×</v>
      </c>
      <c r="BG485" s="98" t="str">
        <f t="shared" si="66"/>
        <v>×</v>
      </c>
      <c r="BH485" s="99" t="str">
        <f t="shared" si="67"/>
        <v/>
      </c>
      <c r="BI485" s="146">
        <f t="shared" si="68"/>
        <v>0</v>
      </c>
      <c r="BJ485" s="29" t="str">
        <f>IF(AG485=契約状況コード表!G$5,"",IF(AND(K485&lt;&gt;"",ISTEXT(U485)),"分担契約/単価契約",IF(ISTEXT(U485),"単価契約",IF(K485&lt;&gt;"","分担契約",""))))</f>
        <v/>
      </c>
      <c r="BK485" s="147"/>
      <c r="BL485" s="102" t="str">
        <f>IF(COUNTIF(T485,"**"),"",IF(AND(T485&gt;=契約状況コード表!P$5,OR(H485=契約状況コード表!M$5,H485=契約状況コード表!M$6)),1,IF(AND(T485&gt;=契約状況コード表!P$13,H485&lt;&gt;契約状況コード表!M$5,H485&lt;&gt;契約状況コード表!M$6),1,"")))</f>
        <v/>
      </c>
      <c r="BM485" s="132" t="str">
        <f t="shared" si="69"/>
        <v>○</v>
      </c>
      <c r="BN485" s="102" t="b">
        <f t="shared" si="70"/>
        <v>1</v>
      </c>
      <c r="BO485" s="102" t="b">
        <f t="shared" si="71"/>
        <v>1</v>
      </c>
    </row>
    <row r="486" spans="7:67" ht="60.6" customHeight="1">
      <c r="G486" s="64"/>
      <c r="H486" s="65"/>
      <c r="I486" s="65"/>
      <c r="J486" s="65"/>
      <c r="K486" s="64"/>
      <c r="L486" s="29"/>
      <c r="M486" s="66"/>
      <c r="N486" s="65"/>
      <c r="O486" s="67"/>
      <c r="P486" s="72"/>
      <c r="Q486" s="73"/>
      <c r="R486" s="65"/>
      <c r="S486" s="64"/>
      <c r="T486" s="68"/>
      <c r="U486" s="75"/>
      <c r="V486" s="76"/>
      <c r="W486" s="148" t="str">
        <f>IF(OR(T486="他官署で調達手続きを実施のため",AG486=契約状況コード表!G$5),"－",IF(V486&lt;&gt;"",ROUNDDOWN(V486/T486,3),(IFERROR(ROUNDDOWN(U486/T486,3),"－"))))</f>
        <v>－</v>
      </c>
      <c r="X486" s="68"/>
      <c r="Y486" s="68"/>
      <c r="Z486" s="71"/>
      <c r="AA486" s="69"/>
      <c r="AB486" s="70"/>
      <c r="AC486" s="71"/>
      <c r="AD486" s="71"/>
      <c r="AE486" s="71"/>
      <c r="AF486" s="71"/>
      <c r="AG486" s="69"/>
      <c r="AH486" s="65"/>
      <c r="AI486" s="65"/>
      <c r="AJ486" s="65"/>
      <c r="AK486" s="29"/>
      <c r="AL486" s="29"/>
      <c r="AM486" s="170"/>
      <c r="AN486" s="170"/>
      <c r="AO486" s="170"/>
      <c r="AP486" s="170"/>
      <c r="AQ486" s="29"/>
      <c r="AR486" s="64"/>
      <c r="AS486" s="29"/>
      <c r="AT486" s="29"/>
      <c r="AU486" s="29"/>
      <c r="AV486" s="29"/>
      <c r="AW486" s="29"/>
      <c r="AX486" s="29"/>
      <c r="AY486" s="29"/>
      <c r="AZ486" s="29"/>
      <c r="BA486" s="90"/>
      <c r="BB486" s="97"/>
      <c r="BC486" s="98" t="str">
        <f>IF(AND(OR(K486=契約状況コード表!D$5,K486=契約状況コード表!D$6),OR(AG486=契約状況コード表!G$5,AG486=契約状況コード表!G$6)),"年間支払金額(全官署)",IF(OR(AG486=契約状況コード表!G$5,AG486=契約状況コード表!G$6),"年間支払金額",IF(AND(OR(COUNTIF(AI486,"*すべて*"),COUNTIF(AI486,"*全て*")),S486="●",OR(K486=契約状況コード表!D$5,K486=契約状況コード表!D$6)),"年間支払金額(全官署、契約相手方ごと)",IF(AND(OR(COUNTIF(AI486,"*すべて*"),COUNTIF(AI486,"*全て*")),S486="●"),"年間支払金額(契約相手方ごと)",IF(AND(OR(K486=契約状況コード表!D$5,K486=契約状況コード表!D$6),AG486=契約状況コード表!G$7),"契約総額(全官署)",IF(AND(K486=契約状況コード表!D$7,AG486=契約状況コード表!G$7),"契約総額(自官署のみ)",IF(K486=契約状況コード表!D$7,"年間支払金額(自官署のみ)",IF(AG486=契約状況コード表!G$7,"契約総額",IF(AND(COUNTIF(BJ486,"&lt;&gt;*単価*"),OR(K486=契約状況コード表!D$5,K486=契約状況コード表!D$6)),"全官署予定価格",IF(AND(COUNTIF(BJ486,"*単価*"),OR(K486=契約状況コード表!D$5,K486=契約状況コード表!D$6)),"全官署支払金額",IF(AND(COUNTIF(BJ486,"&lt;&gt;*単価*"),COUNTIF(BJ486,"*変更契約*")),"変更後予定価格",IF(COUNTIF(BJ486,"*単価*"),"年間支払金額","予定価格"))))))))))))</f>
        <v>予定価格</v>
      </c>
      <c r="BD486" s="98" t="str">
        <f>IF(AND(BI486=契約状況コード表!M$5,T486&gt;契約状況コード表!N$5),"○",IF(AND(BI486=契約状況コード表!M$6,T486&gt;=契約状況コード表!N$6),"○",IF(AND(BI486=契約状況コード表!M$7,T486&gt;=契約状況コード表!N$7),"○",IF(AND(BI486=契約状況コード表!M$8,T486&gt;=契約状況コード表!N$8),"○",IF(AND(BI486=契約状況コード表!M$9,T486&gt;=契約状況コード表!N$9),"○",IF(AND(BI486=契約状況コード表!M$10,T486&gt;=契約状況コード表!N$10),"○",IF(AND(BI486=契約状況コード表!M$11,T486&gt;=契約状況コード表!N$11),"○",IF(AND(BI486=契約状況コード表!M$12,T486&gt;=契約状況コード表!N$12),"○",IF(AND(BI486=契約状況コード表!M$13,T486&gt;=契約状況コード表!N$13),"○",IF(T486="他官署で調達手続き入札を実施のため","○","×"))))))))))</f>
        <v>×</v>
      </c>
      <c r="BE486" s="98" t="str">
        <f>IF(AND(BI486=契約状況コード表!M$5,Y486&gt;契約状況コード表!N$5),"○",IF(AND(BI486=契約状況コード表!M$6,Y486&gt;=契約状況コード表!N$6),"○",IF(AND(BI486=契約状況コード表!M$7,Y486&gt;=契約状況コード表!N$7),"○",IF(AND(BI486=契約状況コード表!M$8,Y486&gt;=契約状況コード表!N$8),"○",IF(AND(BI486=契約状況コード表!M$9,Y486&gt;=契約状況コード表!N$9),"○",IF(AND(BI486=契約状況コード表!M$10,Y486&gt;=契約状況コード表!N$10),"○",IF(AND(BI486=契約状況コード表!M$11,Y486&gt;=契約状況コード表!N$11),"○",IF(AND(BI486=契約状況コード表!M$12,Y486&gt;=契約状況コード表!N$12),"○",IF(AND(BI486=契約状況コード表!M$13,Y486&gt;=契約状況コード表!N$13),"○","×")))))))))</f>
        <v>×</v>
      </c>
      <c r="BF486" s="98" t="str">
        <f t="shared" si="65"/>
        <v>×</v>
      </c>
      <c r="BG486" s="98" t="str">
        <f t="shared" si="66"/>
        <v>×</v>
      </c>
      <c r="BH486" s="99" t="str">
        <f t="shared" si="67"/>
        <v/>
      </c>
      <c r="BI486" s="146">
        <f t="shared" si="68"/>
        <v>0</v>
      </c>
      <c r="BJ486" s="29" t="str">
        <f>IF(AG486=契約状況コード表!G$5,"",IF(AND(K486&lt;&gt;"",ISTEXT(U486)),"分担契約/単価契約",IF(ISTEXT(U486),"単価契約",IF(K486&lt;&gt;"","分担契約",""))))</f>
        <v/>
      </c>
      <c r="BK486" s="147"/>
      <c r="BL486" s="102" t="str">
        <f>IF(COUNTIF(T486,"**"),"",IF(AND(T486&gt;=契約状況コード表!P$5,OR(H486=契約状況コード表!M$5,H486=契約状況コード表!M$6)),1,IF(AND(T486&gt;=契約状況コード表!P$13,H486&lt;&gt;契約状況コード表!M$5,H486&lt;&gt;契約状況コード表!M$6),1,"")))</f>
        <v/>
      </c>
      <c r="BM486" s="132" t="str">
        <f t="shared" si="69"/>
        <v>○</v>
      </c>
      <c r="BN486" s="102" t="b">
        <f t="shared" si="70"/>
        <v>1</v>
      </c>
      <c r="BO486" s="102" t="b">
        <f t="shared" si="71"/>
        <v>1</v>
      </c>
    </row>
    <row r="487" spans="7:67" ht="60.6" customHeight="1">
      <c r="G487" s="64"/>
      <c r="H487" s="65"/>
      <c r="I487" s="65"/>
      <c r="J487" s="65"/>
      <c r="K487" s="64"/>
      <c r="L487" s="29"/>
      <c r="M487" s="66"/>
      <c r="N487" s="65"/>
      <c r="O487" s="67"/>
      <c r="P487" s="72"/>
      <c r="Q487" s="73"/>
      <c r="R487" s="65"/>
      <c r="S487" s="64"/>
      <c r="T487" s="68"/>
      <c r="U487" s="75"/>
      <c r="V487" s="76"/>
      <c r="W487" s="148" t="str">
        <f>IF(OR(T487="他官署で調達手続きを実施のため",AG487=契約状況コード表!G$5),"－",IF(V487&lt;&gt;"",ROUNDDOWN(V487/T487,3),(IFERROR(ROUNDDOWN(U487/T487,3),"－"))))</f>
        <v>－</v>
      </c>
      <c r="X487" s="68"/>
      <c r="Y487" s="68"/>
      <c r="Z487" s="71"/>
      <c r="AA487" s="69"/>
      <c r="AB487" s="70"/>
      <c r="AC487" s="71"/>
      <c r="AD487" s="71"/>
      <c r="AE487" s="71"/>
      <c r="AF487" s="71"/>
      <c r="AG487" s="69"/>
      <c r="AH487" s="65"/>
      <c r="AI487" s="65"/>
      <c r="AJ487" s="65"/>
      <c r="AK487" s="29"/>
      <c r="AL487" s="29"/>
      <c r="AM487" s="170"/>
      <c r="AN487" s="170"/>
      <c r="AO487" s="170"/>
      <c r="AP487" s="170"/>
      <c r="AQ487" s="29"/>
      <c r="AR487" s="64"/>
      <c r="AS487" s="29"/>
      <c r="AT487" s="29"/>
      <c r="AU487" s="29"/>
      <c r="AV487" s="29"/>
      <c r="AW487" s="29"/>
      <c r="AX487" s="29"/>
      <c r="AY487" s="29"/>
      <c r="AZ487" s="29"/>
      <c r="BA487" s="92"/>
      <c r="BB487" s="97"/>
      <c r="BC487" s="98" t="str">
        <f>IF(AND(OR(K487=契約状況コード表!D$5,K487=契約状況コード表!D$6),OR(AG487=契約状況コード表!G$5,AG487=契約状況コード表!G$6)),"年間支払金額(全官署)",IF(OR(AG487=契約状況コード表!G$5,AG487=契約状況コード表!G$6),"年間支払金額",IF(AND(OR(COUNTIF(AI487,"*すべて*"),COUNTIF(AI487,"*全て*")),S487="●",OR(K487=契約状況コード表!D$5,K487=契約状況コード表!D$6)),"年間支払金額(全官署、契約相手方ごと)",IF(AND(OR(COUNTIF(AI487,"*すべて*"),COUNTIF(AI487,"*全て*")),S487="●"),"年間支払金額(契約相手方ごと)",IF(AND(OR(K487=契約状況コード表!D$5,K487=契約状況コード表!D$6),AG487=契約状況コード表!G$7),"契約総額(全官署)",IF(AND(K487=契約状況コード表!D$7,AG487=契約状況コード表!G$7),"契約総額(自官署のみ)",IF(K487=契約状況コード表!D$7,"年間支払金額(自官署のみ)",IF(AG487=契約状況コード表!G$7,"契約総額",IF(AND(COUNTIF(BJ487,"&lt;&gt;*単価*"),OR(K487=契約状況コード表!D$5,K487=契約状況コード表!D$6)),"全官署予定価格",IF(AND(COUNTIF(BJ487,"*単価*"),OR(K487=契約状況コード表!D$5,K487=契約状況コード表!D$6)),"全官署支払金額",IF(AND(COUNTIF(BJ487,"&lt;&gt;*単価*"),COUNTIF(BJ487,"*変更契約*")),"変更後予定価格",IF(COUNTIF(BJ487,"*単価*"),"年間支払金額","予定価格"))))))))))))</f>
        <v>予定価格</v>
      </c>
      <c r="BD487" s="98" t="str">
        <f>IF(AND(BI487=契約状況コード表!M$5,T487&gt;契約状況コード表!N$5),"○",IF(AND(BI487=契約状況コード表!M$6,T487&gt;=契約状況コード表!N$6),"○",IF(AND(BI487=契約状況コード表!M$7,T487&gt;=契約状況コード表!N$7),"○",IF(AND(BI487=契約状況コード表!M$8,T487&gt;=契約状況コード表!N$8),"○",IF(AND(BI487=契約状況コード表!M$9,T487&gt;=契約状況コード表!N$9),"○",IF(AND(BI487=契約状況コード表!M$10,T487&gt;=契約状況コード表!N$10),"○",IF(AND(BI487=契約状況コード表!M$11,T487&gt;=契約状況コード表!N$11),"○",IF(AND(BI487=契約状況コード表!M$12,T487&gt;=契約状況コード表!N$12),"○",IF(AND(BI487=契約状況コード表!M$13,T487&gt;=契約状況コード表!N$13),"○",IF(T487="他官署で調達手続き入札を実施のため","○","×"))))))))))</f>
        <v>×</v>
      </c>
      <c r="BE487" s="98" t="str">
        <f>IF(AND(BI487=契約状況コード表!M$5,Y487&gt;契約状況コード表!N$5),"○",IF(AND(BI487=契約状況コード表!M$6,Y487&gt;=契約状況コード表!N$6),"○",IF(AND(BI487=契約状況コード表!M$7,Y487&gt;=契約状況コード表!N$7),"○",IF(AND(BI487=契約状況コード表!M$8,Y487&gt;=契約状況コード表!N$8),"○",IF(AND(BI487=契約状況コード表!M$9,Y487&gt;=契約状況コード表!N$9),"○",IF(AND(BI487=契約状況コード表!M$10,Y487&gt;=契約状況コード表!N$10),"○",IF(AND(BI487=契約状況コード表!M$11,Y487&gt;=契約状況コード表!N$11),"○",IF(AND(BI487=契約状況コード表!M$12,Y487&gt;=契約状況コード表!N$12),"○",IF(AND(BI487=契約状況コード表!M$13,Y487&gt;=契約状況コード表!N$13),"○","×")))))))))</f>
        <v>×</v>
      </c>
      <c r="BF487" s="98" t="str">
        <f t="shared" si="65"/>
        <v>×</v>
      </c>
      <c r="BG487" s="98" t="str">
        <f t="shared" si="66"/>
        <v>×</v>
      </c>
      <c r="BH487" s="99" t="str">
        <f t="shared" si="67"/>
        <v/>
      </c>
      <c r="BI487" s="146">
        <f t="shared" si="68"/>
        <v>0</v>
      </c>
      <c r="BJ487" s="29" t="str">
        <f>IF(AG487=契約状況コード表!G$5,"",IF(AND(K487&lt;&gt;"",ISTEXT(U487)),"分担契約/単価契約",IF(ISTEXT(U487),"単価契約",IF(K487&lt;&gt;"","分担契約",""))))</f>
        <v/>
      </c>
      <c r="BK487" s="147"/>
      <c r="BL487" s="102" t="str">
        <f>IF(COUNTIF(T487,"**"),"",IF(AND(T487&gt;=契約状況コード表!P$5,OR(H487=契約状況コード表!M$5,H487=契約状況コード表!M$6)),1,IF(AND(T487&gt;=契約状況コード表!P$13,H487&lt;&gt;契約状況コード表!M$5,H487&lt;&gt;契約状況コード表!M$6),1,"")))</f>
        <v/>
      </c>
      <c r="BM487" s="132" t="str">
        <f t="shared" si="69"/>
        <v>○</v>
      </c>
      <c r="BN487" s="102" t="b">
        <f t="shared" si="70"/>
        <v>1</v>
      </c>
      <c r="BO487" s="102" t="b">
        <f t="shared" si="71"/>
        <v>1</v>
      </c>
    </row>
    <row r="488" spans="7:67" ht="60.6" customHeight="1">
      <c r="G488" s="64"/>
      <c r="H488" s="65"/>
      <c r="I488" s="65"/>
      <c r="J488" s="65"/>
      <c r="K488" s="64"/>
      <c r="L488" s="29"/>
      <c r="M488" s="66"/>
      <c r="N488" s="65"/>
      <c r="O488" s="67"/>
      <c r="P488" s="72"/>
      <c r="Q488" s="73"/>
      <c r="R488" s="65"/>
      <c r="S488" s="64"/>
      <c r="T488" s="68"/>
      <c r="U488" s="75"/>
      <c r="V488" s="76"/>
      <c r="W488" s="148" t="str">
        <f>IF(OR(T488="他官署で調達手続きを実施のため",AG488=契約状況コード表!G$5),"－",IF(V488&lt;&gt;"",ROUNDDOWN(V488/T488,3),(IFERROR(ROUNDDOWN(U488/T488,3),"－"))))</f>
        <v>－</v>
      </c>
      <c r="X488" s="68"/>
      <c r="Y488" s="68"/>
      <c r="Z488" s="71"/>
      <c r="AA488" s="69"/>
      <c r="AB488" s="70"/>
      <c r="AC488" s="71"/>
      <c r="AD488" s="71"/>
      <c r="AE488" s="71"/>
      <c r="AF488" s="71"/>
      <c r="AG488" s="69"/>
      <c r="AH488" s="65"/>
      <c r="AI488" s="65"/>
      <c r="AJ488" s="65"/>
      <c r="AK488" s="29"/>
      <c r="AL488" s="29"/>
      <c r="AM488" s="170"/>
      <c r="AN488" s="170"/>
      <c r="AO488" s="170"/>
      <c r="AP488" s="170"/>
      <c r="AQ488" s="29"/>
      <c r="AR488" s="64"/>
      <c r="AS488" s="29"/>
      <c r="AT488" s="29"/>
      <c r="AU488" s="29"/>
      <c r="AV488" s="29"/>
      <c r="AW488" s="29"/>
      <c r="AX488" s="29"/>
      <c r="AY488" s="29"/>
      <c r="AZ488" s="29"/>
      <c r="BA488" s="90"/>
      <c r="BB488" s="97"/>
      <c r="BC488" s="98" t="str">
        <f>IF(AND(OR(K488=契約状況コード表!D$5,K488=契約状況コード表!D$6),OR(AG488=契約状況コード表!G$5,AG488=契約状況コード表!G$6)),"年間支払金額(全官署)",IF(OR(AG488=契約状況コード表!G$5,AG488=契約状況コード表!G$6),"年間支払金額",IF(AND(OR(COUNTIF(AI488,"*すべて*"),COUNTIF(AI488,"*全て*")),S488="●",OR(K488=契約状況コード表!D$5,K488=契約状況コード表!D$6)),"年間支払金額(全官署、契約相手方ごと)",IF(AND(OR(COUNTIF(AI488,"*すべて*"),COUNTIF(AI488,"*全て*")),S488="●"),"年間支払金額(契約相手方ごと)",IF(AND(OR(K488=契約状況コード表!D$5,K488=契約状況コード表!D$6),AG488=契約状況コード表!G$7),"契約総額(全官署)",IF(AND(K488=契約状況コード表!D$7,AG488=契約状況コード表!G$7),"契約総額(自官署のみ)",IF(K488=契約状況コード表!D$7,"年間支払金額(自官署のみ)",IF(AG488=契約状況コード表!G$7,"契約総額",IF(AND(COUNTIF(BJ488,"&lt;&gt;*単価*"),OR(K488=契約状況コード表!D$5,K488=契約状況コード表!D$6)),"全官署予定価格",IF(AND(COUNTIF(BJ488,"*単価*"),OR(K488=契約状況コード表!D$5,K488=契約状況コード表!D$6)),"全官署支払金額",IF(AND(COUNTIF(BJ488,"&lt;&gt;*単価*"),COUNTIF(BJ488,"*変更契約*")),"変更後予定価格",IF(COUNTIF(BJ488,"*単価*"),"年間支払金額","予定価格"))))))))))))</f>
        <v>予定価格</v>
      </c>
      <c r="BD488" s="98" t="str">
        <f>IF(AND(BI488=契約状況コード表!M$5,T488&gt;契約状況コード表!N$5),"○",IF(AND(BI488=契約状況コード表!M$6,T488&gt;=契約状況コード表!N$6),"○",IF(AND(BI488=契約状況コード表!M$7,T488&gt;=契約状況コード表!N$7),"○",IF(AND(BI488=契約状況コード表!M$8,T488&gt;=契約状況コード表!N$8),"○",IF(AND(BI488=契約状況コード表!M$9,T488&gt;=契約状況コード表!N$9),"○",IF(AND(BI488=契約状況コード表!M$10,T488&gt;=契約状況コード表!N$10),"○",IF(AND(BI488=契約状況コード表!M$11,T488&gt;=契約状況コード表!N$11),"○",IF(AND(BI488=契約状況コード表!M$12,T488&gt;=契約状況コード表!N$12),"○",IF(AND(BI488=契約状況コード表!M$13,T488&gt;=契約状況コード表!N$13),"○",IF(T488="他官署で調達手続き入札を実施のため","○","×"))))))))))</f>
        <v>×</v>
      </c>
      <c r="BE488" s="98" t="str">
        <f>IF(AND(BI488=契約状況コード表!M$5,Y488&gt;契約状況コード表!N$5),"○",IF(AND(BI488=契約状況コード表!M$6,Y488&gt;=契約状況コード表!N$6),"○",IF(AND(BI488=契約状況コード表!M$7,Y488&gt;=契約状況コード表!N$7),"○",IF(AND(BI488=契約状況コード表!M$8,Y488&gt;=契約状況コード表!N$8),"○",IF(AND(BI488=契約状況コード表!M$9,Y488&gt;=契約状況コード表!N$9),"○",IF(AND(BI488=契約状況コード表!M$10,Y488&gt;=契約状況コード表!N$10),"○",IF(AND(BI488=契約状況コード表!M$11,Y488&gt;=契約状況コード表!N$11),"○",IF(AND(BI488=契約状況コード表!M$12,Y488&gt;=契約状況コード表!N$12),"○",IF(AND(BI488=契約状況コード表!M$13,Y488&gt;=契約状況コード表!N$13),"○","×")))))))))</f>
        <v>×</v>
      </c>
      <c r="BF488" s="98" t="str">
        <f t="shared" si="65"/>
        <v>×</v>
      </c>
      <c r="BG488" s="98" t="str">
        <f t="shared" si="66"/>
        <v>×</v>
      </c>
      <c r="BH488" s="99" t="str">
        <f t="shared" si="67"/>
        <v/>
      </c>
      <c r="BI488" s="146">
        <f t="shared" si="68"/>
        <v>0</v>
      </c>
      <c r="BJ488" s="29" t="str">
        <f>IF(AG488=契約状況コード表!G$5,"",IF(AND(K488&lt;&gt;"",ISTEXT(U488)),"分担契約/単価契約",IF(ISTEXT(U488),"単価契約",IF(K488&lt;&gt;"","分担契約",""))))</f>
        <v/>
      </c>
      <c r="BK488" s="147"/>
      <c r="BL488" s="102" t="str">
        <f>IF(COUNTIF(T488,"**"),"",IF(AND(T488&gt;=契約状況コード表!P$5,OR(H488=契約状況コード表!M$5,H488=契約状況コード表!M$6)),1,IF(AND(T488&gt;=契約状況コード表!P$13,H488&lt;&gt;契約状況コード表!M$5,H488&lt;&gt;契約状況コード表!M$6),1,"")))</f>
        <v/>
      </c>
      <c r="BM488" s="132" t="str">
        <f t="shared" si="69"/>
        <v>○</v>
      </c>
      <c r="BN488" s="102" t="b">
        <f t="shared" si="70"/>
        <v>1</v>
      </c>
      <c r="BO488" s="102" t="b">
        <f t="shared" si="71"/>
        <v>1</v>
      </c>
    </row>
    <row r="489" spans="7:67" ht="60.6" customHeight="1">
      <c r="G489" s="64"/>
      <c r="H489" s="65"/>
      <c r="I489" s="65"/>
      <c r="J489" s="65"/>
      <c r="K489" s="64"/>
      <c r="L489" s="29"/>
      <c r="M489" s="66"/>
      <c r="N489" s="65"/>
      <c r="O489" s="67"/>
      <c r="P489" s="72"/>
      <c r="Q489" s="73"/>
      <c r="R489" s="65"/>
      <c r="S489" s="64"/>
      <c r="T489" s="68"/>
      <c r="U489" s="75"/>
      <c r="V489" s="76"/>
      <c r="W489" s="148" t="str">
        <f>IF(OR(T489="他官署で調達手続きを実施のため",AG489=契約状況コード表!G$5),"－",IF(V489&lt;&gt;"",ROUNDDOWN(V489/T489,3),(IFERROR(ROUNDDOWN(U489/T489,3),"－"))))</f>
        <v>－</v>
      </c>
      <c r="X489" s="68"/>
      <c r="Y489" s="68"/>
      <c r="Z489" s="71"/>
      <c r="AA489" s="69"/>
      <c r="AB489" s="70"/>
      <c r="AC489" s="71"/>
      <c r="AD489" s="71"/>
      <c r="AE489" s="71"/>
      <c r="AF489" s="71"/>
      <c r="AG489" s="69"/>
      <c r="AH489" s="65"/>
      <c r="AI489" s="65"/>
      <c r="AJ489" s="65"/>
      <c r="AK489" s="29"/>
      <c r="AL489" s="29"/>
      <c r="AM489" s="170"/>
      <c r="AN489" s="170"/>
      <c r="AO489" s="170"/>
      <c r="AP489" s="170"/>
      <c r="AQ489" s="29"/>
      <c r="AR489" s="64"/>
      <c r="AS489" s="29"/>
      <c r="AT489" s="29"/>
      <c r="AU489" s="29"/>
      <c r="AV489" s="29"/>
      <c r="AW489" s="29"/>
      <c r="AX489" s="29"/>
      <c r="AY489" s="29"/>
      <c r="AZ489" s="29"/>
      <c r="BA489" s="90"/>
      <c r="BB489" s="97"/>
      <c r="BC489" s="98" t="str">
        <f>IF(AND(OR(K489=契約状況コード表!D$5,K489=契約状況コード表!D$6),OR(AG489=契約状況コード表!G$5,AG489=契約状況コード表!G$6)),"年間支払金額(全官署)",IF(OR(AG489=契約状況コード表!G$5,AG489=契約状況コード表!G$6),"年間支払金額",IF(AND(OR(COUNTIF(AI489,"*すべて*"),COUNTIF(AI489,"*全て*")),S489="●",OR(K489=契約状況コード表!D$5,K489=契約状況コード表!D$6)),"年間支払金額(全官署、契約相手方ごと)",IF(AND(OR(COUNTIF(AI489,"*すべて*"),COUNTIF(AI489,"*全て*")),S489="●"),"年間支払金額(契約相手方ごと)",IF(AND(OR(K489=契約状況コード表!D$5,K489=契約状況コード表!D$6),AG489=契約状況コード表!G$7),"契約総額(全官署)",IF(AND(K489=契約状況コード表!D$7,AG489=契約状況コード表!G$7),"契約総額(自官署のみ)",IF(K489=契約状況コード表!D$7,"年間支払金額(自官署のみ)",IF(AG489=契約状況コード表!G$7,"契約総額",IF(AND(COUNTIF(BJ489,"&lt;&gt;*単価*"),OR(K489=契約状況コード表!D$5,K489=契約状況コード表!D$6)),"全官署予定価格",IF(AND(COUNTIF(BJ489,"*単価*"),OR(K489=契約状況コード表!D$5,K489=契約状況コード表!D$6)),"全官署支払金額",IF(AND(COUNTIF(BJ489,"&lt;&gt;*単価*"),COUNTIF(BJ489,"*変更契約*")),"変更後予定価格",IF(COUNTIF(BJ489,"*単価*"),"年間支払金額","予定価格"))))))))))))</f>
        <v>予定価格</v>
      </c>
      <c r="BD489" s="98" t="str">
        <f>IF(AND(BI489=契約状況コード表!M$5,T489&gt;契約状況コード表!N$5),"○",IF(AND(BI489=契約状況コード表!M$6,T489&gt;=契約状況コード表!N$6),"○",IF(AND(BI489=契約状況コード表!M$7,T489&gt;=契約状況コード表!N$7),"○",IF(AND(BI489=契約状況コード表!M$8,T489&gt;=契約状況コード表!N$8),"○",IF(AND(BI489=契約状況コード表!M$9,T489&gt;=契約状況コード表!N$9),"○",IF(AND(BI489=契約状況コード表!M$10,T489&gt;=契約状況コード表!N$10),"○",IF(AND(BI489=契約状況コード表!M$11,T489&gt;=契約状況コード表!N$11),"○",IF(AND(BI489=契約状況コード表!M$12,T489&gt;=契約状況コード表!N$12),"○",IF(AND(BI489=契約状況コード表!M$13,T489&gt;=契約状況コード表!N$13),"○",IF(T489="他官署で調達手続き入札を実施のため","○","×"))))))))))</f>
        <v>×</v>
      </c>
      <c r="BE489" s="98" t="str">
        <f>IF(AND(BI489=契約状況コード表!M$5,Y489&gt;契約状況コード表!N$5),"○",IF(AND(BI489=契約状況コード表!M$6,Y489&gt;=契約状況コード表!N$6),"○",IF(AND(BI489=契約状況コード表!M$7,Y489&gt;=契約状況コード表!N$7),"○",IF(AND(BI489=契約状況コード表!M$8,Y489&gt;=契約状況コード表!N$8),"○",IF(AND(BI489=契約状況コード表!M$9,Y489&gt;=契約状況コード表!N$9),"○",IF(AND(BI489=契約状況コード表!M$10,Y489&gt;=契約状況コード表!N$10),"○",IF(AND(BI489=契約状況コード表!M$11,Y489&gt;=契約状況コード表!N$11),"○",IF(AND(BI489=契約状況コード表!M$12,Y489&gt;=契約状況コード表!N$12),"○",IF(AND(BI489=契約状況コード表!M$13,Y489&gt;=契約状況コード表!N$13),"○","×")))))))))</f>
        <v>×</v>
      </c>
      <c r="BF489" s="98" t="str">
        <f t="shared" si="65"/>
        <v>×</v>
      </c>
      <c r="BG489" s="98" t="str">
        <f t="shared" si="66"/>
        <v>×</v>
      </c>
      <c r="BH489" s="99" t="str">
        <f t="shared" si="67"/>
        <v/>
      </c>
      <c r="BI489" s="146">
        <f t="shared" si="68"/>
        <v>0</v>
      </c>
      <c r="BJ489" s="29" t="str">
        <f>IF(AG489=契約状況コード表!G$5,"",IF(AND(K489&lt;&gt;"",ISTEXT(U489)),"分担契約/単価契約",IF(ISTEXT(U489),"単価契約",IF(K489&lt;&gt;"","分担契約",""))))</f>
        <v/>
      </c>
      <c r="BK489" s="147"/>
      <c r="BL489" s="102" t="str">
        <f>IF(COUNTIF(T489,"**"),"",IF(AND(T489&gt;=契約状況コード表!P$5,OR(H489=契約状況コード表!M$5,H489=契約状況コード表!M$6)),1,IF(AND(T489&gt;=契約状況コード表!P$13,H489&lt;&gt;契約状況コード表!M$5,H489&lt;&gt;契約状況コード表!M$6),1,"")))</f>
        <v/>
      </c>
      <c r="BM489" s="132" t="str">
        <f t="shared" si="69"/>
        <v>○</v>
      </c>
      <c r="BN489" s="102" t="b">
        <f t="shared" si="70"/>
        <v>1</v>
      </c>
      <c r="BO489" s="102" t="b">
        <f t="shared" si="71"/>
        <v>1</v>
      </c>
    </row>
    <row r="490" spans="7:67" ht="60.6" customHeight="1">
      <c r="G490" s="64"/>
      <c r="H490" s="65"/>
      <c r="I490" s="65"/>
      <c r="J490" s="65"/>
      <c r="K490" s="64"/>
      <c r="L490" s="29"/>
      <c r="M490" s="66"/>
      <c r="N490" s="65"/>
      <c r="O490" s="67"/>
      <c r="P490" s="72"/>
      <c r="Q490" s="73"/>
      <c r="R490" s="65"/>
      <c r="S490" s="64"/>
      <c r="T490" s="74"/>
      <c r="U490" s="131"/>
      <c r="V490" s="76"/>
      <c r="W490" s="148" t="str">
        <f>IF(OR(T490="他官署で調達手続きを実施のため",AG490=契約状況コード表!G$5),"－",IF(V490&lt;&gt;"",ROUNDDOWN(V490/T490,3),(IFERROR(ROUNDDOWN(U490/T490,3),"－"))))</f>
        <v>－</v>
      </c>
      <c r="X490" s="74"/>
      <c r="Y490" s="74"/>
      <c r="Z490" s="71"/>
      <c r="AA490" s="69"/>
      <c r="AB490" s="70"/>
      <c r="AC490" s="71"/>
      <c r="AD490" s="71"/>
      <c r="AE490" s="71"/>
      <c r="AF490" s="71"/>
      <c r="AG490" s="69"/>
      <c r="AH490" s="65"/>
      <c r="AI490" s="65"/>
      <c r="AJ490" s="65"/>
      <c r="AK490" s="29"/>
      <c r="AL490" s="29"/>
      <c r="AM490" s="170"/>
      <c r="AN490" s="170"/>
      <c r="AO490" s="170"/>
      <c r="AP490" s="170"/>
      <c r="AQ490" s="29"/>
      <c r="AR490" s="64"/>
      <c r="AS490" s="29"/>
      <c r="AT490" s="29"/>
      <c r="AU490" s="29"/>
      <c r="AV490" s="29"/>
      <c r="AW490" s="29"/>
      <c r="AX490" s="29"/>
      <c r="AY490" s="29"/>
      <c r="AZ490" s="29"/>
      <c r="BA490" s="90"/>
      <c r="BB490" s="97"/>
      <c r="BC490" s="98" t="str">
        <f>IF(AND(OR(K490=契約状況コード表!D$5,K490=契約状況コード表!D$6),OR(AG490=契約状況コード表!G$5,AG490=契約状況コード表!G$6)),"年間支払金額(全官署)",IF(OR(AG490=契約状況コード表!G$5,AG490=契約状況コード表!G$6),"年間支払金額",IF(AND(OR(COUNTIF(AI490,"*すべて*"),COUNTIF(AI490,"*全て*")),S490="●",OR(K490=契約状況コード表!D$5,K490=契約状況コード表!D$6)),"年間支払金額(全官署、契約相手方ごと)",IF(AND(OR(COUNTIF(AI490,"*すべて*"),COUNTIF(AI490,"*全て*")),S490="●"),"年間支払金額(契約相手方ごと)",IF(AND(OR(K490=契約状況コード表!D$5,K490=契約状況コード表!D$6),AG490=契約状況コード表!G$7),"契約総額(全官署)",IF(AND(K490=契約状況コード表!D$7,AG490=契約状況コード表!G$7),"契約総額(自官署のみ)",IF(K490=契約状況コード表!D$7,"年間支払金額(自官署のみ)",IF(AG490=契約状況コード表!G$7,"契約総額",IF(AND(COUNTIF(BJ490,"&lt;&gt;*単価*"),OR(K490=契約状況コード表!D$5,K490=契約状況コード表!D$6)),"全官署予定価格",IF(AND(COUNTIF(BJ490,"*単価*"),OR(K490=契約状況コード表!D$5,K490=契約状況コード表!D$6)),"全官署支払金額",IF(AND(COUNTIF(BJ490,"&lt;&gt;*単価*"),COUNTIF(BJ490,"*変更契約*")),"変更後予定価格",IF(COUNTIF(BJ490,"*単価*"),"年間支払金額","予定価格"))))))))))))</f>
        <v>予定価格</v>
      </c>
      <c r="BD490" s="98" t="str">
        <f>IF(AND(BI490=契約状況コード表!M$5,T490&gt;契約状況コード表!N$5),"○",IF(AND(BI490=契約状況コード表!M$6,T490&gt;=契約状況コード表!N$6),"○",IF(AND(BI490=契約状況コード表!M$7,T490&gt;=契約状況コード表!N$7),"○",IF(AND(BI490=契約状況コード表!M$8,T490&gt;=契約状況コード表!N$8),"○",IF(AND(BI490=契約状況コード表!M$9,T490&gt;=契約状況コード表!N$9),"○",IF(AND(BI490=契約状況コード表!M$10,T490&gt;=契約状況コード表!N$10),"○",IF(AND(BI490=契約状況コード表!M$11,T490&gt;=契約状況コード表!N$11),"○",IF(AND(BI490=契約状況コード表!M$12,T490&gt;=契約状況コード表!N$12),"○",IF(AND(BI490=契約状況コード表!M$13,T490&gt;=契約状況コード表!N$13),"○",IF(T490="他官署で調達手続き入札を実施のため","○","×"))))))))))</f>
        <v>×</v>
      </c>
      <c r="BE490" s="98" t="str">
        <f>IF(AND(BI490=契約状況コード表!M$5,Y490&gt;契約状況コード表!N$5),"○",IF(AND(BI490=契約状況コード表!M$6,Y490&gt;=契約状況コード表!N$6),"○",IF(AND(BI490=契約状況コード表!M$7,Y490&gt;=契約状況コード表!N$7),"○",IF(AND(BI490=契約状況コード表!M$8,Y490&gt;=契約状況コード表!N$8),"○",IF(AND(BI490=契約状況コード表!M$9,Y490&gt;=契約状況コード表!N$9),"○",IF(AND(BI490=契約状況コード表!M$10,Y490&gt;=契約状況コード表!N$10),"○",IF(AND(BI490=契約状況コード表!M$11,Y490&gt;=契約状況コード表!N$11),"○",IF(AND(BI490=契約状況コード表!M$12,Y490&gt;=契約状況コード表!N$12),"○",IF(AND(BI490=契約状況コード表!M$13,Y490&gt;=契約状況コード表!N$13),"○","×")))))))))</f>
        <v>×</v>
      </c>
      <c r="BF490" s="98" t="str">
        <f t="shared" si="65"/>
        <v>×</v>
      </c>
      <c r="BG490" s="98" t="str">
        <f t="shared" si="66"/>
        <v>×</v>
      </c>
      <c r="BH490" s="99" t="str">
        <f t="shared" si="67"/>
        <v/>
      </c>
      <c r="BI490" s="146">
        <f t="shared" si="68"/>
        <v>0</v>
      </c>
      <c r="BJ490" s="29" t="str">
        <f>IF(AG490=契約状況コード表!G$5,"",IF(AND(K490&lt;&gt;"",ISTEXT(U490)),"分担契約/単価契約",IF(ISTEXT(U490),"単価契約",IF(K490&lt;&gt;"","分担契約",""))))</f>
        <v/>
      </c>
      <c r="BK490" s="147"/>
      <c r="BL490" s="102" t="str">
        <f>IF(COUNTIF(T490,"**"),"",IF(AND(T490&gt;=契約状況コード表!P$5,OR(H490=契約状況コード表!M$5,H490=契約状況コード表!M$6)),1,IF(AND(T490&gt;=契約状況コード表!P$13,H490&lt;&gt;契約状況コード表!M$5,H490&lt;&gt;契約状況コード表!M$6),1,"")))</f>
        <v/>
      </c>
      <c r="BM490" s="132" t="str">
        <f t="shared" si="69"/>
        <v>○</v>
      </c>
      <c r="BN490" s="102" t="b">
        <f t="shared" si="70"/>
        <v>1</v>
      </c>
      <c r="BO490" s="102" t="b">
        <f t="shared" si="71"/>
        <v>1</v>
      </c>
    </row>
    <row r="491" spans="7:67" ht="60.6" customHeight="1">
      <c r="G491" s="64"/>
      <c r="H491" s="65"/>
      <c r="I491" s="65"/>
      <c r="J491" s="65"/>
      <c r="K491" s="64"/>
      <c r="L491" s="29"/>
      <c r="M491" s="66"/>
      <c r="N491" s="65"/>
      <c r="O491" s="67"/>
      <c r="P491" s="72"/>
      <c r="Q491" s="73"/>
      <c r="R491" s="65"/>
      <c r="S491" s="64"/>
      <c r="T491" s="68"/>
      <c r="U491" s="75"/>
      <c r="V491" s="76"/>
      <c r="W491" s="148" t="str">
        <f>IF(OR(T491="他官署で調達手続きを実施のため",AG491=契約状況コード表!G$5),"－",IF(V491&lt;&gt;"",ROUNDDOWN(V491/T491,3),(IFERROR(ROUNDDOWN(U491/T491,3),"－"))))</f>
        <v>－</v>
      </c>
      <c r="X491" s="68"/>
      <c r="Y491" s="68"/>
      <c r="Z491" s="71"/>
      <c r="AA491" s="69"/>
      <c r="AB491" s="70"/>
      <c r="AC491" s="71"/>
      <c r="AD491" s="71"/>
      <c r="AE491" s="71"/>
      <c r="AF491" s="71"/>
      <c r="AG491" s="69"/>
      <c r="AH491" s="65"/>
      <c r="AI491" s="65"/>
      <c r="AJ491" s="65"/>
      <c r="AK491" s="29"/>
      <c r="AL491" s="29"/>
      <c r="AM491" s="170"/>
      <c r="AN491" s="170"/>
      <c r="AO491" s="170"/>
      <c r="AP491" s="170"/>
      <c r="AQ491" s="29"/>
      <c r="AR491" s="64"/>
      <c r="AS491" s="29"/>
      <c r="AT491" s="29"/>
      <c r="AU491" s="29"/>
      <c r="AV491" s="29"/>
      <c r="AW491" s="29"/>
      <c r="AX491" s="29"/>
      <c r="AY491" s="29"/>
      <c r="AZ491" s="29"/>
      <c r="BA491" s="90"/>
      <c r="BB491" s="97"/>
      <c r="BC491" s="98" t="str">
        <f>IF(AND(OR(K491=契約状況コード表!D$5,K491=契約状況コード表!D$6),OR(AG491=契約状況コード表!G$5,AG491=契約状況コード表!G$6)),"年間支払金額(全官署)",IF(OR(AG491=契約状況コード表!G$5,AG491=契約状況コード表!G$6),"年間支払金額",IF(AND(OR(COUNTIF(AI491,"*すべて*"),COUNTIF(AI491,"*全て*")),S491="●",OR(K491=契約状況コード表!D$5,K491=契約状況コード表!D$6)),"年間支払金額(全官署、契約相手方ごと)",IF(AND(OR(COUNTIF(AI491,"*すべて*"),COUNTIF(AI491,"*全て*")),S491="●"),"年間支払金額(契約相手方ごと)",IF(AND(OR(K491=契約状況コード表!D$5,K491=契約状況コード表!D$6),AG491=契約状況コード表!G$7),"契約総額(全官署)",IF(AND(K491=契約状況コード表!D$7,AG491=契約状況コード表!G$7),"契約総額(自官署のみ)",IF(K491=契約状況コード表!D$7,"年間支払金額(自官署のみ)",IF(AG491=契約状況コード表!G$7,"契約総額",IF(AND(COUNTIF(BJ491,"&lt;&gt;*単価*"),OR(K491=契約状況コード表!D$5,K491=契約状況コード表!D$6)),"全官署予定価格",IF(AND(COUNTIF(BJ491,"*単価*"),OR(K491=契約状況コード表!D$5,K491=契約状況コード表!D$6)),"全官署支払金額",IF(AND(COUNTIF(BJ491,"&lt;&gt;*単価*"),COUNTIF(BJ491,"*変更契約*")),"変更後予定価格",IF(COUNTIF(BJ491,"*単価*"),"年間支払金額","予定価格"))))))))))))</f>
        <v>予定価格</v>
      </c>
      <c r="BD491" s="98" t="str">
        <f>IF(AND(BI491=契約状況コード表!M$5,T491&gt;契約状況コード表!N$5),"○",IF(AND(BI491=契約状況コード表!M$6,T491&gt;=契約状況コード表!N$6),"○",IF(AND(BI491=契約状況コード表!M$7,T491&gt;=契約状況コード表!N$7),"○",IF(AND(BI491=契約状況コード表!M$8,T491&gt;=契約状況コード表!N$8),"○",IF(AND(BI491=契約状況コード表!M$9,T491&gt;=契約状況コード表!N$9),"○",IF(AND(BI491=契約状況コード表!M$10,T491&gt;=契約状況コード表!N$10),"○",IF(AND(BI491=契約状況コード表!M$11,T491&gt;=契約状況コード表!N$11),"○",IF(AND(BI491=契約状況コード表!M$12,T491&gt;=契約状況コード表!N$12),"○",IF(AND(BI491=契約状況コード表!M$13,T491&gt;=契約状況コード表!N$13),"○",IF(T491="他官署で調達手続き入札を実施のため","○","×"))))))))))</f>
        <v>×</v>
      </c>
      <c r="BE491" s="98" t="str">
        <f>IF(AND(BI491=契約状況コード表!M$5,Y491&gt;契約状況コード表!N$5),"○",IF(AND(BI491=契約状況コード表!M$6,Y491&gt;=契約状況コード表!N$6),"○",IF(AND(BI491=契約状況コード表!M$7,Y491&gt;=契約状況コード表!N$7),"○",IF(AND(BI491=契約状況コード表!M$8,Y491&gt;=契約状況コード表!N$8),"○",IF(AND(BI491=契約状況コード表!M$9,Y491&gt;=契約状況コード表!N$9),"○",IF(AND(BI491=契約状況コード表!M$10,Y491&gt;=契約状況コード表!N$10),"○",IF(AND(BI491=契約状況コード表!M$11,Y491&gt;=契約状況コード表!N$11),"○",IF(AND(BI491=契約状況コード表!M$12,Y491&gt;=契約状況コード表!N$12),"○",IF(AND(BI491=契約状況コード表!M$13,Y491&gt;=契約状況コード表!N$13),"○","×")))))))))</f>
        <v>×</v>
      </c>
      <c r="BF491" s="98" t="str">
        <f t="shared" si="65"/>
        <v>×</v>
      </c>
      <c r="BG491" s="98" t="str">
        <f t="shared" si="66"/>
        <v>×</v>
      </c>
      <c r="BH491" s="99" t="str">
        <f t="shared" si="67"/>
        <v/>
      </c>
      <c r="BI491" s="146">
        <f t="shared" si="68"/>
        <v>0</v>
      </c>
      <c r="BJ491" s="29" t="str">
        <f>IF(AG491=契約状況コード表!G$5,"",IF(AND(K491&lt;&gt;"",ISTEXT(U491)),"分担契約/単価契約",IF(ISTEXT(U491),"単価契約",IF(K491&lt;&gt;"","分担契約",""))))</f>
        <v/>
      </c>
      <c r="BK491" s="147"/>
      <c r="BL491" s="102" t="str">
        <f>IF(COUNTIF(T491,"**"),"",IF(AND(T491&gt;=契約状況コード表!P$5,OR(H491=契約状況コード表!M$5,H491=契約状況コード表!M$6)),1,IF(AND(T491&gt;=契約状況コード表!P$13,H491&lt;&gt;契約状況コード表!M$5,H491&lt;&gt;契約状況コード表!M$6),1,"")))</f>
        <v/>
      </c>
      <c r="BM491" s="132" t="str">
        <f t="shared" si="69"/>
        <v>○</v>
      </c>
      <c r="BN491" s="102" t="b">
        <f t="shared" si="70"/>
        <v>1</v>
      </c>
      <c r="BO491" s="102" t="b">
        <f t="shared" si="71"/>
        <v>1</v>
      </c>
    </row>
    <row r="492" spans="7:67" ht="60.6" customHeight="1">
      <c r="G492" s="64"/>
      <c r="H492" s="65"/>
      <c r="I492" s="65"/>
      <c r="J492" s="65"/>
      <c r="K492" s="64"/>
      <c r="L492" s="29"/>
      <c r="M492" s="66"/>
      <c r="N492" s="65"/>
      <c r="O492" s="67"/>
      <c r="P492" s="72"/>
      <c r="Q492" s="73"/>
      <c r="R492" s="65"/>
      <c r="S492" s="64"/>
      <c r="T492" s="68"/>
      <c r="U492" s="75"/>
      <c r="V492" s="76"/>
      <c r="W492" s="148" t="str">
        <f>IF(OR(T492="他官署で調達手続きを実施のため",AG492=契約状況コード表!G$5),"－",IF(V492&lt;&gt;"",ROUNDDOWN(V492/T492,3),(IFERROR(ROUNDDOWN(U492/T492,3),"－"))))</f>
        <v>－</v>
      </c>
      <c r="X492" s="68"/>
      <c r="Y492" s="68"/>
      <c r="Z492" s="71"/>
      <c r="AA492" s="69"/>
      <c r="AB492" s="70"/>
      <c r="AC492" s="71"/>
      <c r="AD492" s="71"/>
      <c r="AE492" s="71"/>
      <c r="AF492" s="71"/>
      <c r="AG492" s="69"/>
      <c r="AH492" s="65"/>
      <c r="AI492" s="65"/>
      <c r="AJ492" s="65"/>
      <c r="AK492" s="29"/>
      <c r="AL492" s="29"/>
      <c r="AM492" s="170"/>
      <c r="AN492" s="170"/>
      <c r="AO492" s="170"/>
      <c r="AP492" s="170"/>
      <c r="AQ492" s="29"/>
      <c r="AR492" s="64"/>
      <c r="AS492" s="29"/>
      <c r="AT492" s="29"/>
      <c r="AU492" s="29"/>
      <c r="AV492" s="29"/>
      <c r="AW492" s="29"/>
      <c r="AX492" s="29"/>
      <c r="AY492" s="29"/>
      <c r="AZ492" s="29"/>
      <c r="BA492" s="90"/>
      <c r="BB492" s="97"/>
      <c r="BC492" s="98" t="str">
        <f>IF(AND(OR(K492=契約状況コード表!D$5,K492=契約状況コード表!D$6),OR(AG492=契約状況コード表!G$5,AG492=契約状況コード表!G$6)),"年間支払金額(全官署)",IF(OR(AG492=契約状況コード表!G$5,AG492=契約状況コード表!G$6),"年間支払金額",IF(AND(OR(COUNTIF(AI492,"*すべて*"),COUNTIF(AI492,"*全て*")),S492="●",OR(K492=契約状況コード表!D$5,K492=契約状況コード表!D$6)),"年間支払金額(全官署、契約相手方ごと)",IF(AND(OR(COUNTIF(AI492,"*すべて*"),COUNTIF(AI492,"*全て*")),S492="●"),"年間支払金額(契約相手方ごと)",IF(AND(OR(K492=契約状況コード表!D$5,K492=契約状況コード表!D$6),AG492=契約状況コード表!G$7),"契約総額(全官署)",IF(AND(K492=契約状況コード表!D$7,AG492=契約状況コード表!G$7),"契約総額(自官署のみ)",IF(K492=契約状況コード表!D$7,"年間支払金額(自官署のみ)",IF(AG492=契約状況コード表!G$7,"契約総額",IF(AND(COUNTIF(BJ492,"&lt;&gt;*単価*"),OR(K492=契約状況コード表!D$5,K492=契約状況コード表!D$6)),"全官署予定価格",IF(AND(COUNTIF(BJ492,"*単価*"),OR(K492=契約状況コード表!D$5,K492=契約状況コード表!D$6)),"全官署支払金額",IF(AND(COUNTIF(BJ492,"&lt;&gt;*単価*"),COUNTIF(BJ492,"*変更契約*")),"変更後予定価格",IF(COUNTIF(BJ492,"*単価*"),"年間支払金額","予定価格"))))))))))))</f>
        <v>予定価格</v>
      </c>
      <c r="BD492" s="98" t="str">
        <f>IF(AND(BI492=契約状況コード表!M$5,T492&gt;契約状況コード表!N$5),"○",IF(AND(BI492=契約状況コード表!M$6,T492&gt;=契約状況コード表!N$6),"○",IF(AND(BI492=契約状況コード表!M$7,T492&gt;=契約状況コード表!N$7),"○",IF(AND(BI492=契約状況コード表!M$8,T492&gt;=契約状況コード表!N$8),"○",IF(AND(BI492=契約状況コード表!M$9,T492&gt;=契約状況コード表!N$9),"○",IF(AND(BI492=契約状況コード表!M$10,T492&gt;=契約状況コード表!N$10),"○",IF(AND(BI492=契約状況コード表!M$11,T492&gt;=契約状況コード表!N$11),"○",IF(AND(BI492=契約状況コード表!M$12,T492&gt;=契約状況コード表!N$12),"○",IF(AND(BI492=契約状況コード表!M$13,T492&gt;=契約状況コード表!N$13),"○",IF(T492="他官署で調達手続き入札を実施のため","○","×"))))))))))</f>
        <v>×</v>
      </c>
      <c r="BE492" s="98" t="str">
        <f>IF(AND(BI492=契約状況コード表!M$5,Y492&gt;契約状況コード表!N$5),"○",IF(AND(BI492=契約状況コード表!M$6,Y492&gt;=契約状況コード表!N$6),"○",IF(AND(BI492=契約状況コード表!M$7,Y492&gt;=契約状況コード表!N$7),"○",IF(AND(BI492=契約状況コード表!M$8,Y492&gt;=契約状況コード表!N$8),"○",IF(AND(BI492=契約状況コード表!M$9,Y492&gt;=契約状況コード表!N$9),"○",IF(AND(BI492=契約状況コード表!M$10,Y492&gt;=契約状況コード表!N$10),"○",IF(AND(BI492=契約状況コード表!M$11,Y492&gt;=契約状況コード表!N$11),"○",IF(AND(BI492=契約状況コード表!M$12,Y492&gt;=契約状況コード表!N$12),"○",IF(AND(BI492=契約状況コード表!M$13,Y492&gt;=契約状況コード表!N$13),"○","×")))))))))</f>
        <v>×</v>
      </c>
      <c r="BF492" s="98" t="str">
        <f t="shared" si="65"/>
        <v>×</v>
      </c>
      <c r="BG492" s="98" t="str">
        <f t="shared" si="66"/>
        <v>×</v>
      </c>
      <c r="BH492" s="99" t="str">
        <f t="shared" si="67"/>
        <v/>
      </c>
      <c r="BI492" s="146">
        <f t="shared" si="68"/>
        <v>0</v>
      </c>
      <c r="BJ492" s="29" t="str">
        <f>IF(AG492=契約状況コード表!G$5,"",IF(AND(K492&lt;&gt;"",ISTEXT(U492)),"分担契約/単価契約",IF(ISTEXT(U492),"単価契約",IF(K492&lt;&gt;"","分担契約",""))))</f>
        <v/>
      </c>
      <c r="BK492" s="147"/>
      <c r="BL492" s="102" t="str">
        <f>IF(COUNTIF(T492,"**"),"",IF(AND(T492&gt;=契約状況コード表!P$5,OR(H492=契約状況コード表!M$5,H492=契約状況コード表!M$6)),1,IF(AND(T492&gt;=契約状況コード表!P$13,H492&lt;&gt;契約状況コード表!M$5,H492&lt;&gt;契約状況コード表!M$6),1,"")))</f>
        <v/>
      </c>
      <c r="BM492" s="132" t="str">
        <f t="shared" si="69"/>
        <v>○</v>
      </c>
      <c r="BN492" s="102" t="b">
        <f t="shared" si="70"/>
        <v>1</v>
      </c>
      <c r="BO492" s="102" t="b">
        <f t="shared" si="71"/>
        <v>1</v>
      </c>
    </row>
    <row r="493" spans="7:67" ht="60.6" customHeight="1">
      <c r="G493" s="64"/>
      <c r="H493" s="65"/>
      <c r="I493" s="65"/>
      <c r="J493" s="65"/>
      <c r="K493" s="64"/>
      <c r="L493" s="29"/>
      <c r="M493" s="66"/>
      <c r="N493" s="65"/>
      <c r="O493" s="67"/>
      <c r="P493" s="72"/>
      <c r="Q493" s="73"/>
      <c r="R493" s="65"/>
      <c r="S493" s="64"/>
      <c r="T493" s="68"/>
      <c r="U493" s="75"/>
      <c r="V493" s="76"/>
      <c r="W493" s="148" t="str">
        <f>IF(OR(T493="他官署で調達手続きを実施のため",AG493=契約状況コード表!G$5),"－",IF(V493&lt;&gt;"",ROUNDDOWN(V493/T493,3),(IFERROR(ROUNDDOWN(U493/T493,3),"－"))))</f>
        <v>－</v>
      </c>
      <c r="X493" s="68"/>
      <c r="Y493" s="68"/>
      <c r="Z493" s="71"/>
      <c r="AA493" s="69"/>
      <c r="AB493" s="70"/>
      <c r="AC493" s="71"/>
      <c r="AD493" s="71"/>
      <c r="AE493" s="71"/>
      <c r="AF493" s="71"/>
      <c r="AG493" s="69"/>
      <c r="AH493" s="65"/>
      <c r="AI493" s="65"/>
      <c r="AJ493" s="65"/>
      <c r="AK493" s="29"/>
      <c r="AL493" s="29"/>
      <c r="AM493" s="170"/>
      <c r="AN493" s="170"/>
      <c r="AO493" s="170"/>
      <c r="AP493" s="170"/>
      <c r="AQ493" s="29"/>
      <c r="AR493" s="64"/>
      <c r="AS493" s="29"/>
      <c r="AT493" s="29"/>
      <c r="AU493" s="29"/>
      <c r="AV493" s="29"/>
      <c r="AW493" s="29"/>
      <c r="AX493" s="29"/>
      <c r="AY493" s="29"/>
      <c r="AZ493" s="29"/>
      <c r="BA493" s="90"/>
      <c r="BB493" s="97"/>
      <c r="BC493" s="98" t="str">
        <f>IF(AND(OR(K493=契約状況コード表!D$5,K493=契約状況コード表!D$6),OR(AG493=契約状況コード表!G$5,AG493=契約状況コード表!G$6)),"年間支払金額(全官署)",IF(OR(AG493=契約状況コード表!G$5,AG493=契約状況コード表!G$6),"年間支払金額",IF(AND(OR(COUNTIF(AI493,"*すべて*"),COUNTIF(AI493,"*全て*")),S493="●",OR(K493=契約状況コード表!D$5,K493=契約状況コード表!D$6)),"年間支払金額(全官署、契約相手方ごと)",IF(AND(OR(COUNTIF(AI493,"*すべて*"),COUNTIF(AI493,"*全て*")),S493="●"),"年間支払金額(契約相手方ごと)",IF(AND(OR(K493=契約状況コード表!D$5,K493=契約状況コード表!D$6),AG493=契約状況コード表!G$7),"契約総額(全官署)",IF(AND(K493=契約状況コード表!D$7,AG493=契約状況コード表!G$7),"契約総額(自官署のみ)",IF(K493=契約状況コード表!D$7,"年間支払金額(自官署のみ)",IF(AG493=契約状況コード表!G$7,"契約総額",IF(AND(COUNTIF(BJ493,"&lt;&gt;*単価*"),OR(K493=契約状況コード表!D$5,K493=契約状況コード表!D$6)),"全官署予定価格",IF(AND(COUNTIF(BJ493,"*単価*"),OR(K493=契約状況コード表!D$5,K493=契約状況コード表!D$6)),"全官署支払金額",IF(AND(COUNTIF(BJ493,"&lt;&gt;*単価*"),COUNTIF(BJ493,"*変更契約*")),"変更後予定価格",IF(COUNTIF(BJ493,"*単価*"),"年間支払金額","予定価格"))))))))))))</f>
        <v>予定価格</v>
      </c>
      <c r="BD493" s="98" t="str">
        <f>IF(AND(BI493=契約状況コード表!M$5,T493&gt;契約状況コード表!N$5),"○",IF(AND(BI493=契約状況コード表!M$6,T493&gt;=契約状況コード表!N$6),"○",IF(AND(BI493=契約状況コード表!M$7,T493&gt;=契約状況コード表!N$7),"○",IF(AND(BI493=契約状況コード表!M$8,T493&gt;=契約状況コード表!N$8),"○",IF(AND(BI493=契約状況コード表!M$9,T493&gt;=契約状況コード表!N$9),"○",IF(AND(BI493=契約状況コード表!M$10,T493&gt;=契約状況コード表!N$10),"○",IF(AND(BI493=契約状況コード表!M$11,T493&gt;=契約状況コード表!N$11),"○",IF(AND(BI493=契約状況コード表!M$12,T493&gt;=契約状況コード表!N$12),"○",IF(AND(BI493=契約状況コード表!M$13,T493&gt;=契約状況コード表!N$13),"○",IF(T493="他官署で調達手続き入札を実施のため","○","×"))))))))))</f>
        <v>×</v>
      </c>
      <c r="BE493" s="98" t="str">
        <f>IF(AND(BI493=契約状況コード表!M$5,Y493&gt;契約状況コード表!N$5),"○",IF(AND(BI493=契約状況コード表!M$6,Y493&gt;=契約状況コード表!N$6),"○",IF(AND(BI493=契約状況コード表!M$7,Y493&gt;=契約状況コード表!N$7),"○",IF(AND(BI493=契約状況コード表!M$8,Y493&gt;=契約状況コード表!N$8),"○",IF(AND(BI493=契約状況コード表!M$9,Y493&gt;=契約状況コード表!N$9),"○",IF(AND(BI493=契約状況コード表!M$10,Y493&gt;=契約状況コード表!N$10),"○",IF(AND(BI493=契約状況コード表!M$11,Y493&gt;=契約状況コード表!N$11),"○",IF(AND(BI493=契約状況コード表!M$12,Y493&gt;=契約状況コード表!N$12),"○",IF(AND(BI493=契約状況コード表!M$13,Y493&gt;=契約状況コード表!N$13),"○","×")))))))))</f>
        <v>×</v>
      </c>
      <c r="BF493" s="98" t="str">
        <f t="shared" si="65"/>
        <v>×</v>
      </c>
      <c r="BG493" s="98" t="str">
        <f t="shared" si="66"/>
        <v>×</v>
      </c>
      <c r="BH493" s="99" t="str">
        <f t="shared" si="67"/>
        <v/>
      </c>
      <c r="BI493" s="146">
        <f t="shared" si="68"/>
        <v>0</v>
      </c>
      <c r="BJ493" s="29" t="str">
        <f>IF(AG493=契約状況コード表!G$5,"",IF(AND(K493&lt;&gt;"",ISTEXT(U493)),"分担契約/単価契約",IF(ISTEXT(U493),"単価契約",IF(K493&lt;&gt;"","分担契約",""))))</f>
        <v/>
      </c>
      <c r="BK493" s="147"/>
      <c r="BL493" s="102" t="str">
        <f>IF(COUNTIF(T493,"**"),"",IF(AND(T493&gt;=契約状況コード表!P$5,OR(H493=契約状況コード表!M$5,H493=契約状況コード表!M$6)),1,IF(AND(T493&gt;=契約状況コード表!P$13,H493&lt;&gt;契約状況コード表!M$5,H493&lt;&gt;契約状況コード表!M$6),1,"")))</f>
        <v/>
      </c>
      <c r="BM493" s="132" t="str">
        <f t="shared" si="69"/>
        <v>○</v>
      </c>
      <c r="BN493" s="102" t="b">
        <f t="shared" si="70"/>
        <v>1</v>
      </c>
      <c r="BO493" s="102" t="b">
        <f t="shared" si="71"/>
        <v>1</v>
      </c>
    </row>
    <row r="494" spans="7:67" ht="60.6" customHeight="1">
      <c r="G494" s="64"/>
      <c r="H494" s="65"/>
      <c r="I494" s="65"/>
      <c r="J494" s="65"/>
      <c r="K494" s="64"/>
      <c r="L494" s="29"/>
      <c r="M494" s="66"/>
      <c r="N494" s="65"/>
      <c r="O494" s="67"/>
      <c r="P494" s="72"/>
      <c r="Q494" s="73"/>
      <c r="R494" s="65"/>
      <c r="S494" s="64"/>
      <c r="T494" s="68"/>
      <c r="U494" s="75"/>
      <c r="V494" s="76"/>
      <c r="W494" s="148" t="str">
        <f>IF(OR(T494="他官署で調達手続きを実施のため",AG494=契約状況コード表!G$5),"－",IF(V494&lt;&gt;"",ROUNDDOWN(V494/T494,3),(IFERROR(ROUNDDOWN(U494/T494,3),"－"))))</f>
        <v>－</v>
      </c>
      <c r="X494" s="68"/>
      <c r="Y494" s="68"/>
      <c r="Z494" s="71"/>
      <c r="AA494" s="69"/>
      <c r="AB494" s="70"/>
      <c r="AC494" s="71"/>
      <c r="AD494" s="71"/>
      <c r="AE494" s="71"/>
      <c r="AF494" s="71"/>
      <c r="AG494" s="69"/>
      <c r="AH494" s="65"/>
      <c r="AI494" s="65"/>
      <c r="AJ494" s="65"/>
      <c r="AK494" s="29"/>
      <c r="AL494" s="29"/>
      <c r="AM494" s="170"/>
      <c r="AN494" s="170"/>
      <c r="AO494" s="170"/>
      <c r="AP494" s="170"/>
      <c r="AQ494" s="29"/>
      <c r="AR494" s="64"/>
      <c r="AS494" s="29"/>
      <c r="AT494" s="29"/>
      <c r="AU494" s="29"/>
      <c r="AV494" s="29"/>
      <c r="AW494" s="29"/>
      <c r="AX494" s="29"/>
      <c r="AY494" s="29"/>
      <c r="AZ494" s="29"/>
      <c r="BA494" s="92"/>
      <c r="BB494" s="97"/>
      <c r="BC494" s="98" t="str">
        <f>IF(AND(OR(K494=契約状況コード表!D$5,K494=契約状況コード表!D$6),OR(AG494=契約状況コード表!G$5,AG494=契約状況コード表!G$6)),"年間支払金額(全官署)",IF(OR(AG494=契約状況コード表!G$5,AG494=契約状況コード表!G$6),"年間支払金額",IF(AND(OR(COUNTIF(AI494,"*すべて*"),COUNTIF(AI494,"*全て*")),S494="●",OR(K494=契約状況コード表!D$5,K494=契約状況コード表!D$6)),"年間支払金額(全官署、契約相手方ごと)",IF(AND(OR(COUNTIF(AI494,"*すべて*"),COUNTIF(AI494,"*全て*")),S494="●"),"年間支払金額(契約相手方ごと)",IF(AND(OR(K494=契約状況コード表!D$5,K494=契約状況コード表!D$6),AG494=契約状況コード表!G$7),"契約総額(全官署)",IF(AND(K494=契約状況コード表!D$7,AG494=契約状況コード表!G$7),"契約総額(自官署のみ)",IF(K494=契約状況コード表!D$7,"年間支払金額(自官署のみ)",IF(AG494=契約状況コード表!G$7,"契約総額",IF(AND(COUNTIF(BJ494,"&lt;&gt;*単価*"),OR(K494=契約状況コード表!D$5,K494=契約状況コード表!D$6)),"全官署予定価格",IF(AND(COUNTIF(BJ494,"*単価*"),OR(K494=契約状況コード表!D$5,K494=契約状況コード表!D$6)),"全官署支払金額",IF(AND(COUNTIF(BJ494,"&lt;&gt;*単価*"),COUNTIF(BJ494,"*変更契約*")),"変更後予定価格",IF(COUNTIF(BJ494,"*単価*"),"年間支払金額","予定価格"))))))))))))</f>
        <v>予定価格</v>
      </c>
      <c r="BD494" s="98" t="str">
        <f>IF(AND(BI494=契約状況コード表!M$5,T494&gt;契約状況コード表!N$5),"○",IF(AND(BI494=契約状況コード表!M$6,T494&gt;=契約状況コード表!N$6),"○",IF(AND(BI494=契約状況コード表!M$7,T494&gt;=契約状況コード表!N$7),"○",IF(AND(BI494=契約状況コード表!M$8,T494&gt;=契約状況コード表!N$8),"○",IF(AND(BI494=契約状況コード表!M$9,T494&gt;=契約状況コード表!N$9),"○",IF(AND(BI494=契約状況コード表!M$10,T494&gt;=契約状況コード表!N$10),"○",IF(AND(BI494=契約状況コード表!M$11,T494&gt;=契約状況コード表!N$11),"○",IF(AND(BI494=契約状況コード表!M$12,T494&gt;=契約状況コード表!N$12),"○",IF(AND(BI494=契約状況コード表!M$13,T494&gt;=契約状況コード表!N$13),"○",IF(T494="他官署で調達手続き入札を実施のため","○","×"))))))))))</f>
        <v>×</v>
      </c>
      <c r="BE494" s="98" t="str">
        <f>IF(AND(BI494=契約状況コード表!M$5,Y494&gt;契約状況コード表!N$5),"○",IF(AND(BI494=契約状況コード表!M$6,Y494&gt;=契約状況コード表!N$6),"○",IF(AND(BI494=契約状況コード表!M$7,Y494&gt;=契約状況コード表!N$7),"○",IF(AND(BI494=契約状況コード表!M$8,Y494&gt;=契約状況コード表!N$8),"○",IF(AND(BI494=契約状況コード表!M$9,Y494&gt;=契約状況コード表!N$9),"○",IF(AND(BI494=契約状況コード表!M$10,Y494&gt;=契約状況コード表!N$10),"○",IF(AND(BI494=契約状況コード表!M$11,Y494&gt;=契約状況コード表!N$11),"○",IF(AND(BI494=契約状況コード表!M$12,Y494&gt;=契約状況コード表!N$12),"○",IF(AND(BI494=契約状況コード表!M$13,Y494&gt;=契約状況コード表!N$13),"○","×")))))))))</f>
        <v>×</v>
      </c>
      <c r="BF494" s="98" t="str">
        <f t="shared" si="65"/>
        <v>×</v>
      </c>
      <c r="BG494" s="98" t="str">
        <f t="shared" si="66"/>
        <v>×</v>
      </c>
      <c r="BH494" s="99" t="str">
        <f t="shared" si="67"/>
        <v/>
      </c>
      <c r="BI494" s="146">
        <f t="shared" si="68"/>
        <v>0</v>
      </c>
      <c r="BJ494" s="29" t="str">
        <f>IF(AG494=契約状況コード表!G$5,"",IF(AND(K494&lt;&gt;"",ISTEXT(U494)),"分担契約/単価契約",IF(ISTEXT(U494),"単価契約",IF(K494&lt;&gt;"","分担契約",""))))</f>
        <v/>
      </c>
      <c r="BK494" s="147"/>
      <c r="BL494" s="102" t="str">
        <f>IF(COUNTIF(T494,"**"),"",IF(AND(T494&gt;=契約状況コード表!P$5,OR(H494=契約状況コード表!M$5,H494=契約状況コード表!M$6)),1,IF(AND(T494&gt;=契約状況コード表!P$13,H494&lt;&gt;契約状況コード表!M$5,H494&lt;&gt;契約状況コード表!M$6),1,"")))</f>
        <v/>
      </c>
      <c r="BM494" s="132" t="str">
        <f t="shared" si="69"/>
        <v>○</v>
      </c>
      <c r="BN494" s="102" t="b">
        <f t="shared" si="70"/>
        <v>1</v>
      </c>
      <c r="BO494" s="102" t="b">
        <f t="shared" si="71"/>
        <v>1</v>
      </c>
    </row>
    <row r="495" spans="7:67" ht="60.6" customHeight="1">
      <c r="G495" s="64"/>
      <c r="H495" s="65"/>
      <c r="I495" s="65"/>
      <c r="J495" s="65"/>
      <c r="K495" s="64"/>
      <c r="L495" s="29"/>
      <c r="M495" s="66"/>
      <c r="N495" s="65"/>
      <c r="O495" s="67"/>
      <c r="P495" s="72"/>
      <c r="Q495" s="73"/>
      <c r="R495" s="65"/>
      <c r="S495" s="64"/>
      <c r="T495" s="68"/>
      <c r="U495" s="75"/>
      <c r="V495" s="76"/>
      <c r="W495" s="148" t="str">
        <f>IF(OR(T495="他官署で調達手続きを実施のため",AG495=契約状況コード表!G$5),"－",IF(V495&lt;&gt;"",ROUNDDOWN(V495/T495,3),(IFERROR(ROUNDDOWN(U495/T495,3),"－"))))</f>
        <v>－</v>
      </c>
      <c r="X495" s="68"/>
      <c r="Y495" s="68"/>
      <c r="Z495" s="71"/>
      <c r="AA495" s="69"/>
      <c r="AB495" s="70"/>
      <c r="AC495" s="71"/>
      <c r="AD495" s="71"/>
      <c r="AE495" s="71"/>
      <c r="AF495" s="71"/>
      <c r="AG495" s="69"/>
      <c r="AH495" s="65"/>
      <c r="AI495" s="65"/>
      <c r="AJ495" s="65"/>
      <c r="AK495" s="29"/>
      <c r="AL495" s="29"/>
      <c r="AM495" s="170"/>
      <c r="AN495" s="170"/>
      <c r="AO495" s="170"/>
      <c r="AP495" s="170"/>
      <c r="AQ495" s="29"/>
      <c r="AR495" s="64"/>
      <c r="AS495" s="29"/>
      <c r="AT495" s="29"/>
      <c r="AU495" s="29"/>
      <c r="AV495" s="29"/>
      <c r="AW495" s="29"/>
      <c r="AX495" s="29"/>
      <c r="AY495" s="29"/>
      <c r="AZ495" s="29"/>
      <c r="BA495" s="90"/>
      <c r="BB495" s="97"/>
      <c r="BC495" s="98" t="str">
        <f>IF(AND(OR(K495=契約状況コード表!D$5,K495=契約状況コード表!D$6),OR(AG495=契約状況コード表!G$5,AG495=契約状況コード表!G$6)),"年間支払金額(全官署)",IF(OR(AG495=契約状況コード表!G$5,AG495=契約状況コード表!G$6),"年間支払金額",IF(AND(OR(COUNTIF(AI495,"*すべて*"),COUNTIF(AI495,"*全て*")),S495="●",OR(K495=契約状況コード表!D$5,K495=契約状況コード表!D$6)),"年間支払金額(全官署、契約相手方ごと)",IF(AND(OR(COUNTIF(AI495,"*すべて*"),COUNTIF(AI495,"*全て*")),S495="●"),"年間支払金額(契約相手方ごと)",IF(AND(OR(K495=契約状況コード表!D$5,K495=契約状況コード表!D$6),AG495=契約状況コード表!G$7),"契約総額(全官署)",IF(AND(K495=契約状況コード表!D$7,AG495=契約状況コード表!G$7),"契約総額(自官署のみ)",IF(K495=契約状況コード表!D$7,"年間支払金額(自官署のみ)",IF(AG495=契約状況コード表!G$7,"契約総額",IF(AND(COUNTIF(BJ495,"&lt;&gt;*単価*"),OR(K495=契約状況コード表!D$5,K495=契約状況コード表!D$6)),"全官署予定価格",IF(AND(COUNTIF(BJ495,"*単価*"),OR(K495=契約状況コード表!D$5,K495=契約状況コード表!D$6)),"全官署支払金額",IF(AND(COUNTIF(BJ495,"&lt;&gt;*単価*"),COUNTIF(BJ495,"*変更契約*")),"変更後予定価格",IF(COUNTIF(BJ495,"*単価*"),"年間支払金額","予定価格"))))))))))))</f>
        <v>予定価格</v>
      </c>
      <c r="BD495" s="98" t="str">
        <f>IF(AND(BI495=契約状況コード表!M$5,T495&gt;契約状況コード表!N$5),"○",IF(AND(BI495=契約状況コード表!M$6,T495&gt;=契約状況コード表!N$6),"○",IF(AND(BI495=契約状況コード表!M$7,T495&gt;=契約状況コード表!N$7),"○",IF(AND(BI495=契約状況コード表!M$8,T495&gt;=契約状況コード表!N$8),"○",IF(AND(BI495=契約状況コード表!M$9,T495&gt;=契約状況コード表!N$9),"○",IF(AND(BI495=契約状況コード表!M$10,T495&gt;=契約状況コード表!N$10),"○",IF(AND(BI495=契約状況コード表!M$11,T495&gt;=契約状況コード表!N$11),"○",IF(AND(BI495=契約状況コード表!M$12,T495&gt;=契約状況コード表!N$12),"○",IF(AND(BI495=契約状況コード表!M$13,T495&gt;=契約状況コード表!N$13),"○",IF(T495="他官署で調達手続き入札を実施のため","○","×"))))))))))</f>
        <v>×</v>
      </c>
      <c r="BE495" s="98" t="str">
        <f>IF(AND(BI495=契約状況コード表!M$5,Y495&gt;契約状況コード表!N$5),"○",IF(AND(BI495=契約状況コード表!M$6,Y495&gt;=契約状況コード表!N$6),"○",IF(AND(BI495=契約状況コード表!M$7,Y495&gt;=契約状況コード表!N$7),"○",IF(AND(BI495=契約状況コード表!M$8,Y495&gt;=契約状況コード表!N$8),"○",IF(AND(BI495=契約状況コード表!M$9,Y495&gt;=契約状況コード表!N$9),"○",IF(AND(BI495=契約状況コード表!M$10,Y495&gt;=契約状況コード表!N$10),"○",IF(AND(BI495=契約状況コード表!M$11,Y495&gt;=契約状況コード表!N$11),"○",IF(AND(BI495=契約状況コード表!M$12,Y495&gt;=契約状況コード表!N$12),"○",IF(AND(BI495=契約状況コード表!M$13,Y495&gt;=契約状況コード表!N$13),"○","×")))))))))</f>
        <v>×</v>
      </c>
      <c r="BF495" s="98" t="str">
        <f t="shared" si="65"/>
        <v>×</v>
      </c>
      <c r="BG495" s="98" t="str">
        <f t="shared" si="66"/>
        <v>×</v>
      </c>
      <c r="BH495" s="99" t="str">
        <f t="shared" si="67"/>
        <v/>
      </c>
      <c r="BI495" s="146">
        <f t="shared" si="68"/>
        <v>0</v>
      </c>
      <c r="BJ495" s="29" t="str">
        <f>IF(AG495=契約状況コード表!G$5,"",IF(AND(K495&lt;&gt;"",ISTEXT(U495)),"分担契約/単価契約",IF(ISTEXT(U495),"単価契約",IF(K495&lt;&gt;"","分担契約",""))))</f>
        <v/>
      </c>
      <c r="BK495" s="147"/>
      <c r="BL495" s="102" t="str">
        <f>IF(COUNTIF(T495,"**"),"",IF(AND(T495&gt;=契約状況コード表!P$5,OR(H495=契約状況コード表!M$5,H495=契約状況コード表!M$6)),1,IF(AND(T495&gt;=契約状況コード表!P$13,H495&lt;&gt;契約状況コード表!M$5,H495&lt;&gt;契約状況コード表!M$6),1,"")))</f>
        <v/>
      </c>
      <c r="BM495" s="132" t="str">
        <f t="shared" si="69"/>
        <v>○</v>
      </c>
      <c r="BN495" s="102" t="b">
        <f t="shared" si="70"/>
        <v>1</v>
      </c>
      <c r="BO495" s="102" t="b">
        <f t="shared" si="71"/>
        <v>1</v>
      </c>
    </row>
    <row r="496" spans="7:67" ht="60.6" customHeight="1">
      <c r="G496" s="64"/>
      <c r="H496" s="65"/>
      <c r="I496" s="65"/>
      <c r="J496" s="65"/>
      <c r="K496" s="64"/>
      <c r="L496" s="29"/>
      <c r="M496" s="66"/>
      <c r="N496" s="65"/>
      <c r="O496" s="67"/>
      <c r="P496" s="72"/>
      <c r="Q496" s="73"/>
      <c r="R496" s="65"/>
      <c r="S496" s="64"/>
      <c r="T496" s="68"/>
      <c r="U496" s="75"/>
      <c r="V496" s="76"/>
      <c r="W496" s="148" t="str">
        <f>IF(OR(T496="他官署で調達手続きを実施のため",AG496=契約状況コード表!G$5),"－",IF(V496&lt;&gt;"",ROUNDDOWN(V496/T496,3),(IFERROR(ROUNDDOWN(U496/T496,3),"－"))))</f>
        <v>－</v>
      </c>
      <c r="X496" s="68"/>
      <c r="Y496" s="68"/>
      <c r="Z496" s="71"/>
      <c r="AA496" s="69"/>
      <c r="AB496" s="70"/>
      <c r="AC496" s="71"/>
      <c r="AD496" s="71"/>
      <c r="AE496" s="71"/>
      <c r="AF496" s="71"/>
      <c r="AG496" s="69"/>
      <c r="AH496" s="65"/>
      <c r="AI496" s="65"/>
      <c r="AJ496" s="65"/>
      <c r="AK496" s="29"/>
      <c r="AL496" s="29"/>
      <c r="AM496" s="170"/>
      <c r="AN496" s="170"/>
      <c r="AO496" s="170"/>
      <c r="AP496" s="170"/>
      <c r="AQ496" s="29"/>
      <c r="AR496" s="64"/>
      <c r="AS496" s="29"/>
      <c r="AT496" s="29"/>
      <c r="AU496" s="29"/>
      <c r="AV496" s="29"/>
      <c r="AW496" s="29"/>
      <c r="AX496" s="29"/>
      <c r="AY496" s="29"/>
      <c r="AZ496" s="29"/>
      <c r="BA496" s="90"/>
      <c r="BB496" s="97"/>
      <c r="BC496" s="98" t="str">
        <f>IF(AND(OR(K496=契約状況コード表!D$5,K496=契約状況コード表!D$6),OR(AG496=契約状況コード表!G$5,AG496=契約状況コード表!G$6)),"年間支払金額(全官署)",IF(OR(AG496=契約状況コード表!G$5,AG496=契約状況コード表!G$6),"年間支払金額",IF(AND(OR(COUNTIF(AI496,"*すべて*"),COUNTIF(AI496,"*全て*")),S496="●",OR(K496=契約状況コード表!D$5,K496=契約状況コード表!D$6)),"年間支払金額(全官署、契約相手方ごと)",IF(AND(OR(COUNTIF(AI496,"*すべて*"),COUNTIF(AI496,"*全て*")),S496="●"),"年間支払金額(契約相手方ごと)",IF(AND(OR(K496=契約状況コード表!D$5,K496=契約状況コード表!D$6),AG496=契約状況コード表!G$7),"契約総額(全官署)",IF(AND(K496=契約状況コード表!D$7,AG496=契約状況コード表!G$7),"契約総額(自官署のみ)",IF(K496=契約状況コード表!D$7,"年間支払金額(自官署のみ)",IF(AG496=契約状況コード表!G$7,"契約総額",IF(AND(COUNTIF(BJ496,"&lt;&gt;*単価*"),OR(K496=契約状況コード表!D$5,K496=契約状況コード表!D$6)),"全官署予定価格",IF(AND(COUNTIF(BJ496,"*単価*"),OR(K496=契約状況コード表!D$5,K496=契約状況コード表!D$6)),"全官署支払金額",IF(AND(COUNTIF(BJ496,"&lt;&gt;*単価*"),COUNTIF(BJ496,"*変更契約*")),"変更後予定価格",IF(COUNTIF(BJ496,"*単価*"),"年間支払金額","予定価格"))))))))))))</f>
        <v>予定価格</v>
      </c>
      <c r="BD496" s="98" t="str">
        <f>IF(AND(BI496=契約状況コード表!M$5,T496&gt;契約状況コード表!N$5),"○",IF(AND(BI496=契約状況コード表!M$6,T496&gt;=契約状況コード表!N$6),"○",IF(AND(BI496=契約状況コード表!M$7,T496&gt;=契約状況コード表!N$7),"○",IF(AND(BI496=契約状況コード表!M$8,T496&gt;=契約状況コード表!N$8),"○",IF(AND(BI496=契約状況コード表!M$9,T496&gt;=契約状況コード表!N$9),"○",IF(AND(BI496=契約状況コード表!M$10,T496&gt;=契約状況コード表!N$10),"○",IF(AND(BI496=契約状況コード表!M$11,T496&gt;=契約状況コード表!N$11),"○",IF(AND(BI496=契約状況コード表!M$12,T496&gt;=契約状況コード表!N$12),"○",IF(AND(BI496=契約状況コード表!M$13,T496&gt;=契約状況コード表!N$13),"○",IF(T496="他官署で調達手続き入札を実施のため","○","×"))))))))))</f>
        <v>×</v>
      </c>
      <c r="BE496" s="98" t="str">
        <f>IF(AND(BI496=契約状況コード表!M$5,Y496&gt;契約状況コード表!N$5),"○",IF(AND(BI496=契約状況コード表!M$6,Y496&gt;=契約状況コード表!N$6),"○",IF(AND(BI496=契約状況コード表!M$7,Y496&gt;=契約状況コード表!N$7),"○",IF(AND(BI496=契約状況コード表!M$8,Y496&gt;=契約状況コード表!N$8),"○",IF(AND(BI496=契約状況コード表!M$9,Y496&gt;=契約状況コード表!N$9),"○",IF(AND(BI496=契約状況コード表!M$10,Y496&gt;=契約状況コード表!N$10),"○",IF(AND(BI496=契約状況コード表!M$11,Y496&gt;=契約状況コード表!N$11),"○",IF(AND(BI496=契約状況コード表!M$12,Y496&gt;=契約状況コード表!N$12),"○",IF(AND(BI496=契約状況コード表!M$13,Y496&gt;=契約状況コード表!N$13),"○","×")))))))))</f>
        <v>×</v>
      </c>
      <c r="BF496" s="98" t="str">
        <f t="shared" si="65"/>
        <v>×</v>
      </c>
      <c r="BG496" s="98" t="str">
        <f t="shared" si="66"/>
        <v>×</v>
      </c>
      <c r="BH496" s="99" t="str">
        <f t="shared" si="67"/>
        <v/>
      </c>
      <c r="BI496" s="146">
        <f t="shared" si="68"/>
        <v>0</v>
      </c>
      <c r="BJ496" s="29" t="str">
        <f>IF(AG496=契約状況コード表!G$5,"",IF(AND(K496&lt;&gt;"",ISTEXT(U496)),"分担契約/単価契約",IF(ISTEXT(U496),"単価契約",IF(K496&lt;&gt;"","分担契約",""))))</f>
        <v/>
      </c>
      <c r="BK496" s="147"/>
      <c r="BL496" s="102" t="str">
        <f>IF(COUNTIF(T496,"**"),"",IF(AND(T496&gt;=契約状況コード表!P$5,OR(H496=契約状況コード表!M$5,H496=契約状況コード表!M$6)),1,IF(AND(T496&gt;=契約状況コード表!P$13,H496&lt;&gt;契約状況コード表!M$5,H496&lt;&gt;契約状況コード表!M$6),1,"")))</f>
        <v/>
      </c>
      <c r="BM496" s="132" t="str">
        <f t="shared" si="69"/>
        <v>○</v>
      </c>
      <c r="BN496" s="102" t="b">
        <f t="shared" si="70"/>
        <v>1</v>
      </c>
      <c r="BO496" s="102" t="b">
        <f t="shared" si="71"/>
        <v>1</v>
      </c>
    </row>
    <row r="497" spans="7:67" ht="60.6" customHeight="1">
      <c r="G497" s="64"/>
      <c r="H497" s="65"/>
      <c r="I497" s="65"/>
      <c r="J497" s="65"/>
      <c r="K497" s="64"/>
      <c r="L497" s="29"/>
      <c r="M497" s="66"/>
      <c r="N497" s="65"/>
      <c r="O497" s="67"/>
      <c r="P497" s="72"/>
      <c r="Q497" s="73"/>
      <c r="R497" s="65"/>
      <c r="S497" s="64"/>
      <c r="T497" s="74"/>
      <c r="U497" s="131"/>
      <c r="V497" s="76"/>
      <c r="W497" s="148" t="str">
        <f>IF(OR(T497="他官署で調達手続きを実施のため",AG497=契約状況コード表!G$5),"－",IF(V497&lt;&gt;"",ROUNDDOWN(V497/T497,3),(IFERROR(ROUNDDOWN(U497/T497,3),"－"))))</f>
        <v>－</v>
      </c>
      <c r="X497" s="74"/>
      <c r="Y497" s="74"/>
      <c r="Z497" s="71"/>
      <c r="AA497" s="69"/>
      <c r="AB497" s="70"/>
      <c r="AC497" s="71"/>
      <c r="AD497" s="71"/>
      <c r="AE497" s="71"/>
      <c r="AF497" s="71"/>
      <c r="AG497" s="69"/>
      <c r="AH497" s="65"/>
      <c r="AI497" s="65"/>
      <c r="AJ497" s="65"/>
      <c r="AK497" s="29"/>
      <c r="AL497" s="29"/>
      <c r="AM497" s="170"/>
      <c r="AN497" s="170"/>
      <c r="AO497" s="170"/>
      <c r="AP497" s="170"/>
      <c r="AQ497" s="29"/>
      <c r="AR497" s="64"/>
      <c r="AS497" s="29"/>
      <c r="AT497" s="29"/>
      <c r="AU497" s="29"/>
      <c r="AV497" s="29"/>
      <c r="AW497" s="29"/>
      <c r="AX497" s="29"/>
      <c r="AY497" s="29"/>
      <c r="AZ497" s="29"/>
      <c r="BA497" s="90"/>
      <c r="BB497" s="97"/>
      <c r="BC497" s="98" t="str">
        <f>IF(AND(OR(K497=契約状況コード表!D$5,K497=契約状況コード表!D$6),OR(AG497=契約状況コード表!G$5,AG497=契約状況コード表!G$6)),"年間支払金額(全官署)",IF(OR(AG497=契約状況コード表!G$5,AG497=契約状況コード表!G$6),"年間支払金額",IF(AND(OR(COUNTIF(AI497,"*すべて*"),COUNTIF(AI497,"*全て*")),S497="●",OR(K497=契約状況コード表!D$5,K497=契約状況コード表!D$6)),"年間支払金額(全官署、契約相手方ごと)",IF(AND(OR(COUNTIF(AI497,"*すべて*"),COUNTIF(AI497,"*全て*")),S497="●"),"年間支払金額(契約相手方ごと)",IF(AND(OR(K497=契約状況コード表!D$5,K497=契約状況コード表!D$6),AG497=契約状況コード表!G$7),"契約総額(全官署)",IF(AND(K497=契約状況コード表!D$7,AG497=契約状況コード表!G$7),"契約総額(自官署のみ)",IF(K497=契約状況コード表!D$7,"年間支払金額(自官署のみ)",IF(AG497=契約状況コード表!G$7,"契約総額",IF(AND(COUNTIF(BJ497,"&lt;&gt;*単価*"),OR(K497=契約状況コード表!D$5,K497=契約状況コード表!D$6)),"全官署予定価格",IF(AND(COUNTIF(BJ497,"*単価*"),OR(K497=契約状況コード表!D$5,K497=契約状況コード表!D$6)),"全官署支払金額",IF(AND(COUNTIF(BJ497,"&lt;&gt;*単価*"),COUNTIF(BJ497,"*変更契約*")),"変更後予定価格",IF(COUNTIF(BJ497,"*単価*"),"年間支払金額","予定価格"))))))))))))</f>
        <v>予定価格</v>
      </c>
      <c r="BD497" s="98" t="str">
        <f>IF(AND(BI497=契約状況コード表!M$5,T497&gt;契約状況コード表!N$5),"○",IF(AND(BI497=契約状況コード表!M$6,T497&gt;=契約状況コード表!N$6),"○",IF(AND(BI497=契約状況コード表!M$7,T497&gt;=契約状況コード表!N$7),"○",IF(AND(BI497=契約状況コード表!M$8,T497&gt;=契約状況コード表!N$8),"○",IF(AND(BI497=契約状況コード表!M$9,T497&gt;=契約状況コード表!N$9),"○",IF(AND(BI497=契約状況コード表!M$10,T497&gt;=契約状況コード表!N$10),"○",IF(AND(BI497=契約状況コード表!M$11,T497&gt;=契約状況コード表!N$11),"○",IF(AND(BI497=契約状況コード表!M$12,T497&gt;=契約状況コード表!N$12),"○",IF(AND(BI497=契約状況コード表!M$13,T497&gt;=契約状況コード表!N$13),"○",IF(T497="他官署で調達手続き入札を実施のため","○","×"))))))))))</f>
        <v>×</v>
      </c>
      <c r="BE497" s="98" t="str">
        <f>IF(AND(BI497=契約状況コード表!M$5,Y497&gt;契約状況コード表!N$5),"○",IF(AND(BI497=契約状況コード表!M$6,Y497&gt;=契約状況コード表!N$6),"○",IF(AND(BI497=契約状況コード表!M$7,Y497&gt;=契約状況コード表!N$7),"○",IF(AND(BI497=契約状況コード表!M$8,Y497&gt;=契約状況コード表!N$8),"○",IF(AND(BI497=契約状況コード表!M$9,Y497&gt;=契約状況コード表!N$9),"○",IF(AND(BI497=契約状況コード表!M$10,Y497&gt;=契約状況コード表!N$10),"○",IF(AND(BI497=契約状況コード表!M$11,Y497&gt;=契約状況コード表!N$11),"○",IF(AND(BI497=契約状況コード表!M$12,Y497&gt;=契約状況コード表!N$12),"○",IF(AND(BI497=契約状況コード表!M$13,Y497&gt;=契約状況コード表!N$13),"○","×")))))))))</f>
        <v>×</v>
      </c>
      <c r="BF497" s="98" t="str">
        <f t="shared" si="65"/>
        <v>×</v>
      </c>
      <c r="BG497" s="98" t="str">
        <f t="shared" si="66"/>
        <v>×</v>
      </c>
      <c r="BH497" s="99" t="str">
        <f t="shared" si="67"/>
        <v/>
      </c>
      <c r="BI497" s="146">
        <f t="shared" si="68"/>
        <v>0</v>
      </c>
      <c r="BJ497" s="29" t="str">
        <f>IF(AG497=契約状況コード表!G$5,"",IF(AND(K497&lt;&gt;"",ISTEXT(U497)),"分担契約/単価契約",IF(ISTEXT(U497),"単価契約",IF(K497&lt;&gt;"","分担契約",""))))</f>
        <v/>
      </c>
      <c r="BK497" s="147"/>
      <c r="BL497" s="102" t="str">
        <f>IF(COUNTIF(T497,"**"),"",IF(AND(T497&gt;=契約状況コード表!P$5,OR(H497=契約状況コード表!M$5,H497=契約状況コード表!M$6)),1,IF(AND(T497&gt;=契約状況コード表!P$13,H497&lt;&gt;契約状況コード表!M$5,H497&lt;&gt;契約状況コード表!M$6),1,"")))</f>
        <v/>
      </c>
      <c r="BM497" s="132" t="str">
        <f t="shared" si="69"/>
        <v>○</v>
      </c>
      <c r="BN497" s="102" t="b">
        <f t="shared" si="70"/>
        <v>1</v>
      </c>
      <c r="BO497" s="102" t="b">
        <f t="shared" si="71"/>
        <v>1</v>
      </c>
    </row>
    <row r="498" spans="7:67" ht="60.6" customHeight="1">
      <c r="G498" s="64"/>
      <c r="H498" s="65"/>
      <c r="I498" s="65"/>
      <c r="J498" s="65"/>
      <c r="K498" s="64"/>
      <c r="L498" s="29"/>
      <c r="M498" s="66"/>
      <c r="N498" s="65"/>
      <c r="O498" s="67"/>
      <c r="P498" s="72"/>
      <c r="Q498" s="73"/>
      <c r="R498" s="65"/>
      <c r="S498" s="64"/>
      <c r="T498" s="68"/>
      <c r="U498" s="75"/>
      <c r="V498" s="76"/>
      <c r="W498" s="148" t="str">
        <f>IF(OR(T498="他官署で調達手続きを実施のため",AG498=契約状況コード表!G$5),"－",IF(V498&lt;&gt;"",ROUNDDOWN(V498/T498,3),(IFERROR(ROUNDDOWN(U498/T498,3),"－"))))</f>
        <v>－</v>
      </c>
      <c r="X498" s="68"/>
      <c r="Y498" s="68"/>
      <c r="Z498" s="71"/>
      <c r="AA498" s="69"/>
      <c r="AB498" s="70"/>
      <c r="AC498" s="71"/>
      <c r="AD498" s="71"/>
      <c r="AE498" s="71"/>
      <c r="AF498" s="71"/>
      <c r="AG498" s="69"/>
      <c r="AH498" s="65"/>
      <c r="AI498" s="65"/>
      <c r="AJ498" s="65"/>
      <c r="AK498" s="29"/>
      <c r="AL498" s="29"/>
      <c r="AM498" s="170"/>
      <c r="AN498" s="170"/>
      <c r="AO498" s="170"/>
      <c r="AP498" s="170"/>
      <c r="AQ498" s="29"/>
      <c r="AR498" s="64"/>
      <c r="AS498" s="29"/>
      <c r="AT498" s="29"/>
      <c r="AU498" s="29"/>
      <c r="AV498" s="29"/>
      <c r="AW498" s="29"/>
      <c r="AX498" s="29"/>
      <c r="AY498" s="29"/>
      <c r="AZ498" s="29"/>
      <c r="BA498" s="90"/>
      <c r="BB498" s="97"/>
      <c r="BC498" s="98" t="str">
        <f>IF(AND(OR(K498=契約状況コード表!D$5,K498=契約状況コード表!D$6),OR(AG498=契約状況コード表!G$5,AG498=契約状況コード表!G$6)),"年間支払金額(全官署)",IF(OR(AG498=契約状況コード表!G$5,AG498=契約状況コード表!G$6),"年間支払金額",IF(AND(OR(COUNTIF(AI498,"*すべて*"),COUNTIF(AI498,"*全て*")),S498="●",OR(K498=契約状況コード表!D$5,K498=契約状況コード表!D$6)),"年間支払金額(全官署、契約相手方ごと)",IF(AND(OR(COUNTIF(AI498,"*すべて*"),COUNTIF(AI498,"*全て*")),S498="●"),"年間支払金額(契約相手方ごと)",IF(AND(OR(K498=契約状況コード表!D$5,K498=契約状況コード表!D$6),AG498=契約状況コード表!G$7),"契約総額(全官署)",IF(AND(K498=契約状況コード表!D$7,AG498=契約状況コード表!G$7),"契約総額(自官署のみ)",IF(K498=契約状況コード表!D$7,"年間支払金額(自官署のみ)",IF(AG498=契約状況コード表!G$7,"契約総額",IF(AND(COUNTIF(BJ498,"&lt;&gt;*単価*"),OR(K498=契約状況コード表!D$5,K498=契約状況コード表!D$6)),"全官署予定価格",IF(AND(COUNTIF(BJ498,"*単価*"),OR(K498=契約状況コード表!D$5,K498=契約状況コード表!D$6)),"全官署支払金額",IF(AND(COUNTIF(BJ498,"&lt;&gt;*単価*"),COUNTIF(BJ498,"*変更契約*")),"変更後予定価格",IF(COUNTIF(BJ498,"*単価*"),"年間支払金額","予定価格"))))))))))))</f>
        <v>予定価格</v>
      </c>
      <c r="BD498" s="98" t="str">
        <f>IF(AND(BI498=契約状況コード表!M$5,T498&gt;契約状況コード表!N$5),"○",IF(AND(BI498=契約状況コード表!M$6,T498&gt;=契約状況コード表!N$6),"○",IF(AND(BI498=契約状況コード表!M$7,T498&gt;=契約状況コード表!N$7),"○",IF(AND(BI498=契約状況コード表!M$8,T498&gt;=契約状況コード表!N$8),"○",IF(AND(BI498=契約状況コード表!M$9,T498&gt;=契約状況コード表!N$9),"○",IF(AND(BI498=契約状況コード表!M$10,T498&gt;=契約状況コード表!N$10),"○",IF(AND(BI498=契約状況コード表!M$11,T498&gt;=契約状況コード表!N$11),"○",IF(AND(BI498=契約状況コード表!M$12,T498&gt;=契約状況コード表!N$12),"○",IF(AND(BI498=契約状況コード表!M$13,T498&gt;=契約状況コード表!N$13),"○",IF(T498="他官署で調達手続き入札を実施のため","○","×"))))))))))</f>
        <v>×</v>
      </c>
      <c r="BE498" s="98" t="str">
        <f>IF(AND(BI498=契約状況コード表!M$5,Y498&gt;契約状況コード表!N$5),"○",IF(AND(BI498=契約状況コード表!M$6,Y498&gt;=契約状況コード表!N$6),"○",IF(AND(BI498=契約状況コード表!M$7,Y498&gt;=契約状況コード表!N$7),"○",IF(AND(BI498=契約状況コード表!M$8,Y498&gt;=契約状況コード表!N$8),"○",IF(AND(BI498=契約状況コード表!M$9,Y498&gt;=契約状況コード表!N$9),"○",IF(AND(BI498=契約状況コード表!M$10,Y498&gt;=契約状況コード表!N$10),"○",IF(AND(BI498=契約状況コード表!M$11,Y498&gt;=契約状況コード表!N$11),"○",IF(AND(BI498=契約状況コード表!M$12,Y498&gt;=契約状況コード表!N$12),"○",IF(AND(BI498=契約状況コード表!M$13,Y498&gt;=契約状況コード表!N$13),"○","×")))))))))</f>
        <v>×</v>
      </c>
      <c r="BF498" s="98" t="str">
        <f t="shared" si="65"/>
        <v>×</v>
      </c>
      <c r="BG498" s="98" t="str">
        <f t="shared" si="66"/>
        <v>×</v>
      </c>
      <c r="BH498" s="99" t="str">
        <f t="shared" si="67"/>
        <v/>
      </c>
      <c r="BI498" s="146">
        <f t="shared" si="68"/>
        <v>0</v>
      </c>
      <c r="BJ498" s="29" t="str">
        <f>IF(AG498=契約状況コード表!G$5,"",IF(AND(K498&lt;&gt;"",ISTEXT(U498)),"分担契約/単価契約",IF(ISTEXT(U498),"単価契約",IF(K498&lt;&gt;"","分担契約",""))))</f>
        <v/>
      </c>
      <c r="BK498" s="147"/>
      <c r="BL498" s="102" t="str">
        <f>IF(COUNTIF(T498,"**"),"",IF(AND(T498&gt;=契約状況コード表!P$5,OR(H498=契約状況コード表!M$5,H498=契約状況コード表!M$6)),1,IF(AND(T498&gt;=契約状況コード表!P$13,H498&lt;&gt;契約状況コード表!M$5,H498&lt;&gt;契約状況コード表!M$6),1,"")))</f>
        <v/>
      </c>
      <c r="BM498" s="132" t="str">
        <f t="shared" si="69"/>
        <v>○</v>
      </c>
      <c r="BN498" s="102" t="b">
        <f t="shared" si="70"/>
        <v>1</v>
      </c>
      <c r="BO498" s="102" t="b">
        <f t="shared" si="71"/>
        <v>1</v>
      </c>
    </row>
    <row r="499" spans="7:67" ht="60.6" customHeight="1">
      <c r="G499" s="64"/>
      <c r="H499" s="65"/>
      <c r="I499" s="65"/>
      <c r="J499" s="65"/>
      <c r="K499" s="64"/>
      <c r="L499" s="29"/>
      <c r="M499" s="66"/>
      <c r="N499" s="65"/>
      <c r="O499" s="67"/>
      <c r="P499" s="72"/>
      <c r="Q499" s="73"/>
      <c r="R499" s="65"/>
      <c r="S499" s="64"/>
      <c r="T499" s="68"/>
      <c r="U499" s="75"/>
      <c r="V499" s="76"/>
      <c r="W499" s="148" t="str">
        <f>IF(OR(T499="他官署で調達手続きを実施のため",AG499=契約状況コード表!G$5),"－",IF(V499&lt;&gt;"",ROUNDDOWN(V499/T499,3),(IFERROR(ROUNDDOWN(U499/T499,3),"－"))))</f>
        <v>－</v>
      </c>
      <c r="X499" s="68"/>
      <c r="Y499" s="68"/>
      <c r="Z499" s="71"/>
      <c r="AA499" s="69"/>
      <c r="AB499" s="70"/>
      <c r="AC499" s="71"/>
      <c r="AD499" s="71"/>
      <c r="AE499" s="71"/>
      <c r="AF499" s="71"/>
      <c r="AG499" s="69"/>
      <c r="AH499" s="65"/>
      <c r="AI499" s="65"/>
      <c r="AJ499" s="65"/>
      <c r="AK499" s="29"/>
      <c r="AL499" s="29"/>
      <c r="AM499" s="170"/>
      <c r="AN499" s="170"/>
      <c r="AO499" s="170"/>
      <c r="AP499" s="170"/>
      <c r="AQ499" s="29"/>
      <c r="AR499" s="64"/>
      <c r="AS499" s="29"/>
      <c r="AT499" s="29"/>
      <c r="AU499" s="29"/>
      <c r="AV499" s="29"/>
      <c r="AW499" s="29"/>
      <c r="AX499" s="29"/>
      <c r="AY499" s="29"/>
      <c r="AZ499" s="29"/>
      <c r="BA499" s="90"/>
      <c r="BB499" s="97"/>
      <c r="BC499" s="98" t="str">
        <f>IF(AND(OR(K499=契約状況コード表!D$5,K499=契約状況コード表!D$6),OR(AG499=契約状況コード表!G$5,AG499=契約状況コード表!G$6)),"年間支払金額(全官署)",IF(OR(AG499=契約状況コード表!G$5,AG499=契約状況コード表!G$6),"年間支払金額",IF(AND(OR(COUNTIF(AI499,"*すべて*"),COUNTIF(AI499,"*全て*")),S499="●",OR(K499=契約状況コード表!D$5,K499=契約状況コード表!D$6)),"年間支払金額(全官署、契約相手方ごと)",IF(AND(OR(COUNTIF(AI499,"*すべて*"),COUNTIF(AI499,"*全て*")),S499="●"),"年間支払金額(契約相手方ごと)",IF(AND(OR(K499=契約状況コード表!D$5,K499=契約状況コード表!D$6),AG499=契約状況コード表!G$7),"契約総額(全官署)",IF(AND(K499=契約状況コード表!D$7,AG499=契約状況コード表!G$7),"契約総額(自官署のみ)",IF(K499=契約状況コード表!D$7,"年間支払金額(自官署のみ)",IF(AG499=契約状況コード表!G$7,"契約総額",IF(AND(COUNTIF(BJ499,"&lt;&gt;*単価*"),OR(K499=契約状況コード表!D$5,K499=契約状況コード表!D$6)),"全官署予定価格",IF(AND(COUNTIF(BJ499,"*単価*"),OR(K499=契約状況コード表!D$5,K499=契約状況コード表!D$6)),"全官署支払金額",IF(AND(COUNTIF(BJ499,"&lt;&gt;*単価*"),COUNTIF(BJ499,"*変更契約*")),"変更後予定価格",IF(COUNTIF(BJ499,"*単価*"),"年間支払金額","予定価格"))))))))))))</f>
        <v>予定価格</v>
      </c>
      <c r="BD499" s="98" t="str">
        <f>IF(AND(BI499=契約状況コード表!M$5,T499&gt;契約状況コード表!N$5),"○",IF(AND(BI499=契約状況コード表!M$6,T499&gt;=契約状況コード表!N$6),"○",IF(AND(BI499=契約状況コード表!M$7,T499&gt;=契約状況コード表!N$7),"○",IF(AND(BI499=契約状況コード表!M$8,T499&gt;=契約状況コード表!N$8),"○",IF(AND(BI499=契約状況コード表!M$9,T499&gt;=契約状況コード表!N$9),"○",IF(AND(BI499=契約状況コード表!M$10,T499&gt;=契約状況コード表!N$10),"○",IF(AND(BI499=契約状況コード表!M$11,T499&gt;=契約状況コード表!N$11),"○",IF(AND(BI499=契約状況コード表!M$12,T499&gt;=契約状況コード表!N$12),"○",IF(AND(BI499=契約状況コード表!M$13,T499&gt;=契約状況コード表!N$13),"○",IF(T499="他官署で調達手続き入札を実施のため","○","×"))))))))))</f>
        <v>×</v>
      </c>
      <c r="BE499" s="98" t="str">
        <f>IF(AND(BI499=契約状況コード表!M$5,Y499&gt;契約状況コード表!N$5),"○",IF(AND(BI499=契約状況コード表!M$6,Y499&gt;=契約状況コード表!N$6),"○",IF(AND(BI499=契約状況コード表!M$7,Y499&gt;=契約状況コード表!N$7),"○",IF(AND(BI499=契約状況コード表!M$8,Y499&gt;=契約状況コード表!N$8),"○",IF(AND(BI499=契約状況コード表!M$9,Y499&gt;=契約状況コード表!N$9),"○",IF(AND(BI499=契約状況コード表!M$10,Y499&gt;=契約状況コード表!N$10),"○",IF(AND(BI499=契約状況コード表!M$11,Y499&gt;=契約状況コード表!N$11),"○",IF(AND(BI499=契約状況コード表!M$12,Y499&gt;=契約状況コード表!N$12),"○",IF(AND(BI499=契約状況コード表!M$13,Y499&gt;=契約状況コード表!N$13),"○","×")))))))))</f>
        <v>×</v>
      </c>
      <c r="BF499" s="98" t="str">
        <f t="shared" si="65"/>
        <v>×</v>
      </c>
      <c r="BG499" s="98" t="str">
        <f t="shared" si="66"/>
        <v>×</v>
      </c>
      <c r="BH499" s="99" t="str">
        <f t="shared" si="67"/>
        <v/>
      </c>
      <c r="BI499" s="146">
        <f t="shared" si="68"/>
        <v>0</v>
      </c>
      <c r="BJ499" s="29" t="str">
        <f>IF(AG499=契約状況コード表!G$5,"",IF(AND(K499&lt;&gt;"",ISTEXT(U499)),"分担契約/単価契約",IF(ISTEXT(U499),"単価契約",IF(K499&lt;&gt;"","分担契約",""))))</f>
        <v/>
      </c>
      <c r="BK499" s="147"/>
      <c r="BL499" s="102" t="str">
        <f>IF(COUNTIF(T499,"**"),"",IF(AND(T499&gt;=契約状況コード表!P$5,OR(H499=契約状況コード表!M$5,H499=契約状況コード表!M$6)),1,IF(AND(T499&gt;=契約状況コード表!P$13,H499&lt;&gt;契約状況コード表!M$5,H499&lt;&gt;契約状況コード表!M$6),1,"")))</f>
        <v/>
      </c>
      <c r="BM499" s="132" t="str">
        <f t="shared" si="69"/>
        <v>○</v>
      </c>
      <c r="BN499" s="102" t="b">
        <f t="shared" si="70"/>
        <v>1</v>
      </c>
      <c r="BO499" s="102" t="b">
        <f t="shared" si="71"/>
        <v>1</v>
      </c>
    </row>
    <row r="500" spans="7:67" ht="60.6" customHeight="1">
      <c r="G500" s="64"/>
      <c r="H500" s="65"/>
      <c r="I500" s="65"/>
      <c r="J500" s="65"/>
      <c r="K500" s="64"/>
      <c r="L500" s="29"/>
      <c r="M500" s="66"/>
      <c r="N500" s="65"/>
      <c r="O500" s="67"/>
      <c r="P500" s="72"/>
      <c r="Q500" s="73"/>
      <c r="R500" s="65"/>
      <c r="S500" s="64"/>
      <c r="T500" s="68"/>
      <c r="U500" s="75"/>
      <c r="V500" s="76"/>
      <c r="W500" s="148" t="str">
        <f>IF(OR(T500="他官署で調達手続きを実施のため",AG500=契約状況コード表!G$5),"－",IF(V500&lt;&gt;"",ROUNDDOWN(V500/T500,3),(IFERROR(ROUNDDOWN(U500/T500,3),"－"))))</f>
        <v>－</v>
      </c>
      <c r="X500" s="68"/>
      <c r="Y500" s="68"/>
      <c r="Z500" s="71"/>
      <c r="AA500" s="69"/>
      <c r="AB500" s="70"/>
      <c r="AC500" s="71"/>
      <c r="AD500" s="71"/>
      <c r="AE500" s="71"/>
      <c r="AF500" s="71"/>
      <c r="AG500" s="69"/>
      <c r="AH500" s="65"/>
      <c r="AI500" s="65"/>
      <c r="AJ500" s="65"/>
      <c r="AK500" s="29"/>
      <c r="AL500" s="29"/>
      <c r="AM500" s="170"/>
      <c r="AN500" s="170"/>
      <c r="AO500" s="170"/>
      <c r="AP500" s="170"/>
      <c r="AQ500" s="29"/>
      <c r="AR500" s="64"/>
      <c r="AS500" s="29"/>
      <c r="AT500" s="29"/>
      <c r="AU500" s="29"/>
      <c r="AV500" s="29"/>
      <c r="AW500" s="29"/>
      <c r="AX500" s="29"/>
      <c r="AY500" s="29"/>
      <c r="AZ500" s="29"/>
      <c r="BA500" s="90"/>
      <c r="BB500" s="97"/>
      <c r="BC500" s="98" t="str">
        <f>IF(AND(OR(K500=契約状況コード表!D$5,K500=契約状況コード表!D$6),OR(AG500=契約状況コード表!G$5,AG500=契約状況コード表!G$6)),"年間支払金額(全官署)",IF(OR(AG500=契約状況コード表!G$5,AG500=契約状況コード表!G$6),"年間支払金額",IF(AND(OR(COUNTIF(AI500,"*すべて*"),COUNTIF(AI500,"*全て*")),S500="●",OR(K500=契約状況コード表!D$5,K500=契約状況コード表!D$6)),"年間支払金額(全官署、契約相手方ごと)",IF(AND(OR(COUNTIF(AI500,"*すべて*"),COUNTIF(AI500,"*全て*")),S500="●"),"年間支払金額(契約相手方ごと)",IF(AND(OR(K500=契約状況コード表!D$5,K500=契約状況コード表!D$6),AG500=契約状況コード表!G$7),"契約総額(全官署)",IF(AND(K500=契約状況コード表!D$7,AG500=契約状況コード表!G$7),"契約総額(自官署のみ)",IF(K500=契約状況コード表!D$7,"年間支払金額(自官署のみ)",IF(AG500=契約状況コード表!G$7,"契約総額",IF(AND(COUNTIF(BJ500,"&lt;&gt;*単価*"),OR(K500=契約状況コード表!D$5,K500=契約状況コード表!D$6)),"全官署予定価格",IF(AND(COUNTIF(BJ500,"*単価*"),OR(K500=契約状況コード表!D$5,K500=契約状況コード表!D$6)),"全官署支払金額",IF(AND(COUNTIF(BJ500,"&lt;&gt;*単価*"),COUNTIF(BJ500,"*変更契約*")),"変更後予定価格",IF(COUNTIF(BJ500,"*単価*"),"年間支払金額","予定価格"))))))))))))</f>
        <v>予定価格</v>
      </c>
      <c r="BD500" s="98" t="str">
        <f>IF(AND(BI500=契約状況コード表!M$5,T500&gt;契約状況コード表!N$5),"○",IF(AND(BI500=契約状況コード表!M$6,T500&gt;=契約状況コード表!N$6),"○",IF(AND(BI500=契約状況コード表!M$7,T500&gt;=契約状況コード表!N$7),"○",IF(AND(BI500=契約状況コード表!M$8,T500&gt;=契約状況コード表!N$8),"○",IF(AND(BI500=契約状況コード表!M$9,T500&gt;=契約状況コード表!N$9),"○",IF(AND(BI500=契約状況コード表!M$10,T500&gt;=契約状況コード表!N$10),"○",IF(AND(BI500=契約状況コード表!M$11,T500&gt;=契約状況コード表!N$11),"○",IF(AND(BI500=契約状況コード表!M$12,T500&gt;=契約状況コード表!N$12),"○",IF(AND(BI500=契約状況コード表!M$13,T500&gt;=契約状況コード表!N$13),"○",IF(T500="他官署で調達手続き入札を実施のため","○","×"))))))))))</f>
        <v>×</v>
      </c>
      <c r="BE500" s="98" t="str">
        <f>IF(AND(BI500=契約状況コード表!M$5,Y500&gt;契約状況コード表!N$5),"○",IF(AND(BI500=契約状況コード表!M$6,Y500&gt;=契約状況コード表!N$6),"○",IF(AND(BI500=契約状況コード表!M$7,Y500&gt;=契約状況コード表!N$7),"○",IF(AND(BI500=契約状況コード表!M$8,Y500&gt;=契約状況コード表!N$8),"○",IF(AND(BI500=契約状況コード表!M$9,Y500&gt;=契約状況コード表!N$9),"○",IF(AND(BI500=契約状況コード表!M$10,Y500&gt;=契約状況コード表!N$10),"○",IF(AND(BI500=契約状況コード表!M$11,Y500&gt;=契約状況コード表!N$11),"○",IF(AND(BI500=契約状況コード表!M$12,Y500&gt;=契約状況コード表!N$12),"○",IF(AND(BI500=契約状況コード表!M$13,Y500&gt;=契約状況コード表!N$13),"○","×")))))))))</f>
        <v>×</v>
      </c>
      <c r="BF500" s="98" t="str">
        <f t="shared" si="65"/>
        <v>×</v>
      </c>
      <c r="BG500" s="98" t="str">
        <f t="shared" si="66"/>
        <v>×</v>
      </c>
      <c r="BH500" s="99" t="str">
        <f t="shared" si="67"/>
        <v/>
      </c>
      <c r="BI500" s="146">
        <f t="shared" si="68"/>
        <v>0</v>
      </c>
      <c r="BJ500" s="29" t="str">
        <f>IF(AG500=契約状況コード表!G$5,"",IF(AND(K500&lt;&gt;"",ISTEXT(U500)),"分担契約/単価契約",IF(ISTEXT(U500),"単価契約",IF(K500&lt;&gt;"","分担契約",""))))</f>
        <v/>
      </c>
      <c r="BK500" s="147"/>
      <c r="BL500" s="102" t="str">
        <f>IF(COUNTIF(T500,"**"),"",IF(AND(T500&gt;=契約状況コード表!P$5,OR(H500=契約状況コード表!M$5,H500=契約状況コード表!M$6)),1,IF(AND(T500&gt;=契約状況コード表!P$13,H500&lt;&gt;契約状況コード表!M$5,H500&lt;&gt;契約状況コード表!M$6),1,"")))</f>
        <v/>
      </c>
      <c r="BM500" s="132" t="str">
        <f t="shared" si="69"/>
        <v>○</v>
      </c>
      <c r="BN500" s="102" t="b">
        <f t="shared" si="70"/>
        <v>1</v>
      </c>
      <c r="BO500" s="102" t="b">
        <f t="shared" si="71"/>
        <v>1</v>
      </c>
    </row>
    <row r="501" spans="7:67" ht="60.6" customHeight="1">
      <c r="G501" s="64"/>
      <c r="H501" s="65"/>
      <c r="I501" s="65"/>
      <c r="J501" s="65"/>
      <c r="K501" s="64"/>
      <c r="L501" s="29"/>
      <c r="M501" s="66"/>
      <c r="N501" s="65"/>
      <c r="O501" s="67"/>
      <c r="P501" s="72"/>
      <c r="Q501" s="73"/>
      <c r="R501" s="65"/>
      <c r="S501" s="64"/>
      <c r="T501" s="68"/>
      <c r="U501" s="75"/>
      <c r="V501" s="76"/>
      <c r="W501" s="148" t="str">
        <f>IF(OR(T501="他官署で調達手続きを実施のため",AG501=契約状況コード表!G$5),"－",IF(V501&lt;&gt;"",ROUNDDOWN(V501/T501,3),(IFERROR(ROUNDDOWN(U501/T501,3),"－"))))</f>
        <v>－</v>
      </c>
      <c r="X501" s="68"/>
      <c r="Y501" s="68"/>
      <c r="Z501" s="71"/>
      <c r="AA501" s="69"/>
      <c r="AB501" s="70"/>
      <c r="AC501" s="71"/>
      <c r="AD501" s="71"/>
      <c r="AE501" s="71"/>
      <c r="AF501" s="71"/>
      <c r="AG501" s="69"/>
      <c r="AH501" s="65"/>
      <c r="AI501" s="65"/>
      <c r="AJ501" s="65"/>
      <c r="AK501" s="29"/>
      <c r="AL501" s="29"/>
      <c r="AM501" s="170"/>
      <c r="AN501" s="170"/>
      <c r="AO501" s="170"/>
      <c r="AP501" s="170"/>
      <c r="AQ501" s="29"/>
      <c r="AR501" s="64"/>
      <c r="AS501" s="29"/>
      <c r="AT501" s="29"/>
      <c r="AU501" s="29"/>
      <c r="AV501" s="29"/>
      <c r="AW501" s="29"/>
      <c r="AX501" s="29"/>
      <c r="AY501" s="29"/>
      <c r="AZ501" s="29"/>
      <c r="BA501" s="92"/>
      <c r="BB501" s="97"/>
      <c r="BC501" s="98" t="str">
        <f>IF(AND(OR(K501=契約状況コード表!D$5,K501=契約状況コード表!D$6),OR(AG501=契約状況コード表!G$5,AG501=契約状況コード表!G$6)),"年間支払金額(全官署)",IF(OR(AG501=契約状況コード表!G$5,AG501=契約状況コード表!G$6),"年間支払金額",IF(AND(OR(COUNTIF(AI501,"*すべて*"),COUNTIF(AI501,"*全て*")),S501="●",OR(K501=契約状況コード表!D$5,K501=契約状況コード表!D$6)),"年間支払金額(全官署、契約相手方ごと)",IF(AND(OR(COUNTIF(AI501,"*すべて*"),COUNTIF(AI501,"*全て*")),S501="●"),"年間支払金額(契約相手方ごと)",IF(AND(OR(K501=契約状況コード表!D$5,K501=契約状況コード表!D$6),AG501=契約状況コード表!G$7),"契約総額(全官署)",IF(AND(K501=契約状況コード表!D$7,AG501=契約状況コード表!G$7),"契約総額(自官署のみ)",IF(K501=契約状況コード表!D$7,"年間支払金額(自官署のみ)",IF(AG501=契約状況コード表!G$7,"契約総額",IF(AND(COUNTIF(BJ501,"&lt;&gt;*単価*"),OR(K501=契約状況コード表!D$5,K501=契約状況コード表!D$6)),"全官署予定価格",IF(AND(COUNTIF(BJ501,"*単価*"),OR(K501=契約状況コード表!D$5,K501=契約状況コード表!D$6)),"全官署支払金額",IF(AND(COUNTIF(BJ501,"&lt;&gt;*単価*"),COUNTIF(BJ501,"*変更契約*")),"変更後予定価格",IF(COUNTIF(BJ501,"*単価*"),"年間支払金額","予定価格"))))))))))))</f>
        <v>予定価格</v>
      </c>
      <c r="BD501" s="98" t="str">
        <f>IF(AND(BI501=契約状況コード表!M$5,T501&gt;契約状況コード表!N$5),"○",IF(AND(BI501=契約状況コード表!M$6,T501&gt;=契約状況コード表!N$6),"○",IF(AND(BI501=契約状況コード表!M$7,T501&gt;=契約状況コード表!N$7),"○",IF(AND(BI501=契約状況コード表!M$8,T501&gt;=契約状況コード表!N$8),"○",IF(AND(BI501=契約状況コード表!M$9,T501&gt;=契約状況コード表!N$9),"○",IF(AND(BI501=契約状況コード表!M$10,T501&gt;=契約状況コード表!N$10),"○",IF(AND(BI501=契約状況コード表!M$11,T501&gt;=契約状況コード表!N$11),"○",IF(AND(BI501=契約状況コード表!M$12,T501&gt;=契約状況コード表!N$12),"○",IF(AND(BI501=契約状況コード表!M$13,T501&gt;=契約状況コード表!N$13),"○",IF(T501="他官署で調達手続き入札を実施のため","○","×"))))))))))</f>
        <v>×</v>
      </c>
      <c r="BE501" s="98" t="str">
        <f>IF(AND(BI501=契約状況コード表!M$5,Y501&gt;契約状況コード表!N$5),"○",IF(AND(BI501=契約状況コード表!M$6,Y501&gt;=契約状況コード表!N$6),"○",IF(AND(BI501=契約状況コード表!M$7,Y501&gt;=契約状況コード表!N$7),"○",IF(AND(BI501=契約状況コード表!M$8,Y501&gt;=契約状況コード表!N$8),"○",IF(AND(BI501=契約状況コード表!M$9,Y501&gt;=契約状況コード表!N$9),"○",IF(AND(BI501=契約状況コード表!M$10,Y501&gt;=契約状況コード表!N$10),"○",IF(AND(BI501=契約状況コード表!M$11,Y501&gt;=契約状況コード表!N$11),"○",IF(AND(BI501=契約状況コード表!M$12,Y501&gt;=契約状況コード表!N$12),"○",IF(AND(BI501=契約状況コード表!M$13,Y501&gt;=契約状況コード表!N$13),"○","×")))))))))</f>
        <v>×</v>
      </c>
      <c r="BF501" s="98" t="str">
        <f t="shared" si="65"/>
        <v>×</v>
      </c>
      <c r="BG501" s="98" t="str">
        <f t="shared" si="66"/>
        <v>×</v>
      </c>
      <c r="BH501" s="99" t="str">
        <f t="shared" si="67"/>
        <v/>
      </c>
      <c r="BI501" s="146">
        <f t="shared" si="68"/>
        <v>0</v>
      </c>
      <c r="BJ501" s="29" t="str">
        <f>IF(AG501=契約状況コード表!G$5,"",IF(AND(K501&lt;&gt;"",ISTEXT(U501)),"分担契約/単価契約",IF(ISTEXT(U501),"単価契約",IF(K501&lt;&gt;"","分担契約",""))))</f>
        <v/>
      </c>
      <c r="BK501" s="147"/>
      <c r="BL501" s="102" t="str">
        <f>IF(COUNTIF(T501,"**"),"",IF(AND(T501&gt;=契約状況コード表!P$5,OR(H501=契約状況コード表!M$5,H501=契約状況コード表!M$6)),1,IF(AND(T501&gt;=契約状況コード表!P$13,H501&lt;&gt;契約状況コード表!M$5,H501&lt;&gt;契約状況コード表!M$6),1,"")))</f>
        <v/>
      </c>
      <c r="BM501" s="132" t="str">
        <f t="shared" si="69"/>
        <v>○</v>
      </c>
      <c r="BN501" s="102" t="b">
        <f t="shared" si="70"/>
        <v>1</v>
      </c>
      <c r="BO501" s="102" t="b">
        <f t="shared" si="71"/>
        <v>1</v>
      </c>
    </row>
    <row r="502" spans="7:67" ht="60.6" customHeight="1">
      <c r="G502" s="64"/>
      <c r="H502" s="65"/>
      <c r="I502" s="65"/>
      <c r="J502" s="65"/>
      <c r="K502" s="64"/>
      <c r="L502" s="29"/>
      <c r="M502" s="66"/>
      <c r="N502" s="65"/>
      <c r="O502" s="67"/>
      <c r="P502" s="72"/>
      <c r="Q502" s="73"/>
      <c r="R502" s="65"/>
      <c r="S502" s="64"/>
      <c r="T502" s="68"/>
      <c r="U502" s="75"/>
      <c r="V502" s="76"/>
      <c r="W502" s="148" t="str">
        <f>IF(OR(T502="他官署で調達手続きを実施のため",AG502=契約状況コード表!G$5),"－",IF(V502&lt;&gt;"",ROUNDDOWN(V502/T502,3),(IFERROR(ROUNDDOWN(U502/T502,3),"－"))))</f>
        <v>－</v>
      </c>
      <c r="X502" s="68"/>
      <c r="Y502" s="68"/>
      <c r="Z502" s="71"/>
      <c r="AA502" s="69"/>
      <c r="AB502" s="70"/>
      <c r="AC502" s="71"/>
      <c r="AD502" s="71"/>
      <c r="AE502" s="71"/>
      <c r="AF502" s="71"/>
      <c r="AG502" s="69"/>
      <c r="AH502" s="65"/>
      <c r="AI502" s="65"/>
      <c r="AJ502" s="65"/>
      <c r="AK502" s="29"/>
      <c r="AL502" s="29"/>
      <c r="AM502" s="170"/>
      <c r="AN502" s="170"/>
      <c r="AO502" s="170"/>
      <c r="AP502" s="170"/>
      <c r="AQ502" s="29"/>
      <c r="AR502" s="64"/>
      <c r="AS502" s="29"/>
      <c r="AT502" s="29"/>
      <c r="AU502" s="29"/>
      <c r="AV502" s="29"/>
      <c r="AW502" s="29"/>
      <c r="AX502" s="29"/>
      <c r="AY502" s="29"/>
      <c r="AZ502" s="29"/>
      <c r="BA502" s="90"/>
      <c r="BB502" s="97"/>
      <c r="BC502" s="98" t="str">
        <f>IF(AND(OR(K502=契約状況コード表!D$5,K502=契約状況コード表!D$6),OR(AG502=契約状況コード表!G$5,AG502=契約状況コード表!G$6)),"年間支払金額(全官署)",IF(OR(AG502=契約状況コード表!G$5,AG502=契約状況コード表!G$6),"年間支払金額",IF(AND(OR(COUNTIF(AI502,"*すべて*"),COUNTIF(AI502,"*全て*")),S502="●",OR(K502=契約状況コード表!D$5,K502=契約状況コード表!D$6)),"年間支払金額(全官署、契約相手方ごと)",IF(AND(OR(COUNTIF(AI502,"*すべて*"),COUNTIF(AI502,"*全て*")),S502="●"),"年間支払金額(契約相手方ごと)",IF(AND(OR(K502=契約状況コード表!D$5,K502=契約状況コード表!D$6),AG502=契約状況コード表!G$7),"契約総額(全官署)",IF(AND(K502=契約状況コード表!D$7,AG502=契約状況コード表!G$7),"契約総額(自官署のみ)",IF(K502=契約状況コード表!D$7,"年間支払金額(自官署のみ)",IF(AG502=契約状況コード表!G$7,"契約総額",IF(AND(COUNTIF(BJ502,"&lt;&gt;*単価*"),OR(K502=契約状況コード表!D$5,K502=契約状況コード表!D$6)),"全官署予定価格",IF(AND(COUNTIF(BJ502,"*単価*"),OR(K502=契約状況コード表!D$5,K502=契約状況コード表!D$6)),"全官署支払金額",IF(AND(COUNTIF(BJ502,"&lt;&gt;*単価*"),COUNTIF(BJ502,"*変更契約*")),"変更後予定価格",IF(COUNTIF(BJ502,"*単価*"),"年間支払金額","予定価格"))))))))))))</f>
        <v>予定価格</v>
      </c>
      <c r="BD502" s="98" t="str">
        <f>IF(AND(BI502=契約状況コード表!M$5,T502&gt;契約状況コード表!N$5),"○",IF(AND(BI502=契約状況コード表!M$6,T502&gt;=契約状況コード表!N$6),"○",IF(AND(BI502=契約状況コード表!M$7,T502&gt;=契約状況コード表!N$7),"○",IF(AND(BI502=契約状況コード表!M$8,T502&gt;=契約状況コード表!N$8),"○",IF(AND(BI502=契約状況コード表!M$9,T502&gt;=契約状況コード表!N$9),"○",IF(AND(BI502=契約状況コード表!M$10,T502&gt;=契約状況コード表!N$10),"○",IF(AND(BI502=契約状況コード表!M$11,T502&gt;=契約状況コード表!N$11),"○",IF(AND(BI502=契約状況コード表!M$12,T502&gt;=契約状況コード表!N$12),"○",IF(AND(BI502=契約状況コード表!M$13,T502&gt;=契約状況コード表!N$13),"○",IF(T502="他官署で調達手続き入札を実施のため","○","×"))))))))))</f>
        <v>×</v>
      </c>
      <c r="BE502" s="98" t="str">
        <f>IF(AND(BI502=契約状況コード表!M$5,Y502&gt;契約状況コード表!N$5),"○",IF(AND(BI502=契約状況コード表!M$6,Y502&gt;=契約状況コード表!N$6),"○",IF(AND(BI502=契約状況コード表!M$7,Y502&gt;=契約状況コード表!N$7),"○",IF(AND(BI502=契約状況コード表!M$8,Y502&gt;=契約状況コード表!N$8),"○",IF(AND(BI502=契約状況コード表!M$9,Y502&gt;=契約状況コード表!N$9),"○",IF(AND(BI502=契約状況コード表!M$10,Y502&gt;=契約状況コード表!N$10),"○",IF(AND(BI502=契約状況コード表!M$11,Y502&gt;=契約状況コード表!N$11),"○",IF(AND(BI502=契約状況コード表!M$12,Y502&gt;=契約状況コード表!N$12),"○",IF(AND(BI502=契約状況コード表!M$13,Y502&gt;=契約状況コード表!N$13),"○","×")))))))))</f>
        <v>×</v>
      </c>
      <c r="BF502" s="98" t="str">
        <f t="shared" si="65"/>
        <v>×</v>
      </c>
      <c r="BG502" s="98" t="str">
        <f t="shared" si="66"/>
        <v>×</v>
      </c>
      <c r="BH502" s="99" t="str">
        <f t="shared" si="67"/>
        <v/>
      </c>
      <c r="BI502" s="146">
        <f t="shared" si="68"/>
        <v>0</v>
      </c>
      <c r="BJ502" s="29" t="str">
        <f>IF(AG502=契約状況コード表!G$5,"",IF(AND(K502&lt;&gt;"",ISTEXT(U502)),"分担契約/単価契約",IF(ISTEXT(U502),"単価契約",IF(K502&lt;&gt;"","分担契約",""))))</f>
        <v/>
      </c>
      <c r="BK502" s="147"/>
      <c r="BL502" s="102" t="str">
        <f>IF(COUNTIF(T502,"**"),"",IF(AND(T502&gt;=契約状況コード表!P$5,OR(H502=契約状況コード表!M$5,H502=契約状況コード表!M$6)),1,IF(AND(T502&gt;=契約状況コード表!P$13,H502&lt;&gt;契約状況コード表!M$5,H502&lt;&gt;契約状況コード表!M$6),1,"")))</f>
        <v/>
      </c>
      <c r="BM502" s="132" t="str">
        <f t="shared" si="69"/>
        <v>○</v>
      </c>
      <c r="BN502" s="102" t="b">
        <f t="shared" si="70"/>
        <v>1</v>
      </c>
      <c r="BO502" s="102" t="b">
        <f t="shared" si="71"/>
        <v>1</v>
      </c>
    </row>
    <row r="503" spans="7:67" ht="60.6" customHeight="1">
      <c r="G503" s="64"/>
      <c r="H503" s="65"/>
      <c r="I503" s="65"/>
      <c r="J503" s="65"/>
      <c r="K503" s="64"/>
      <c r="L503" s="29"/>
      <c r="M503" s="66"/>
      <c r="N503" s="65"/>
      <c r="O503" s="67"/>
      <c r="P503" s="72"/>
      <c r="Q503" s="73"/>
      <c r="R503" s="65"/>
      <c r="S503" s="64"/>
      <c r="T503" s="68"/>
      <c r="U503" s="75"/>
      <c r="V503" s="76"/>
      <c r="W503" s="148" t="str">
        <f>IF(OR(T503="他官署で調達手続きを実施のため",AG503=契約状況コード表!G$5),"－",IF(V503&lt;&gt;"",ROUNDDOWN(V503/T503,3),(IFERROR(ROUNDDOWN(U503/T503,3),"－"))))</f>
        <v>－</v>
      </c>
      <c r="X503" s="68"/>
      <c r="Y503" s="68"/>
      <c r="Z503" s="71"/>
      <c r="AA503" s="69"/>
      <c r="AB503" s="70"/>
      <c r="AC503" s="71"/>
      <c r="AD503" s="71"/>
      <c r="AE503" s="71"/>
      <c r="AF503" s="71"/>
      <c r="AG503" s="69"/>
      <c r="AH503" s="65"/>
      <c r="AI503" s="65"/>
      <c r="AJ503" s="65"/>
      <c r="AK503" s="29"/>
      <c r="AL503" s="29"/>
      <c r="AM503" s="170"/>
      <c r="AN503" s="170"/>
      <c r="AO503" s="170"/>
      <c r="AP503" s="170"/>
      <c r="AQ503" s="29"/>
      <c r="AR503" s="64"/>
      <c r="AS503" s="29"/>
      <c r="AT503" s="29"/>
      <c r="AU503" s="29"/>
      <c r="AV503" s="29"/>
      <c r="AW503" s="29"/>
      <c r="AX503" s="29"/>
      <c r="AY503" s="29"/>
      <c r="AZ503" s="29"/>
      <c r="BA503" s="90"/>
      <c r="BB503" s="97"/>
      <c r="BC503" s="98" t="str">
        <f>IF(AND(OR(K503=契約状況コード表!D$5,K503=契約状況コード表!D$6),OR(AG503=契約状況コード表!G$5,AG503=契約状況コード表!G$6)),"年間支払金額(全官署)",IF(OR(AG503=契約状況コード表!G$5,AG503=契約状況コード表!G$6),"年間支払金額",IF(AND(OR(COUNTIF(AI503,"*すべて*"),COUNTIF(AI503,"*全て*")),S503="●",OR(K503=契約状況コード表!D$5,K503=契約状況コード表!D$6)),"年間支払金額(全官署、契約相手方ごと)",IF(AND(OR(COUNTIF(AI503,"*すべて*"),COUNTIF(AI503,"*全て*")),S503="●"),"年間支払金額(契約相手方ごと)",IF(AND(OR(K503=契約状況コード表!D$5,K503=契約状況コード表!D$6),AG503=契約状況コード表!G$7),"契約総額(全官署)",IF(AND(K503=契約状況コード表!D$7,AG503=契約状況コード表!G$7),"契約総額(自官署のみ)",IF(K503=契約状況コード表!D$7,"年間支払金額(自官署のみ)",IF(AG503=契約状況コード表!G$7,"契約総額",IF(AND(COUNTIF(BJ503,"&lt;&gt;*単価*"),OR(K503=契約状況コード表!D$5,K503=契約状況コード表!D$6)),"全官署予定価格",IF(AND(COUNTIF(BJ503,"*単価*"),OR(K503=契約状況コード表!D$5,K503=契約状況コード表!D$6)),"全官署支払金額",IF(AND(COUNTIF(BJ503,"&lt;&gt;*単価*"),COUNTIF(BJ503,"*変更契約*")),"変更後予定価格",IF(COUNTIF(BJ503,"*単価*"),"年間支払金額","予定価格"))))))))))))</f>
        <v>予定価格</v>
      </c>
      <c r="BD503" s="98" t="str">
        <f>IF(AND(BI503=契約状況コード表!M$5,T503&gt;契約状況コード表!N$5),"○",IF(AND(BI503=契約状況コード表!M$6,T503&gt;=契約状況コード表!N$6),"○",IF(AND(BI503=契約状況コード表!M$7,T503&gt;=契約状況コード表!N$7),"○",IF(AND(BI503=契約状況コード表!M$8,T503&gt;=契約状況コード表!N$8),"○",IF(AND(BI503=契約状況コード表!M$9,T503&gt;=契約状況コード表!N$9),"○",IF(AND(BI503=契約状況コード表!M$10,T503&gt;=契約状況コード表!N$10),"○",IF(AND(BI503=契約状況コード表!M$11,T503&gt;=契約状況コード表!N$11),"○",IF(AND(BI503=契約状況コード表!M$12,T503&gt;=契約状況コード表!N$12),"○",IF(AND(BI503=契約状況コード表!M$13,T503&gt;=契約状況コード表!N$13),"○",IF(T503="他官署で調達手続き入札を実施のため","○","×"))))))))))</f>
        <v>×</v>
      </c>
      <c r="BE503" s="98" t="str">
        <f>IF(AND(BI503=契約状況コード表!M$5,Y503&gt;契約状況コード表!N$5),"○",IF(AND(BI503=契約状況コード表!M$6,Y503&gt;=契約状況コード表!N$6),"○",IF(AND(BI503=契約状況コード表!M$7,Y503&gt;=契約状況コード表!N$7),"○",IF(AND(BI503=契約状況コード表!M$8,Y503&gt;=契約状況コード表!N$8),"○",IF(AND(BI503=契約状況コード表!M$9,Y503&gt;=契約状況コード表!N$9),"○",IF(AND(BI503=契約状況コード表!M$10,Y503&gt;=契約状況コード表!N$10),"○",IF(AND(BI503=契約状況コード表!M$11,Y503&gt;=契約状況コード表!N$11),"○",IF(AND(BI503=契約状況コード表!M$12,Y503&gt;=契約状況コード表!N$12),"○",IF(AND(BI503=契約状況コード表!M$13,Y503&gt;=契約状況コード表!N$13),"○","×")))))))))</f>
        <v>×</v>
      </c>
      <c r="BF503" s="98" t="str">
        <f t="shared" si="65"/>
        <v>×</v>
      </c>
      <c r="BG503" s="98" t="str">
        <f t="shared" si="66"/>
        <v>×</v>
      </c>
      <c r="BH503" s="99" t="str">
        <f t="shared" si="67"/>
        <v/>
      </c>
      <c r="BI503" s="146">
        <f t="shared" si="68"/>
        <v>0</v>
      </c>
      <c r="BJ503" s="29" t="str">
        <f>IF(AG503=契約状況コード表!G$5,"",IF(AND(K503&lt;&gt;"",ISTEXT(U503)),"分担契約/単価契約",IF(ISTEXT(U503),"単価契約",IF(K503&lt;&gt;"","分担契約",""))))</f>
        <v/>
      </c>
      <c r="BK503" s="147"/>
      <c r="BL503" s="102" t="str">
        <f>IF(COUNTIF(T503,"**"),"",IF(AND(T503&gt;=契約状況コード表!P$5,OR(H503=契約状況コード表!M$5,H503=契約状況コード表!M$6)),1,IF(AND(T503&gt;=契約状況コード表!P$13,H503&lt;&gt;契約状況コード表!M$5,H503&lt;&gt;契約状況コード表!M$6),1,"")))</f>
        <v/>
      </c>
      <c r="BM503" s="132" t="str">
        <f t="shared" si="69"/>
        <v>○</v>
      </c>
      <c r="BN503" s="102" t="b">
        <f t="shared" si="70"/>
        <v>1</v>
      </c>
      <c r="BO503" s="102" t="b">
        <f t="shared" si="71"/>
        <v>1</v>
      </c>
    </row>
    <row r="504" spans="7:67" ht="60.6" customHeight="1">
      <c r="G504" s="64"/>
      <c r="H504" s="65"/>
      <c r="I504" s="65"/>
      <c r="J504" s="65"/>
      <c r="K504" s="64"/>
      <c r="L504" s="29"/>
      <c r="M504" s="66"/>
      <c r="N504" s="65"/>
      <c r="O504" s="67"/>
      <c r="P504" s="72"/>
      <c r="Q504" s="73"/>
      <c r="R504" s="65"/>
      <c r="S504" s="64"/>
      <c r="T504" s="74"/>
      <c r="U504" s="131"/>
      <c r="V504" s="76"/>
      <c r="W504" s="148" t="str">
        <f>IF(OR(T504="他官署で調達手続きを実施のため",AG504=契約状況コード表!G$5),"－",IF(V504&lt;&gt;"",ROUNDDOWN(V504/T504,3),(IFERROR(ROUNDDOWN(U504/T504,3),"－"))))</f>
        <v>－</v>
      </c>
      <c r="X504" s="74"/>
      <c r="Y504" s="74"/>
      <c r="Z504" s="71"/>
      <c r="AA504" s="69"/>
      <c r="AB504" s="70"/>
      <c r="AC504" s="71"/>
      <c r="AD504" s="71"/>
      <c r="AE504" s="71"/>
      <c r="AF504" s="71"/>
      <c r="AG504" s="69"/>
      <c r="AH504" s="65"/>
      <c r="AI504" s="65"/>
      <c r="AJ504" s="65"/>
      <c r="AK504" s="29"/>
      <c r="AL504" s="29"/>
      <c r="AM504" s="170"/>
      <c r="AN504" s="170"/>
      <c r="AO504" s="170"/>
      <c r="AP504" s="170"/>
      <c r="AQ504" s="29"/>
      <c r="AR504" s="64"/>
      <c r="AS504" s="29"/>
      <c r="AT504" s="29"/>
      <c r="AU504" s="29"/>
      <c r="AV504" s="29"/>
      <c r="AW504" s="29"/>
      <c r="AX504" s="29"/>
      <c r="AY504" s="29"/>
      <c r="AZ504" s="29"/>
      <c r="BA504" s="90"/>
      <c r="BB504" s="97"/>
      <c r="BC504" s="98" t="str">
        <f>IF(AND(OR(K504=契約状況コード表!D$5,K504=契約状況コード表!D$6),OR(AG504=契約状況コード表!G$5,AG504=契約状況コード表!G$6)),"年間支払金額(全官署)",IF(OR(AG504=契約状況コード表!G$5,AG504=契約状況コード表!G$6),"年間支払金額",IF(AND(OR(COUNTIF(AI504,"*すべて*"),COUNTIF(AI504,"*全て*")),S504="●",OR(K504=契約状況コード表!D$5,K504=契約状況コード表!D$6)),"年間支払金額(全官署、契約相手方ごと)",IF(AND(OR(COUNTIF(AI504,"*すべて*"),COUNTIF(AI504,"*全て*")),S504="●"),"年間支払金額(契約相手方ごと)",IF(AND(OR(K504=契約状況コード表!D$5,K504=契約状況コード表!D$6),AG504=契約状況コード表!G$7),"契約総額(全官署)",IF(AND(K504=契約状況コード表!D$7,AG504=契約状況コード表!G$7),"契約総額(自官署のみ)",IF(K504=契約状況コード表!D$7,"年間支払金額(自官署のみ)",IF(AG504=契約状況コード表!G$7,"契約総額",IF(AND(COUNTIF(BJ504,"&lt;&gt;*単価*"),OR(K504=契約状況コード表!D$5,K504=契約状況コード表!D$6)),"全官署予定価格",IF(AND(COUNTIF(BJ504,"*単価*"),OR(K504=契約状況コード表!D$5,K504=契約状況コード表!D$6)),"全官署支払金額",IF(AND(COUNTIF(BJ504,"&lt;&gt;*単価*"),COUNTIF(BJ504,"*変更契約*")),"変更後予定価格",IF(COUNTIF(BJ504,"*単価*"),"年間支払金額","予定価格"))))))))))))</f>
        <v>予定価格</v>
      </c>
      <c r="BD504" s="98" t="str">
        <f>IF(AND(BI504=契約状況コード表!M$5,T504&gt;契約状況コード表!N$5),"○",IF(AND(BI504=契約状況コード表!M$6,T504&gt;=契約状況コード表!N$6),"○",IF(AND(BI504=契約状況コード表!M$7,T504&gt;=契約状況コード表!N$7),"○",IF(AND(BI504=契約状況コード表!M$8,T504&gt;=契約状況コード表!N$8),"○",IF(AND(BI504=契約状況コード表!M$9,T504&gt;=契約状況コード表!N$9),"○",IF(AND(BI504=契約状況コード表!M$10,T504&gt;=契約状況コード表!N$10),"○",IF(AND(BI504=契約状況コード表!M$11,T504&gt;=契約状況コード表!N$11),"○",IF(AND(BI504=契約状況コード表!M$12,T504&gt;=契約状況コード表!N$12),"○",IF(AND(BI504=契約状況コード表!M$13,T504&gt;=契約状況コード表!N$13),"○",IF(T504="他官署で調達手続き入札を実施のため","○","×"))))))))))</f>
        <v>×</v>
      </c>
      <c r="BE504" s="98" t="str">
        <f>IF(AND(BI504=契約状況コード表!M$5,Y504&gt;契約状況コード表!N$5),"○",IF(AND(BI504=契約状況コード表!M$6,Y504&gt;=契約状況コード表!N$6),"○",IF(AND(BI504=契約状況コード表!M$7,Y504&gt;=契約状況コード表!N$7),"○",IF(AND(BI504=契約状況コード表!M$8,Y504&gt;=契約状況コード表!N$8),"○",IF(AND(BI504=契約状況コード表!M$9,Y504&gt;=契約状況コード表!N$9),"○",IF(AND(BI504=契約状況コード表!M$10,Y504&gt;=契約状況コード表!N$10),"○",IF(AND(BI504=契約状況コード表!M$11,Y504&gt;=契約状況コード表!N$11),"○",IF(AND(BI504=契約状況コード表!M$12,Y504&gt;=契約状況コード表!N$12),"○",IF(AND(BI504=契約状況コード表!M$13,Y504&gt;=契約状況コード表!N$13),"○","×")))))))))</f>
        <v>×</v>
      </c>
      <c r="BF504" s="98" t="str">
        <f t="shared" si="65"/>
        <v>×</v>
      </c>
      <c r="BG504" s="98" t="str">
        <f t="shared" si="66"/>
        <v>×</v>
      </c>
      <c r="BH504" s="99" t="str">
        <f t="shared" si="67"/>
        <v/>
      </c>
      <c r="BI504" s="146">
        <f t="shared" si="68"/>
        <v>0</v>
      </c>
      <c r="BJ504" s="29" t="str">
        <f>IF(AG504=契約状況コード表!G$5,"",IF(AND(K504&lt;&gt;"",ISTEXT(U504)),"分担契約/単価契約",IF(ISTEXT(U504),"単価契約",IF(K504&lt;&gt;"","分担契約",""))))</f>
        <v/>
      </c>
      <c r="BK504" s="147"/>
      <c r="BL504" s="102" t="str">
        <f>IF(COUNTIF(T504,"**"),"",IF(AND(T504&gt;=契約状況コード表!P$5,OR(H504=契約状況コード表!M$5,H504=契約状況コード表!M$6)),1,IF(AND(T504&gt;=契約状況コード表!P$13,H504&lt;&gt;契約状況コード表!M$5,H504&lt;&gt;契約状況コード表!M$6),1,"")))</f>
        <v/>
      </c>
      <c r="BM504" s="132" t="str">
        <f t="shared" si="69"/>
        <v>○</v>
      </c>
      <c r="BN504" s="102" t="b">
        <f t="shared" si="70"/>
        <v>1</v>
      </c>
      <c r="BO504" s="102" t="b">
        <f t="shared" si="71"/>
        <v>1</v>
      </c>
    </row>
    <row r="505" spans="7:67" ht="60.6" customHeight="1">
      <c r="G505" s="64"/>
      <c r="H505" s="65"/>
      <c r="I505" s="65"/>
      <c r="J505" s="65"/>
      <c r="K505" s="64"/>
      <c r="L505" s="29"/>
      <c r="M505" s="66"/>
      <c r="N505" s="65"/>
      <c r="O505" s="67"/>
      <c r="P505" s="72"/>
      <c r="Q505" s="73"/>
      <c r="R505" s="65"/>
      <c r="S505" s="64"/>
      <c r="T505" s="68"/>
      <c r="U505" s="75"/>
      <c r="V505" s="76"/>
      <c r="W505" s="148" t="str">
        <f>IF(OR(T505="他官署で調達手続きを実施のため",AG505=契約状況コード表!G$5),"－",IF(V505&lt;&gt;"",ROUNDDOWN(V505/T505,3),(IFERROR(ROUNDDOWN(U505/T505,3),"－"))))</f>
        <v>－</v>
      </c>
      <c r="X505" s="68"/>
      <c r="Y505" s="68"/>
      <c r="Z505" s="71"/>
      <c r="AA505" s="69"/>
      <c r="AB505" s="70"/>
      <c r="AC505" s="71"/>
      <c r="AD505" s="71"/>
      <c r="AE505" s="71"/>
      <c r="AF505" s="71"/>
      <c r="AG505" s="69"/>
      <c r="AH505" s="65"/>
      <c r="AI505" s="65"/>
      <c r="AJ505" s="65"/>
      <c r="AK505" s="29"/>
      <c r="AL505" s="29"/>
      <c r="AM505" s="170"/>
      <c r="AN505" s="170"/>
      <c r="AO505" s="170"/>
      <c r="AP505" s="170"/>
      <c r="AQ505" s="29"/>
      <c r="AR505" s="64"/>
      <c r="AS505" s="29"/>
      <c r="AT505" s="29"/>
      <c r="AU505" s="29"/>
      <c r="AV505" s="29"/>
      <c r="AW505" s="29"/>
      <c r="AX505" s="29"/>
      <c r="AY505" s="29"/>
      <c r="AZ505" s="29"/>
      <c r="BA505" s="90"/>
      <c r="BB505" s="97"/>
      <c r="BC505" s="98" t="str">
        <f>IF(AND(OR(K505=契約状況コード表!D$5,K505=契約状況コード表!D$6),OR(AG505=契約状況コード表!G$5,AG505=契約状況コード表!G$6)),"年間支払金額(全官署)",IF(OR(AG505=契約状況コード表!G$5,AG505=契約状況コード表!G$6),"年間支払金額",IF(AND(OR(COUNTIF(AI505,"*すべて*"),COUNTIF(AI505,"*全て*")),S505="●",OR(K505=契約状況コード表!D$5,K505=契約状況コード表!D$6)),"年間支払金額(全官署、契約相手方ごと)",IF(AND(OR(COUNTIF(AI505,"*すべて*"),COUNTIF(AI505,"*全て*")),S505="●"),"年間支払金額(契約相手方ごと)",IF(AND(OR(K505=契約状況コード表!D$5,K505=契約状況コード表!D$6),AG505=契約状況コード表!G$7),"契約総額(全官署)",IF(AND(K505=契約状況コード表!D$7,AG505=契約状況コード表!G$7),"契約総額(自官署のみ)",IF(K505=契約状況コード表!D$7,"年間支払金額(自官署のみ)",IF(AG505=契約状況コード表!G$7,"契約総額",IF(AND(COUNTIF(BJ505,"&lt;&gt;*単価*"),OR(K505=契約状況コード表!D$5,K505=契約状況コード表!D$6)),"全官署予定価格",IF(AND(COUNTIF(BJ505,"*単価*"),OR(K505=契約状況コード表!D$5,K505=契約状況コード表!D$6)),"全官署支払金額",IF(AND(COUNTIF(BJ505,"&lt;&gt;*単価*"),COUNTIF(BJ505,"*変更契約*")),"変更後予定価格",IF(COUNTIF(BJ505,"*単価*"),"年間支払金額","予定価格"))))))))))))</f>
        <v>予定価格</v>
      </c>
      <c r="BD505" s="98" t="str">
        <f>IF(AND(BI505=契約状況コード表!M$5,T505&gt;契約状況コード表!N$5),"○",IF(AND(BI505=契約状況コード表!M$6,T505&gt;=契約状況コード表!N$6),"○",IF(AND(BI505=契約状況コード表!M$7,T505&gt;=契約状況コード表!N$7),"○",IF(AND(BI505=契約状況コード表!M$8,T505&gt;=契約状況コード表!N$8),"○",IF(AND(BI505=契約状況コード表!M$9,T505&gt;=契約状況コード表!N$9),"○",IF(AND(BI505=契約状況コード表!M$10,T505&gt;=契約状況コード表!N$10),"○",IF(AND(BI505=契約状況コード表!M$11,T505&gt;=契約状況コード表!N$11),"○",IF(AND(BI505=契約状況コード表!M$12,T505&gt;=契約状況コード表!N$12),"○",IF(AND(BI505=契約状況コード表!M$13,T505&gt;=契約状況コード表!N$13),"○",IF(T505="他官署で調達手続き入札を実施のため","○","×"))))))))))</f>
        <v>×</v>
      </c>
      <c r="BE505" s="98" t="str">
        <f>IF(AND(BI505=契約状況コード表!M$5,Y505&gt;契約状況コード表!N$5),"○",IF(AND(BI505=契約状況コード表!M$6,Y505&gt;=契約状況コード表!N$6),"○",IF(AND(BI505=契約状況コード表!M$7,Y505&gt;=契約状況コード表!N$7),"○",IF(AND(BI505=契約状況コード表!M$8,Y505&gt;=契約状況コード表!N$8),"○",IF(AND(BI505=契約状況コード表!M$9,Y505&gt;=契約状況コード表!N$9),"○",IF(AND(BI505=契約状況コード表!M$10,Y505&gt;=契約状況コード表!N$10),"○",IF(AND(BI505=契約状況コード表!M$11,Y505&gt;=契約状況コード表!N$11),"○",IF(AND(BI505=契約状況コード表!M$12,Y505&gt;=契約状況コード表!N$12),"○",IF(AND(BI505=契約状況コード表!M$13,Y505&gt;=契約状況コード表!N$13),"○","×")))))))))</f>
        <v>×</v>
      </c>
      <c r="BF505" s="98" t="str">
        <f t="shared" si="65"/>
        <v>×</v>
      </c>
      <c r="BG505" s="98" t="str">
        <f t="shared" si="66"/>
        <v>×</v>
      </c>
      <c r="BH505" s="99" t="str">
        <f t="shared" si="67"/>
        <v/>
      </c>
      <c r="BI505" s="146">
        <f t="shared" si="68"/>
        <v>0</v>
      </c>
      <c r="BJ505" s="29" t="str">
        <f>IF(AG505=契約状況コード表!G$5,"",IF(AND(K505&lt;&gt;"",ISTEXT(U505)),"分担契約/単価契約",IF(ISTEXT(U505),"単価契約",IF(K505&lt;&gt;"","分担契約",""))))</f>
        <v/>
      </c>
      <c r="BK505" s="147"/>
      <c r="BL505" s="102" t="str">
        <f>IF(COUNTIF(T505,"**"),"",IF(AND(T505&gt;=契約状況コード表!P$5,OR(H505=契約状況コード表!M$5,H505=契約状況コード表!M$6)),1,IF(AND(T505&gt;=契約状況コード表!P$13,H505&lt;&gt;契約状況コード表!M$5,H505&lt;&gt;契約状況コード表!M$6),1,"")))</f>
        <v/>
      </c>
      <c r="BM505" s="132" t="str">
        <f t="shared" si="69"/>
        <v>○</v>
      </c>
      <c r="BN505" s="102" t="b">
        <f t="shared" si="70"/>
        <v>1</v>
      </c>
      <c r="BO505" s="102" t="b">
        <f t="shared" si="71"/>
        <v>1</v>
      </c>
    </row>
    <row r="506" spans="7:67" ht="60.6" customHeight="1">
      <c r="G506" s="64"/>
      <c r="H506" s="65"/>
      <c r="I506" s="65"/>
      <c r="J506" s="65"/>
      <c r="K506" s="64"/>
      <c r="L506" s="29"/>
      <c r="M506" s="66"/>
      <c r="N506" s="65"/>
      <c r="O506" s="67"/>
      <c r="P506" s="72"/>
      <c r="Q506" s="73"/>
      <c r="R506" s="65"/>
      <c r="S506" s="64"/>
      <c r="T506" s="68"/>
      <c r="U506" s="75"/>
      <c r="V506" s="76"/>
      <c r="W506" s="148" t="str">
        <f>IF(OR(T506="他官署で調達手続きを実施のため",AG506=契約状況コード表!G$5),"－",IF(V506&lt;&gt;"",ROUNDDOWN(V506/T506,3),(IFERROR(ROUNDDOWN(U506/T506,3),"－"))))</f>
        <v>－</v>
      </c>
      <c r="X506" s="68"/>
      <c r="Y506" s="68"/>
      <c r="Z506" s="71"/>
      <c r="AA506" s="69"/>
      <c r="AB506" s="70"/>
      <c r="AC506" s="71"/>
      <c r="AD506" s="71"/>
      <c r="AE506" s="71"/>
      <c r="AF506" s="71"/>
      <c r="AG506" s="69"/>
      <c r="AH506" s="65"/>
      <c r="AI506" s="65"/>
      <c r="AJ506" s="65"/>
      <c r="AK506" s="29"/>
      <c r="AL506" s="29"/>
      <c r="AM506" s="170"/>
      <c r="AN506" s="170"/>
      <c r="AO506" s="170"/>
      <c r="AP506" s="170"/>
      <c r="AQ506" s="29"/>
      <c r="AR506" s="64"/>
      <c r="AS506" s="29"/>
      <c r="AT506" s="29"/>
      <c r="AU506" s="29"/>
      <c r="AV506" s="29"/>
      <c r="AW506" s="29"/>
      <c r="AX506" s="29"/>
      <c r="AY506" s="29"/>
      <c r="AZ506" s="29"/>
      <c r="BA506" s="90"/>
      <c r="BB506" s="97"/>
      <c r="BC506" s="98" t="str">
        <f>IF(AND(OR(K506=契約状況コード表!D$5,K506=契約状況コード表!D$6),OR(AG506=契約状況コード表!G$5,AG506=契約状況コード表!G$6)),"年間支払金額(全官署)",IF(OR(AG506=契約状況コード表!G$5,AG506=契約状況コード表!G$6),"年間支払金額",IF(AND(OR(COUNTIF(AI506,"*すべて*"),COUNTIF(AI506,"*全て*")),S506="●",OR(K506=契約状況コード表!D$5,K506=契約状況コード表!D$6)),"年間支払金額(全官署、契約相手方ごと)",IF(AND(OR(COUNTIF(AI506,"*すべて*"),COUNTIF(AI506,"*全て*")),S506="●"),"年間支払金額(契約相手方ごと)",IF(AND(OR(K506=契約状況コード表!D$5,K506=契約状況コード表!D$6),AG506=契約状況コード表!G$7),"契約総額(全官署)",IF(AND(K506=契約状況コード表!D$7,AG506=契約状況コード表!G$7),"契約総額(自官署のみ)",IF(K506=契約状況コード表!D$7,"年間支払金額(自官署のみ)",IF(AG506=契約状況コード表!G$7,"契約総額",IF(AND(COUNTIF(BJ506,"&lt;&gt;*単価*"),OR(K506=契約状況コード表!D$5,K506=契約状況コード表!D$6)),"全官署予定価格",IF(AND(COUNTIF(BJ506,"*単価*"),OR(K506=契約状況コード表!D$5,K506=契約状況コード表!D$6)),"全官署支払金額",IF(AND(COUNTIF(BJ506,"&lt;&gt;*単価*"),COUNTIF(BJ506,"*変更契約*")),"変更後予定価格",IF(COUNTIF(BJ506,"*単価*"),"年間支払金額","予定価格"))))))))))))</f>
        <v>予定価格</v>
      </c>
      <c r="BD506" s="98" t="str">
        <f>IF(AND(BI506=契約状況コード表!M$5,T506&gt;契約状況コード表!N$5),"○",IF(AND(BI506=契約状況コード表!M$6,T506&gt;=契約状況コード表!N$6),"○",IF(AND(BI506=契約状況コード表!M$7,T506&gt;=契約状況コード表!N$7),"○",IF(AND(BI506=契約状況コード表!M$8,T506&gt;=契約状況コード表!N$8),"○",IF(AND(BI506=契約状況コード表!M$9,T506&gt;=契約状況コード表!N$9),"○",IF(AND(BI506=契約状況コード表!M$10,T506&gt;=契約状況コード表!N$10),"○",IF(AND(BI506=契約状況コード表!M$11,T506&gt;=契約状況コード表!N$11),"○",IF(AND(BI506=契約状況コード表!M$12,T506&gt;=契約状況コード表!N$12),"○",IF(AND(BI506=契約状況コード表!M$13,T506&gt;=契約状況コード表!N$13),"○",IF(T506="他官署で調達手続き入札を実施のため","○","×"))))))))))</f>
        <v>×</v>
      </c>
      <c r="BE506" s="98" t="str">
        <f>IF(AND(BI506=契約状況コード表!M$5,Y506&gt;契約状況コード表!N$5),"○",IF(AND(BI506=契約状況コード表!M$6,Y506&gt;=契約状況コード表!N$6),"○",IF(AND(BI506=契約状況コード表!M$7,Y506&gt;=契約状況コード表!N$7),"○",IF(AND(BI506=契約状況コード表!M$8,Y506&gt;=契約状況コード表!N$8),"○",IF(AND(BI506=契約状況コード表!M$9,Y506&gt;=契約状況コード表!N$9),"○",IF(AND(BI506=契約状況コード表!M$10,Y506&gt;=契約状況コード表!N$10),"○",IF(AND(BI506=契約状況コード表!M$11,Y506&gt;=契約状況コード表!N$11),"○",IF(AND(BI506=契約状況コード表!M$12,Y506&gt;=契約状況コード表!N$12),"○",IF(AND(BI506=契約状況コード表!M$13,Y506&gt;=契約状況コード表!N$13),"○","×")))))))))</f>
        <v>×</v>
      </c>
      <c r="BF506" s="98" t="str">
        <f t="shared" si="65"/>
        <v>×</v>
      </c>
      <c r="BG506" s="98" t="str">
        <f t="shared" si="66"/>
        <v>×</v>
      </c>
      <c r="BH506" s="99" t="str">
        <f t="shared" si="67"/>
        <v/>
      </c>
      <c r="BI506" s="146">
        <f t="shared" si="68"/>
        <v>0</v>
      </c>
      <c r="BJ506" s="29" t="str">
        <f>IF(AG506=契約状況コード表!G$5,"",IF(AND(K506&lt;&gt;"",ISTEXT(U506)),"分担契約/単価契約",IF(ISTEXT(U506),"単価契約",IF(K506&lt;&gt;"","分担契約",""))))</f>
        <v/>
      </c>
      <c r="BK506" s="147"/>
      <c r="BL506" s="102" t="str">
        <f>IF(COUNTIF(T506,"**"),"",IF(AND(T506&gt;=契約状況コード表!P$5,OR(H506=契約状況コード表!M$5,H506=契約状況コード表!M$6)),1,IF(AND(T506&gt;=契約状況コード表!P$13,H506&lt;&gt;契約状況コード表!M$5,H506&lt;&gt;契約状況コード表!M$6),1,"")))</f>
        <v/>
      </c>
      <c r="BM506" s="132" t="str">
        <f t="shared" si="69"/>
        <v>○</v>
      </c>
      <c r="BN506" s="102" t="b">
        <f t="shared" si="70"/>
        <v>1</v>
      </c>
      <c r="BO506" s="102" t="b">
        <f t="shared" si="71"/>
        <v>1</v>
      </c>
    </row>
    <row r="507" spans="7:67" ht="60.6" customHeight="1">
      <c r="G507" s="64"/>
      <c r="H507" s="65"/>
      <c r="I507" s="65"/>
      <c r="J507" s="65"/>
      <c r="K507" s="64"/>
      <c r="L507" s="29"/>
      <c r="M507" s="66"/>
      <c r="N507" s="65"/>
      <c r="O507" s="67"/>
      <c r="P507" s="72"/>
      <c r="Q507" s="73"/>
      <c r="R507" s="65"/>
      <c r="S507" s="64"/>
      <c r="T507" s="68"/>
      <c r="U507" s="75"/>
      <c r="V507" s="76"/>
      <c r="W507" s="148" t="str">
        <f>IF(OR(T507="他官署で調達手続きを実施のため",AG507=契約状況コード表!G$5),"－",IF(V507&lt;&gt;"",ROUNDDOWN(V507/T507,3),(IFERROR(ROUNDDOWN(U507/T507,3),"－"))))</f>
        <v>－</v>
      </c>
      <c r="X507" s="68"/>
      <c r="Y507" s="68"/>
      <c r="Z507" s="71"/>
      <c r="AA507" s="69"/>
      <c r="AB507" s="70"/>
      <c r="AC507" s="71"/>
      <c r="AD507" s="71"/>
      <c r="AE507" s="71"/>
      <c r="AF507" s="71"/>
      <c r="AG507" s="69"/>
      <c r="AH507" s="65"/>
      <c r="AI507" s="65"/>
      <c r="AJ507" s="65"/>
      <c r="AK507" s="29"/>
      <c r="AL507" s="29"/>
      <c r="AM507" s="170"/>
      <c r="AN507" s="170"/>
      <c r="AO507" s="170"/>
      <c r="AP507" s="170"/>
      <c r="AQ507" s="29"/>
      <c r="AR507" s="64"/>
      <c r="AS507" s="29"/>
      <c r="AT507" s="29"/>
      <c r="AU507" s="29"/>
      <c r="AV507" s="29"/>
      <c r="AW507" s="29"/>
      <c r="AX507" s="29"/>
      <c r="AY507" s="29"/>
      <c r="AZ507" s="29"/>
      <c r="BA507" s="90"/>
      <c r="BB507" s="97"/>
      <c r="BC507" s="98" t="str">
        <f>IF(AND(OR(K507=契約状況コード表!D$5,K507=契約状況コード表!D$6),OR(AG507=契約状況コード表!G$5,AG507=契約状況コード表!G$6)),"年間支払金額(全官署)",IF(OR(AG507=契約状況コード表!G$5,AG507=契約状況コード表!G$6),"年間支払金額",IF(AND(OR(COUNTIF(AI507,"*すべて*"),COUNTIF(AI507,"*全て*")),S507="●",OR(K507=契約状況コード表!D$5,K507=契約状況コード表!D$6)),"年間支払金額(全官署、契約相手方ごと)",IF(AND(OR(COUNTIF(AI507,"*すべて*"),COUNTIF(AI507,"*全て*")),S507="●"),"年間支払金額(契約相手方ごと)",IF(AND(OR(K507=契約状況コード表!D$5,K507=契約状況コード表!D$6),AG507=契約状況コード表!G$7),"契約総額(全官署)",IF(AND(K507=契約状況コード表!D$7,AG507=契約状況コード表!G$7),"契約総額(自官署のみ)",IF(K507=契約状況コード表!D$7,"年間支払金額(自官署のみ)",IF(AG507=契約状況コード表!G$7,"契約総額",IF(AND(COUNTIF(BJ507,"&lt;&gt;*単価*"),OR(K507=契約状況コード表!D$5,K507=契約状況コード表!D$6)),"全官署予定価格",IF(AND(COUNTIF(BJ507,"*単価*"),OR(K507=契約状況コード表!D$5,K507=契約状況コード表!D$6)),"全官署支払金額",IF(AND(COUNTIF(BJ507,"&lt;&gt;*単価*"),COUNTIF(BJ507,"*変更契約*")),"変更後予定価格",IF(COUNTIF(BJ507,"*単価*"),"年間支払金額","予定価格"))))))))))))</f>
        <v>予定価格</v>
      </c>
      <c r="BD507" s="98" t="str">
        <f>IF(AND(BI507=契約状況コード表!M$5,T507&gt;契約状況コード表!N$5),"○",IF(AND(BI507=契約状況コード表!M$6,T507&gt;=契約状況コード表!N$6),"○",IF(AND(BI507=契約状況コード表!M$7,T507&gt;=契約状況コード表!N$7),"○",IF(AND(BI507=契約状況コード表!M$8,T507&gt;=契約状況コード表!N$8),"○",IF(AND(BI507=契約状況コード表!M$9,T507&gt;=契約状況コード表!N$9),"○",IF(AND(BI507=契約状況コード表!M$10,T507&gt;=契約状況コード表!N$10),"○",IF(AND(BI507=契約状況コード表!M$11,T507&gt;=契約状況コード表!N$11),"○",IF(AND(BI507=契約状況コード表!M$12,T507&gt;=契約状況コード表!N$12),"○",IF(AND(BI507=契約状況コード表!M$13,T507&gt;=契約状況コード表!N$13),"○",IF(T507="他官署で調達手続き入札を実施のため","○","×"))))))))))</f>
        <v>×</v>
      </c>
      <c r="BE507" s="98" t="str">
        <f>IF(AND(BI507=契約状況コード表!M$5,Y507&gt;契約状況コード表!N$5),"○",IF(AND(BI507=契約状況コード表!M$6,Y507&gt;=契約状況コード表!N$6),"○",IF(AND(BI507=契約状況コード表!M$7,Y507&gt;=契約状況コード表!N$7),"○",IF(AND(BI507=契約状況コード表!M$8,Y507&gt;=契約状況コード表!N$8),"○",IF(AND(BI507=契約状況コード表!M$9,Y507&gt;=契約状況コード表!N$9),"○",IF(AND(BI507=契約状況コード表!M$10,Y507&gt;=契約状況コード表!N$10),"○",IF(AND(BI507=契約状況コード表!M$11,Y507&gt;=契約状況コード表!N$11),"○",IF(AND(BI507=契約状況コード表!M$12,Y507&gt;=契約状況コード表!N$12),"○",IF(AND(BI507=契約状況コード表!M$13,Y507&gt;=契約状況コード表!N$13),"○","×")))))))))</f>
        <v>×</v>
      </c>
      <c r="BF507" s="98" t="str">
        <f t="shared" si="65"/>
        <v>×</v>
      </c>
      <c r="BG507" s="98" t="str">
        <f t="shared" si="66"/>
        <v>×</v>
      </c>
      <c r="BH507" s="99" t="str">
        <f t="shared" si="67"/>
        <v/>
      </c>
      <c r="BI507" s="146">
        <f t="shared" si="68"/>
        <v>0</v>
      </c>
      <c r="BJ507" s="29" t="str">
        <f>IF(AG507=契約状況コード表!G$5,"",IF(AND(K507&lt;&gt;"",ISTEXT(U507)),"分担契約/単価契約",IF(ISTEXT(U507),"単価契約",IF(K507&lt;&gt;"","分担契約",""))))</f>
        <v/>
      </c>
      <c r="BK507" s="147"/>
      <c r="BL507" s="102" t="str">
        <f>IF(COUNTIF(T507,"**"),"",IF(AND(T507&gt;=契約状況コード表!P$5,OR(H507=契約状況コード表!M$5,H507=契約状況コード表!M$6)),1,IF(AND(T507&gt;=契約状況コード表!P$13,H507&lt;&gt;契約状況コード表!M$5,H507&lt;&gt;契約状況コード表!M$6),1,"")))</f>
        <v/>
      </c>
      <c r="BM507" s="132" t="str">
        <f t="shared" si="69"/>
        <v>○</v>
      </c>
      <c r="BN507" s="102" t="b">
        <f t="shared" si="70"/>
        <v>1</v>
      </c>
      <c r="BO507" s="102" t="b">
        <f t="shared" si="71"/>
        <v>1</v>
      </c>
    </row>
    <row r="508" spans="7:67" ht="60.6" customHeight="1">
      <c r="G508" s="64"/>
      <c r="H508" s="65"/>
      <c r="I508" s="65"/>
      <c r="J508" s="65"/>
      <c r="K508" s="64"/>
      <c r="L508" s="29"/>
      <c r="M508" s="66"/>
      <c r="N508" s="65"/>
      <c r="O508" s="67"/>
      <c r="P508" s="72"/>
      <c r="Q508" s="73"/>
      <c r="R508" s="65"/>
      <c r="S508" s="64"/>
      <c r="T508" s="68"/>
      <c r="U508" s="75"/>
      <c r="V508" s="76"/>
      <c r="W508" s="148" t="str">
        <f>IF(OR(T508="他官署で調達手続きを実施のため",AG508=契約状況コード表!G$5),"－",IF(V508&lt;&gt;"",ROUNDDOWN(V508/T508,3),(IFERROR(ROUNDDOWN(U508/T508,3),"－"))))</f>
        <v>－</v>
      </c>
      <c r="X508" s="68"/>
      <c r="Y508" s="68"/>
      <c r="Z508" s="71"/>
      <c r="AA508" s="69"/>
      <c r="AB508" s="70"/>
      <c r="AC508" s="71"/>
      <c r="AD508" s="71"/>
      <c r="AE508" s="71"/>
      <c r="AF508" s="71"/>
      <c r="AG508" s="69"/>
      <c r="AH508" s="65"/>
      <c r="AI508" s="65"/>
      <c r="AJ508" s="65"/>
      <c r="AK508" s="29"/>
      <c r="AL508" s="29"/>
      <c r="AM508" s="170"/>
      <c r="AN508" s="170"/>
      <c r="AO508" s="170"/>
      <c r="AP508" s="170"/>
      <c r="AQ508" s="29"/>
      <c r="AR508" s="64"/>
      <c r="AS508" s="29"/>
      <c r="AT508" s="29"/>
      <c r="AU508" s="29"/>
      <c r="AV508" s="29"/>
      <c r="AW508" s="29"/>
      <c r="AX508" s="29"/>
      <c r="AY508" s="29"/>
      <c r="AZ508" s="29"/>
      <c r="BA508" s="92"/>
      <c r="BB508" s="97"/>
      <c r="BC508" s="98" t="str">
        <f>IF(AND(OR(K508=契約状況コード表!D$5,K508=契約状況コード表!D$6),OR(AG508=契約状況コード表!G$5,AG508=契約状況コード表!G$6)),"年間支払金額(全官署)",IF(OR(AG508=契約状況コード表!G$5,AG508=契約状況コード表!G$6),"年間支払金額",IF(AND(OR(COUNTIF(AI508,"*すべて*"),COUNTIF(AI508,"*全て*")),S508="●",OR(K508=契約状況コード表!D$5,K508=契約状況コード表!D$6)),"年間支払金額(全官署、契約相手方ごと)",IF(AND(OR(COUNTIF(AI508,"*すべて*"),COUNTIF(AI508,"*全て*")),S508="●"),"年間支払金額(契約相手方ごと)",IF(AND(OR(K508=契約状況コード表!D$5,K508=契約状況コード表!D$6),AG508=契約状況コード表!G$7),"契約総額(全官署)",IF(AND(K508=契約状況コード表!D$7,AG508=契約状況コード表!G$7),"契約総額(自官署のみ)",IF(K508=契約状況コード表!D$7,"年間支払金額(自官署のみ)",IF(AG508=契約状況コード表!G$7,"契約総額",IF(AND(COUNTIF(BJ508,"&lt;&gt;*単価*"),OR(K508=契約状況コード表!D$5,K508=契約状況コード表!D$6)),"全官署予定価格",IF(AND(COUNTIF(BJ508,"*単価*"),OR(K508=契約状況コード表!D$5,K508=契約状況コード表!D$6)),"全官署支払金額",IF(AND(COUNTIF(BJ508,"&lt;&gt;*単価*"),COUNTIF(BJ508,"*変更契約*")),"変更後予定価格",IF(COUNTIF(BJ508,"*単価*"),"年間支払金額","予定価格"))))))))))))</f>
        <v>予定価格</v>
      </c>
      <c r="BD508" s="98" t="str">
        <f>IF(AND(BI508=契約状況コード表!M$5,T508&gt;契約状況コード表!N$5),"○",IF(AND(BI508=契約状況コード表!M$6,T508&gt;=契約状況コード表!N$6),"○",IF(AND(BI508=契約状況コード表!M$7,T508&gt;=契約状況コード表!N$7),"○",IF(AND(BI508=契約状況コード表!M$8,T508&gt;=契約状況コード表!N$8),"○",IF(AND(BI508=契約状況コード表!M$9,T508&gt;=契約状況コード表!N$9),"○",IF(AND(BI508=契約状況コード表!M$10,T508&gt;=契約状況コード表!N$10),"○",IF(AND(BI508=契約状況コード表!M$11,T508&gt;=契約状況コード表!N$11),"○",IF(AND(BI508=契約状況コード表!M$12,T508&gt;=契約状況コード表!N$12),"○",IF(AND(BI508=契約状況コード表!M$13,T508&gt;=契約状況コード表!N$13),"○",IF(T508="他官署で調達手続き入札を実施のため","○","×"))))))))))</f>
        <v>×</v>
      </c>
      <c r="BE508" s="98" t="str">
        <f>IF(AND(BI508=契約状況コード表!M$5,Y508&gt;契約状況コード表!N$5),"○",IF(AND(BI508=契約状況コード表!M$6,Y508&gt;=契約状況コード表!N$6),"○",IF(AND(BI508=契約状況コード表!M$7,Y508&gt;=契約状況コード表!N$7),"○",IF(AND(BI508=契約状況コード表!M$8,Y508&gt;=契約状況コード表!N$8),"○",IF(AND(BI508=契約状況コード表!M$9,Y508&gt;=契約状況コード表!N$9),"○",IF(AND(BI508=契約状況コード表!M$10,Y508&gt;=契約状況コード表!N$10),"○",IF(AND(BI508=契約状況コード表!M$11,Y508&gt;=契約状況コード表!N$11),"○",IF(AND(BI508=契約状況コード表!M$12,Y508&gt;=契約状況コード表!N$12),"○",IF(AND(BI508=契約状況コード表!M$13,Y508&gt;=契約状況コード表!N$13),"○","×")))))))))</f>
        <v>×</v>
      </c>
      <c r="BF508" s="98" t="str">
        <f t="shared" si="65"/>
        <v>×</v>
      </c>
      <c r="BG508" s="98" t="str">
        <f t="shared" si="66"/>
        <v>×</v>
      </c>
      <c r="BH508" s="99" t="str">
        <f t="shared" si="67"/>
        <v/>
      </c>
      <c r="BI508" s="146">
        <f t="shared" si="68"/>
        <v>0</v>
      </c>
      <c r="BJ508" s="29" t="str">
        <f>IF(AG508=契約状況コード表!G$5,"",IF(AND(K508&lt;&gt;"",ISTEXT(U508)),"分担契約/単価契約",IF(ISTEXT(U508),"単価契約",IF(K508&lt;&gt;"","分担契約",""))))</f>
        <v/>
      </c>
      <c r="BK508" s="147"/>
      <c r="BL508" s="102" t="str">
        <f>IF(COUNTIF(T508,"**"),"",IF(AND(T508&gt;=契約状況コード表!P$5,OR(H508=契約状況コード表!M$5,H508=契約状況コード表!M$6)),1,IF(AND(T508&gt;=契約状況コード表!P$13,H508&lt;&gt;契約状況コード表!M$5,H508&lt;&gt;契約状況コード表!M$6),1,"")))</f>
        <v/>
      </c>
      <c r="BM508" s="132" t="str">
        <f t="shared" si="69"/>
        <v>○</v>
      </c>
      <c r="BN508" s="102" t="b">
        <f t="shared" si="70"/>
        <v>1</v>
      </c>
      <c r="BO508" s="102" t="b">
        <f t="shared" si="71"/>
        <v>1</v>
      </c>
    </row>
    <row r="509" spans="7:67" ht="60.6" customHeight="1">
      <c r="G509" s="64"/>
      <c r="H509" s="65"/>
      <c r="I509" s="65"/>
      <c r="J509" s="65"/>
      <c r="K509" s="64"/>
      <c r="L509" s="29"/>
      <c r="M509" s="66"/>
      <c r="N509" s="65"/>
      <c r="O509" s="67"/>
      <c r="P509" s="72"/>
      <c r="Q509" s="73"/>
      <c r="R509" s="65"/>
      <c r="S509" s="64"/>
      <c r="T509" s="68"/>
      <c r="U509" s="75"/>
      <c r="V509" s="76"/>
      <c r="W509" s="148" t="str">
        <f>IF(OR(T509="他官署で調達手続きを実施のため",AG509=契約状況コード表!G$5),"－",IF(V509&lt;&gt;"",ROUNDDOWN(V509/T509,3),(IFERROR(ROUNDDOWN(U509/T509,3),"－"))))</f>
        <v>－</v>
      </c>
      <c r="X509" s="68"/>
      <c r="Y509" s="68"/>
      <c r="Z509" s="71"/>
      <c r="AA509" s="69"/>
      <c r="AB509" s="70"/>
      <c r="AC509" s="71"/>
      <c r="AD509" s="71"/>
      <c r="AE509" s="71"/>
      <c r="AF509" s="71"/>
      <c r="AG509" s="69"/>
      <c r="AH509" s="65"/>
      <c r="AI509" s="65"/>
      <c r="AJ509" s="65"/>
      <c r="AK509" s="29"/>
      <c r="AL509" s="29"/>
      <c r="AM509" s="170"/>
      <c r="AN509" s="170"/>
      <c r="AO509" s="170"/>
      <c r="AP509" s="170"/>
      <c r="AQ509" s="29"/>
      <c r="AR509" s="64"/>
      <c r="AS509" s="29"/>
      <c r="AT509" s="29"/>
      <c r="AU509" s="29"/>
      <c r="AV509" s="29"/>
      <c r="AW509" s="29"/>
      <c r="AX509" s="29"/>
      <c r="AY509" s="29"/>
      <c r="AZ509" s="29"/>
      <c r="BA509" s="90"/>
      <c r="BB509" s="97"/>
      <c r="BC509" s="98" t="str">
        <f>IF(AND(OR(K509=契約状況コード表!D$5,K509=契約状況コード表!D$6),OR(AG509=契約状況コード表!G$5,AG509=契約状況コード表!G$6)),"年間支払金額(全官署)",IF(OR(AG509=契約状況コード表!G$5,AG509=契約状況コード表!G$6),"年間支払金額",IF(AND(OR(COUNTIF(AI509,"*すべて*"),COUNTIF(AI509,"*全て*")),S509="●",OR(K509=契約状況コード表!D$5,K509=契約状況コード表!D$6)),"年間支払金額(全官署、契約相手方ごと)",IF(AND(OR(COUNTIF(AI509,"*すべて*"),COUNTIF(AI509,"*全て*")),S509="●"),"年間支払金額(契約相手方ごと)",IF(AND(OR(K509=契約状況コード表!D$5,K509=契約状況コード表!D$6),AG509=契約状況コード表!G$7),"契約総額(全官署)",IF(AND(K509=契約状況コード表!D$7,AG509=契約状況コード表!G$7),"契約総額(自官署のみ)",IF(K509=契約状況コード表!D$7,"年間支払金額(自官署のみ)",IF(AG509=契約状況コード表!G$7,"契約総額",IF(AND(COUNTIF(BJ509,"&lt;&gt;*単価*"),OR(K509=契約状況コード表!D$5,K509=契約状況コード表!D$6)),"全官署予定価格",IF(AND(COUNTIF(BJ509,"*単価*"),OR(K509=契約状況コード表!D$5,K509=契約状況コード表!D$6)),"全官署支払金額",IF(AND(COUNTIF(BJ509,"&lt;&gt;*単価*"),COUNTIF(BJ509,"*変更契約*")),"変更後予定価格",IF(COUNTIF(BJ509,"*単価*"),"年間支払金額","予定価格"))))))))))))</f>
        <v>予定価格</v>
      </c>
      <c r="BD509" s="98" t="str">
        <f>IF(AND(BI509=契約状況コード表!M$5,T509&gt;契約状況コード表!N$5),"○",IF(AND(BI509=契約状況コード表!M$6,T509&gt;=契約状況コード表!N$6),"○",IF(AND(BI509=契約状況コード表!M$7,T509&gt;=契約状況コード表!N$7),"○",IF(AND(BI509=契約状況コード表!M$8,T509&gt;=契約状況コード表!N$8),"○",IF(AND(BI509=契約状況コード表!M$9,T509&gt;=契約状況コード表!N$9),"○",IF(AND(BI509=契約状況コード表!M$10,T509&gt;=契約状況コード表!N$10),"○",IF(AND(BI509=契約状況コード表!M$11,T509&gt;=契約状況コード表!N$11),"○",IF(AND(BI509=契約状況コード表!M$12,T509&gt;=契約状況コード表!N$12),"○",IF(AND(BI509=契約状況コード表!M$13,T509&gt;=契約状況コード表!N$13),"○",IF(T509="他官署で調達手続き入札を実施のため","○","×"))))))))))</f>
        <v>×</v>
      </c>
      <c r="BE509" s="98" t="str">
        <f>IF(AND(BI509=契約状況コード表!M$5,Y509&gt;契約状況コード表!N$5),"○",IF(AND(BI509=契約状況コード表!M$6,Y509&gt;=契約状況コード表!N$6),"○",IF(AND(BI509=契約状況コード表!M$7,Y509&gt;=契約状況コード表!N$7),"○",IF(AND(BI509=契約状況コード表!M$8,Y509&gt;=契約状況コード表!N$8),"○",IF(AND(BI509=契約状況コード表!M$9,Y509&gt;=契約状況コード表!N$9),"○",IF(AND(BI509=契約状況コード表!M$10,Y509&gt;=契約状況コード表!N$10),"○",IF(AND(BI509=契約状況コード表!M$11,Y509&gt;=契約状況コード表!N$11),"○",IF(AND(BI509=契約状況コード表!M$12,Y509&gt;=契約状況コード表!N$12),"○",IF(AND(BI509=契約状況コード表!M$13,Y509&gt;=契約状況コード表!N$13),"○","×")))))))))</f>
        <v>×</v>
      </c>
      <c r="BF509" s="98" t="str">
        <f t="shared" si="65"/>
        <v>×</v>
      </c>
      <c r="BG509" s="98" t="str">
        <f t="shared" si="66"/>
        <v>×</v>
      </c>
      <c r="BH509" s="99" t="str">
        <f t="shared" si="67"/>
        <v/>
      </c>
      <c r="BI509" s="146">
        <f t="shared" si="68"/>
        <v>0</v>
      </c>
      <c r="BJ509" s="29" t="str">
        <f>IF(AG509=契約状況コード表!G$5,"",IF(AND(K509&lt;&gt;"",ISTEXT(U509)),"分担契約/単価契約",IF(ISTEXT(U509),"単価契約",IF(K509&lt;&gt;"","分担契約",""))))</f>
        <v/>
      </c>
      <c r="BK509" s="147"/>
      <c r="BL509" s="102" t="str">
        <f>IF(COUNTIF(T509,"**"),"",IF(AND(T509&gt;=契約状況コード表!P$5,OR(H509=契約状況コード表!M$5,H509=契約状況コード表!M$6)),1,IF(AND(T509&gt;=契約状況コード表!P$13,H509&lt;&gt;契約状況コード表!M$5,H509&lt;&gt;契約状況コード表!M$6),1,"")))</f>
        <v/>
      </c>
      <c r="BM509" s="132" t="str">
        <f t="shared" si="69"/>
        <v>○</v>
      </c>
      <c r="BN509" s="102" t="b">
        <f t="shared" si="70"/>
        <v>1</v>
      </c>
      <c r="BO509" s="102" t="b">
        <f t="shared" si="71"/>
        <v>1</v>
      </c>
    </row>
    <row r="510" spans="7:67" ht="60.6" customHeight="1">
      <c r="G510" s="64"/>
      <c r="H510" s="65"/>
      <c r="I510" s="65"/>
      <c r="J510" s="65"/>
      <c r="K510" s="64"/>
      <c r="L510" s="29"/>
      <c r="M510" s="66"/>
      <c r="N510" s="65"/>
      <c r="O510" s="67"/>
      <c r="P510" s="72"/>
      <c r="Q510" s="73"/>
      <c r="R510" s="65"/>
      <c r="S510" s="64"/>
      <c r="T510" s="68"/>
      <c r="U510" s="75"/>
      <c r="V510" s="76"/>
      <c r="W510" s="148" t="str">
        <f>IF(OR(T510="他官署で調達手続きを実施のため",AG510=契約状況コード表!G$5),"－",IF(V510&lt;&gt;"",ROUNDDOWN(V510/T510,3),(IFERROR(ROUNDDOWN(U510/T510,3),"－"))))</f>
        <v>－</v>
      </c>
      <c r="X510" s="68"/>
      <c r="Y510" s="68"/>
      <c r="Z510" s="71"/>
      <c r="AA510" s="69"/>
      <c r="AB510" s="70"/>
      <c r="AC510" s="71"/>
      <c r="AD510" s="71"/>
      <c r="AE510" s="71"/>
      <c r="AF510" s="71"/>
      <c r="AG510" s="69"/>
      <c r="AH510" s="65"/>
      <c r="AI510" s="65"/>
      <c r="AJ510" s="65"/>
      <c r="AK510" s="29"/>
      <c r="AL510" s="29"/>
      <c r="AM510" s="170"/>
      <c r="AN510" s="170"/>
      <c r="AO510" s="170"/>
      <c r="AP510" s="170"/>
      <c r="AQ510" s="29"/>
      <c r="AR510" s="64"/>
      <c r="AS510" s="29"/>
      <c r="AT510" s="29"/>
      <c r="AU510" s="29"/>
      <c r="AV510" s="29"/>
      <c r="AW510" s="29"/>
      <c r="AX510" s="29"/>
      <c r="AY510" s="29"/>
      <c r="AZ510" s="29"/>
      <c r="BA510" s="90"/>
      <c r="BB510" s="97"/>
      <c r="BC510" s="98" t="str">
        <f>IF(AND(OR(K510=契約状況コード表!D$5,K510=契約状況コード表!D$6),OR(AG510=契約状況コード表!G$5,AG510=契約状況コード表!G$6)),"年間支払金額(全官署)",IF(OR(AG510=契約状況コード表!G$5,AG510=契約状況コード表!G$6),"年間支払金額",IF(AND(OR(COUNTIF(AI510,"*すべて*"),COUNTIF(AI510,"*全て*")),S510="●",OR(K510=契約状況コード表!D$5,K510=契約状況コード表!D$6)),"年間支払金額(全官署、契約相手方ごと)",IF(AND(OR(COUNTIF(AI510,"*すべて*"),COUNTIF(AI510,"*全て*")),S510="●"),"年間支払金額(契約相手方ごと)",IF(AND(OR(K510=契約状況コード表!D$5,K510=契約状況コード表!D$6),AG510=契約状況コード表!G$7),"契約総額(全官署)",IF(AND(K510=契約状況コード表!D$7,AG510=契約状況コード表!G$7),"契約総額(自官署のみ)",IF(K510=契約状況コード表!D$7,"年間支払金額(自官署のみ)",IF(AG510=契約状況コード表!G$7,"契約総額",IF(AND(COUNTIF(BJ510,"&lt;&gt;*単価*"),OR(K510=契約状況コード表!D$5,K510=契約状況コード表!D$6)),"全官署予定価格",IF(AND(COUNTIF(BJ510,"*単価*"),OR(K510=契約状況コード表!D$5,K510=契約状況コード表!D$6)),"全官署支払金額",IF(AND(COUNTIF(BJ510,"&lt;&gt;*単価*"),COUNTIF(BJ510,"*変更契約*")),"変更後予定価格",IF(COUNTIF(BJ510,"*単価*"),"年間支払金額","予定価格"))))))))))))</f>
        <v>予定価格</v>
      </c>
      <c r="BD510" s="98" t="str">
        <f>IF(AND(BI510=契約状況コード表!M$5,T510&gt;契約状況コード表!N$5),"○",IF(AND(BI510=契約状況コード表!M$6,T510&gt;=契約状況コード表!N$6),"○",IF(AND(BI510=契約状況コード表!M$7,T510&gt;=契約状況コード表!N$7),"○",IF(AND(BI510=契約状況コード表!M$8,T510&gt;=契約状況コード表!N$8),"○",IF(AND(BI510=契約状況コード表!M$9,T510&gt;=契約状況コード表!N$9),"○",IF(AND(BI510=契約状況コード表!M$10,T510&gt;=契約状況コード表!N$10),"○",IF(AND(BI510=契約状況コード表!M$11,T510&gt;=契約状況コード表!N$11),"○",IF(AND(BI510=契約状況コード表!M$12,T510&gt;=契約状況コード表!N$12),"○",IF(AND(BI510=契約状況コード表!M$13,T510&gt;=契約状況コード表!N$13),"○",IF(T510="他官署で調達手続き入札を実施のため","○","×"))))))))))</f>
        <v>×</v>
      </c>
      <c r="BE510" s="98" t="str">
        <f>IF(AND(BI510=契約状況コード表!M$5,Y510&gt;契約状況コード表!N$5),"○",IF(AND(BI510=契約状況コード表!M$6,Y510&gt;=契約状況コード表!N$6),"○",IF(AND(BI510=契約状況コード表!M$7,Y510&gt;=契約状況コード表!N$7),"○",IF(AND(BI510=契約状況コード表!M$8,Y510&gt;=契約状況コード表!N$8),"○",IF(AND(BI510=契約状況コード表!M$9,Y510&gt;=契約状況コード表!N$9),"○",IF(AND(BI510=契約状況コード表!M$10,Y510&gt;=契約状況コード表!N$10),"○",IF(AND(BI510=契約状況コード表!M$11,Y510&gt;=契約状況コード表!N$11),"○",IF(AND(BI510=契約状況コード表!M$12,Y510&gt;=契約状況コード表!N$12),"○",IF(AND(BI510=契約状況コード表!M$13,Y510&gt;=契約状況コード表!N$13),"○","×")))))))))</f>
        <v>×</v>
      </c>
      <c r="BF510" s="98" t="str">
        <f t="shared" si="65"/>
        <v>×</v>
      </c>
      <c r="BG510" s="98" t="str">
        <f t="shared" si="66"/>
        <v>×</v>
      </c>
      <c r="BH510" s="99" t="str">
        <f t="shared" si="67"/>
        <v/>
      </c>
      <c r="BI510" s="146">
        <f t="shared" si="68"/>
        <v>0</v>
      </c>
      <c r="BJ510" s="29" t="str">
        <f>IF(AG510=契約状況コード表!G$5,"",IF(AND(K510&lt;&gt;"",ISTEXT(U510)),"分担契約/単価契約",IF(ISTEXT(U510),"単価契約",IF(K510&lt;&gt;"","分担契約",""))))</f>
        <v/>
      </c>
      <c r="BK510" s="147"/>
      <c r="BL510" s="102" t="str">
        <f>IF(COUNTIF(T510,"**"),"",IF(AND(T510&gt;=契約状況コード表!P$5,OR(H510=契約状況コード表!M$5,H510=契約状況コード表!M$6)),1,IF(AND(T510&gt;=契約状況コード表!P$13,H510&lt;&gt;契約状況コード表!M$5,H510&lt;&gt;契約状況コード表!M$6),1,"")))</f>
        <v/>
      </c>
      <c r="BM510" s="132" t="str">
        <f t="shared" si="69"/>
        <v>○</v>
      </c>
      <c r="BN510" s="102" t="b">
        <f t="shared" si="70"/>
        <v>1</v>
      </c>
      <c r="BO510" s="102" t="b">
        <f t="shared" si="71"/>
        <v>1</v>
      </c>
    </row>
    <row r="511" spans="7:67" ht="60.6" customHeight="1">
      <c r="G511" s="64"/>
      <c r="H511" s="65"/>
      <c r="I511" s="65"/>
      <c r="J511" s="65"/>
      <c r="K511" s="64"/>
      <c r="L511" s="29"/>
      <c r="M511" s="66"/>
      <c r="N511" s="65"/>
      <c r="O511" s="67"/>
      <c r="P511" s="72"/>
      <c r="Q511" s="73"/>
      <c r="R511" s="65"/>
      <c r="S511" s="64"/>
      <c r="T511" s="74"/>
      <c r="U511" s="131"/>
      <c r="V511" s="76"/>
      <c r="W511" s="148" t="str">
        <f>IF(OR(T511="他官署で調達手続きを実施のため",AG511=契約状況コード表!G$5),"－",IF(V511&lt;&gt;"",ROUNDDOWN(V511/T511,3),(IFERROR(ROUNDDOWN(U511/T511,3),"－"))))</f>
        <v>－</v>
      </c>
      <c r="X511" s="74"/>
      <c r="Y511" s="74"/>
      <c r="Z511" s="71"/>
      <c r="AA511" s="69"/>
      <c r="AB511" s="70"/>
      <c r="AC511" s="71"/>
      <c r="AD511" s="71"/>
      <c r="AE511" s="71"/>
      <c r="AF511" s="71"/>
      <c r="AG511" s="69"/>
      <c r="AH511" s="65"/>
      <c r="AI511" s="65"/>
      <c r="AJ511" s="65"/>
      <c r="AK511" s="29"/>
      <c r="AL511" s="29"/>
      <c r="AM511" s="170"/>
      <c r="AN511" s="170"/>
      <c r="AO511" s="170"/>
      <c r="AP511" s="170"/>
      <c r="AQ511" s="29"/>
      <c r="AR511" s="64"/>
      <c r="AS511" s="29"/>
      <c r="AT511" s="29"/>
      <c r="AU511" s="29"/>
      <c r="AV511" s="29"/>
      <c r="AW511" s="29"/>
      <c r="AX511" s="29"/>
      <c r="AY511" s="29"/>
      <c r="AZ511" s="29"/>
      <c r="BA511" s="90"/>
      <c r="BB511" s="97"/>
      <c r="BC511" s="98" t="str">
        <f>IF(AND(OR(K511=契約状況コード表!D$5,K511=契約状況コード表!D$6),OR(AG511=契約状況コード表!G$5,AG511=契約状況コード表!G$6)),"年間支払金額(全官署)",IF(OR(AG511=契約状況コード表!G$5,AG511=契約状況コード表!G$6),"年間支払金額",IF(AND(OR(COUNTIF(AI511,"*すべて*"),COUNTIF(AI511,"*全て*")),S511="●",OR(K511=契約状況コード表!D$5,K511=契約状況コード表!D$6)),"年間支払金額(全官署、契約相手方ごと)",IF(AND(OR(COUNTIF(AI511,"*すべて*"),COUNTIF(AI511,"*全て*")),S511="●"),"年間支払金額(契約相手方ごと)",IF(AND(OR(K511=契約状況コード表!D$5,K511=契約状況コード表!D$6),AG511=契約状況コード表!G$7),"契約総額(全官署)",IF(AND(K511=契約状況コード表!D$7,AG511=契約状況コード表!G$7),"契約総額(自官署のみ)",IF(K511=契約状況コード表!D$7,"年間支払金額(自官署のみ)",IF(AG511=契約状況コード表!G$7,"契約総額",IF(AND(COUNTIF(BJ511,"&lt;&gt;*単価*"),OR(K511=契約状況コード表!D$5,K511=契約状況コード表!D$6)),"全官署予定価格",IF(AND(COUNTIF(BJ511,"*単価*"),OR(K511=契約状況コード表!D$5,K511=契約状況コード表!D$6)),"全官署支払金額",IF(AND(COUNTIF(BJ511,"&lt;&gt;*単価*"),COUNTIF(BJ511,"*変更契約*")),"変更後予定価格",IF(COUNTIF(BJ511,"*単価*"),"年間支払金額","予定価格"))))))))))))</f>
        <v>予定価格</v>
      </c>
      <c r="BD511" s="98" t="str">
        <f>IF(AND(BI511=契約状況コード表!M$5,T511&gt;契約状況コード表!N$5),"○",IF(AND(BI511=契約状況コード表!M$6,T511&gt;=契約状況コード表!N$6),"○",IF(AND(BI511=契約状況コード表!M$7,T511&gt;=契約状況コード表!N$7),"○",IF(AND(BI511=契約状況コード表!M$8,T511&gt;=契約状況コード表!N$8),"○",IF(AND(BI511=契約状況コード表!M$9,T511&gt;=契約状況コード表!N$9),"○",IF(AND(BI511=契約状況コード表!M$10,T511&gt;=契約状況コード表!N$10),"○",IF(AND(BI511=契約状況コード表!M$11,T511&gt;=契約状況コード表!N$11),"○",IF(AND(BI511=契約状況コード表!M$12,T511&gt;=契約状況コード表!N$12),"○",IF(AND(BI511=契約状況コード表!M$13,T511&gt;=契約状況コード表!N$13),"○",IF(T511="他官署で調達手続き入札を実施のため","○","×"))))))))))</f>
        <v>×</v>
      </c>
      <c r="BE511" s="98" t="str">
        <f>IF(AND(BI511=契約状況コード表!M$5,Y511&gt;契約状況コード表!N$5),"○",IF(AND(BI511=契約状況コード表!M$6,Y511&gt;=契約状況コード表!N$6),"○",IF(AND(BI511=契約状況コード表!M$7,Y511&gt;=契約状況コード表!N$7),"○",IF(AND(BI511=契約状況コード表!M$8,Y511&gt;=契約状況コード表!N$8),"○",IF(AND(BI511=契約状況コード表!M$9,Y511&gt;=契約状況コード表!N$9),"○",IF(AND(BI511=契約状況コード表!M$10,Y511&gt;=契約状況コード表!N$10),"○",IF(AND(BI511=契約状況コード表!M$11,Y511&gt;=契約状況コード表!N$11),"○",IF(AND(BI511=契約状況コード表!M$12,Y511&gt;=契約状況コード表!N$12),"○",IF(AND(BI511=契約状況コード表!M$13,Y511&gt;=契約状況コード表!N$13),"○","×")))))))))</f>
        <v>×</v>
      </c>
      <c r="BF511" s="98" t="str">
        <f t="shared" si="65"/>
        <v>×</v>
      </c>
      <c r="BG511" s="98" t="str">
        <f t="shared" si="66"/>
        <v>×</v>
      </c>
      <c r="BH511" s="99" t="str">
        <f t="shared" si="67"/>
        <v/>
      </c>
      <c r="BI511" s="146">
        <f t="shared" si="68"/>
        <v>0</v>
      </c>
      <c r="BJ511" s="29" t="str">
        <f>IF(AG511=契約状況コード表!G$5,"",IF(AND(K511&lt;&gt;"",ISTEXT(U511)),"分担契約/単価契約",IF(ISTEXT(U511),"単価契約",IF(K511&lt;&gt;"","分担契約",""))))</f>
        <v/>
      </c>
      <c r="BK511" s="147"/>
      <c r="BL511" s="102" t="str">
        <f>IF(COUNTIF(T511,"**"),"",IF(AND(T511&gt;=契約状況コード表!P$5,OR(H511=契約状況コード表!M$5,H511=契約状況コード表!M$6)),1,IF(AND(T511&gt;=契約状況コード表!P$13,H511&lt;&gt;契約状況コード表!M$5,H511&lt;&gt;契約状況コード表!M$6),1,"")))</f>
        <v/>
      </c>
      <c r="BM511" s="132" t="str">
        <f t="shared" si="69"/>
        <v>○</v>
      </c>
      <c r="BN511" s="102" t="b">
        <f t="shared" si="70"/>
        <v>1</v>
      </c>
      <c r="BO511" s="102" t="b">
        <f t="shared" si="71"/>
        <v>1</v>
      </c>
    </row>
    <row r="512" spans="7:67" ht="60.6" customHeight="1">
      <c r="G512" s="64"/>
      <c r="H512" s="65"/>
      <c r="I512" s="65"/>
      <c r="J512" s="65"/>
      <c r="K512" s="64"/>
      <c r="L512" s="29"/>
      <c r="M512" s="66"/>
      <c r="N512" s="65"/>
      <c r="O512" s="67"/>
      <c r="P512" s="72"/>
      <c r="Q512" s="73"/>
      <c r="R512" s="65"/>
      <c r="S512" s="64"/>
      <c r="T512" s="68"/>
      <c r="U512" s="75"/>
      <c r="V512" s="76"/>
      <c r="W512" s="148" t="str">
        <f>IF(OR(T512="他官署で調達手続きを実施のため",AG512=契約状況コード表!G$5),"－",IF(V512&lt;&gt;"",ROUNDDOWN(V512/T512,3),(IFERROR(ROUNDDOWN(U512/T512,3),"－"))))</f>
        <v>－</v>
      </c>
      <c r="X512" s="68"/>
      <c r="Y512" s="68"/>
      <c r="Z512" s="71"/>
      <c r="AA512" s="69"/>
      <c r="AB512" s="70"/>
      <c r="AC512" s="71"/>
      <c r="AD512" s="71"/>
      <c r="AE512" s="71"/>
      <c r="AF512" s="71"/>
      <c r="AG512" s="69"/>
      <c r="AH512" s="65"/>
      <c r="AI512" s="65"/>
      <c r="AJ512" s="65"/>
      <c r="AK512" s="29"/>
      <c r="AL512" s="29"/>
      <c r="AM512" s="170"/>
      <c r="AN512" s="170"/>
      <c r="AO512" s="170"/>
      <c r="AP512" s="170"/>
      <c r="AQ512" s="29"/>
      <c r="AR512" s="64"/>
      <c r="AS512" s="29"/>
      <c r="AT512" s="29"/>
      <c r="AU512" s="29"/>
      <c r="AV512" s="29"/>
      <c r="AW512" s="29"/>
      <c r="AX512" s="29"/>
      <c r="AY512" s="29"/>
      <c r="AZ512" s="29"/>
      <c r="BA512" s="90"/>
      <c r="BB512" s="97"/>
      <c r="BC512" s="98" t="str">
        <f>IF(AND(OR(K512=契約状況コード表!D$5,K512=契約状況コード表!D$6),OR(AG512=契約状況コード表!G$5,AG512=契約状況コード表!G$6)),"年間支払金額(全官署)",IF(OR(AG512=契約状況コード表!G$5,AG512=契約状況コード表!G$6),"年間支払金額",IF(AND(OR(COUNTIF(AI512,"*すべて*"),COUNTIF(AI512,"*全て*")),S512="●",OR(K512=契約状況コード表!D$5,K512=契約状況コード表!D$6)),"年間支払金額(全官署、契約相手方ごと)",IF(AND(OR(COUNTIF(AI512,"*すべて*"),COUNTIF(AI512,"*全て*")),S512="●"),"年間支払金額(契約相手方ごと)",IF(AND(OR(K512=契約状況コード表!D$5,K512=契約状況コード表!D$6),AG512=契約状況コード表!G$7),"契約総額(全官署)",IF(AND(K512=契約状況コード表!D$7,AG512=契約状況コード表!G$7),"契約総額(自官署のみ)",IF(K512=契約状況コード表!D$7,"年間支払金額(自官署のみ)",IF(AG512=契約状況コード表!G$7,"契約総額",IF(AND(COUNTIF(BJ512,"&lt;&gt;*単価*"),OR(K512=契約状況コード表!D$5,K512=契約状況コード表!D$6)),"全官署予定価格",IF(AND(COUNTIF(BJ512,"*単価*"),OR(K512=契約状況コード表!D$5,K512=契約状況コード表!D$6)),"全官署支払金額",IF(AND(COUNTIF(BJ512,"&lt;&gt;*単価*"),COUNTIF(BJ512,"*変更契約*")),"変更後予定価格",IF(COUNTIF(BJ512,"*単価*"),"年間支払金額","予定価格"))))))))))))</f>
        <v>予定価格</v>
      </c>
      <c r="BD512" s="98" t="str">
        <f>IF(AND(BI512=契約状況コード表!M$5,T512&gt;契約状況コード表!N$5),"○",IF(AND(BI512=契約状況コード表!M$6,T512&gt;=契約状況コード表!N$6),"○",IF(AND(BI512=契約状況コード表!M$7,T512&gt;=契約状況コード表!N$7),"○",IF(AND(BI512=契約状況コード表!M$8,T512&gt;=契約状況コード表!N$8),"○",IF(AND(BI512=契約状況コード表!M$9,T512&gt;=契約状況コード表!N$9),"○",IF(AND(BI512=契約状況コード表!M$10,T512&gt;=契約状況コード表!N$10),"○",IF(AND(BI512=契約状況コード表!M$11,T512&gt;=契約状況コード表!N$11),"○",IF(AND(BI512=契約状況コード表!M$12,T512&gt;=契約状況コード表!N$12),"○",IF(AND(BI512=契約状況コード表!M$13,T512&gt;=契約状況コード表!N$13),"○",IF(T512="他官署で調達手続き入札を実施のため","○","×"))))))))))</f>
        <v>×</v>
      </c>
      <c r="BE512" s="98" t="str">
        <f>IF(AND(BI512=契約状況コード表!M$5,Y512&gt;契約状況コード表!N$5),"○",IF(AND(BI512=契約状況コード表!M$6,Y512&gt;=契約状況コード表!N$6),"○",IF(AND(BI512=契約状況コード表!M$7,Y512&gt;=契約状況コード表!N$7),"○",IF(AND(BI512=契約状況コード表!M$8,Y512&gt;=契約状況コード表!N$8),"○",IF(AND(BI512=契約状況コード表!M$9,Y512&gt;=契約状況コード表!N$9),"○",IF(AND(BI512=契約状況コード表!M$10,Y512&gt;=契約状況コード表!N$10),"○",IF(AND(BI512=契約状況コード表!M$11,Y512&gt;=契約状況コード表!N$11),"○",IF(AND(BI512=契約状況コード表!M$12,Y512&gt;=契約状況コード表!N$12),"○",IF(AND(BI512=契約状況コード表!M$13,Y512&gt;=契約状況コード表!N$13),"○","×")))))))))</f>
        <v>×</v>
      </c>
      <c r="BF512" s="98" t="str">
        <f t="shared" si="65"/>
        <v>×</v>
      </c>
      <c r="BG512" s="98" t="str">
        <f t="shared" si="66"/>
        <v>×</v>
      </c>
      <c r="BH512" s="99" t="str">
        <f t="shared" si="67"/>
        <v/>
      </c>
      <c r="BI512" s="146">
        <f t="shared" si="68"/>
        <v>0</v>
      </c>
      <c r="BJ512" s="29" t="str">
        <f>IF(AG512=契約状況コード表!G$5,"",IF(AND(K512&lt;&gt;"",ISTEXT(U512)),"分担契約/単価契約",IF(ISTEXT(U512),"単価契約",IF(K512&lt;&gt;"","分担契約",""))))</f>
        <v/>
      </c>
      <c r="BK512" s="147"/>
      <c r="BL512" s="102" t="str">
        <f>IF(COUNTIF(T512,"**"),"",IF(AND(T512&gt;=契約状況コード表!P$5,OR(H512=契約状況コード表!M$5,H512=契約状況コード表!M$6)),1,IF(AND(T512&gt;=契約状況コード表!P$13,H512&lt;&gt;契約状況コード表!M$5,H512&lt;&gt;契約状況コード表!M$6),1,"")))</f>
        <v/>
      </c>
      <c r="BM512" s="132" t="str">
        <f t="shared" si="69"/>
        <v>○</v>
      </c>
      <c r="BN512" s="102" t="b">
        <f t="shared" si="70"/>
        <v>1</v>
      </c>
      <c r="BO512" s="102" t="b">
        <f t="shared" si="71"/>
        <v>1</v>
      </c>
    </row>
    <row r="513" spans="7:67" ht="60.6" customHeight="1">
      <c r="G513" s="64"/>
      <c r="H513" s="65"/>
      <c r="I513" s="65"/>
      <c r="J513" s="65"/>
      <c r="K513" s="64"/>
      <c r="L513" s="29"/>
      <c r="M513" s="66"/>
      <c r="N513" s="65"/>
      <c r="O513" s="67"/>
      <c r="P513" s="72"/>
      <c r="Q513" s="73"/>
      <c r="R513" s="65"/>
      <c r="S513" s="64"/>
      <c r="T513" s="68"/>
      <c r="U513" s="75"/>
      <c r="V513" s="76"/>
      <c r="W513" s="148" t="str">
        <f>IF(OR(T513="他官署で調達手続きを実施のため",AG513=契約状況コード表!G$5),"－",IF(V513&lt;&gt;"",ROUNDDOWN(V513/T513,3),(IFERROR(ROUNDDOWN(U513/T513,3),"－"))))</f>
        <v>－</v>
      </c>
      <c r="X513" s="68"/>
      <c r="Y513" s="68"/>
      <c r="Z513" s="71"/>
      <c r="AA513" s="69"/>
      <c r="AB513" s="70"/>
      <c r="AC513" s="71"/>
      <c r="AD513" s="71"/>
      <c r="AE513" s="71"/>
      <c r="AF513" s="71"/>
      <c r="AG513" s="69"/>
      <c r="AH513" s="65"/>
      <c r="AI513" s="65"/>
      <c r="AJ513" s="65"/>
      <c r="AK513" s="29"/>
      <c r="AL513" s="29"/>
      <c r="AM513" s="170"/>
      <c r="AN513" s="170"/>
      <c r="AO513" s="170"/>
      <c r="AP513" s="170"/>
      <c r="AQ513" s="29"/>
      <c r="AR513" s="64"/>
      <c r="AS513" s="29"/>
      <c r="AT513" s="29"/>
      <c r="AU513" s="29"/>
      <c r="AV513" s="29"/>
      <c r="AW513" s="29"/>
      <c r="AX513" s="29"/>
      <c r="AY513" s="29"/>
      <c r="AZ513" s="29"/>
      <c r="BA513" s="90"/>
      <c r="BB513" s="97"/>
      <c r="BC513" s="98" t="str">
        <f>IF(AND(OR(K513=契約状況コード表!D$5,K513=契約状況コード表!D$6),OR(AG513=契約状況コード表!G$5,AG513=契約状況コード表!G$6)),"年間支払金額(全官署)",IF(OR(AG513=契約状況コード表!G$5,AG513=契約状況コード表!G$6),"年間支払金額",IF(AND(OR(COUNTIF(AI513,"*すべて*"),COUNTIF(AI513,"*全て*")),S513="●",OR(K513=契約状況コード表!D$5,K513=契約状況コード表!D$6)),"年間支払金額(全官署、契約相手方ごと)",IF(AND(OR(COUNTIF(AI513,"*すべて*"),COUNTIF(AI513,"*全て*")),S513="●"),"年間支払金額(契約相手方ごと)",IF(AND(OR(K513=契約状況コード表!D$5,K513=契約状況コード表!D$6),AG513=契約状況コード表!G$7),"契約総額(全官署)",IF(AND(K513=契約状況コード表!D$7,AG513=契約状況コード表!G$7),"契約総額(自官署のみ)",IF(K513=契約状況コード表!D$7,"年間支払金額(自官署のみ)",IF(AG513=契約状況コード表!G$7,"契約総額",IF(AND(COUNTIF(BJ513,"&lt;&gt;*単価*"),OR(K513=契約状況コード表!D$5,K513=契約状況コード表!D$6)),"全官署予定価格",IF(AND(COUNTIF(BJ513,"*単価*"),OR(K513=契約状況コード表!D$5,K513=契約状況コード表!D$6)),"全官署支払金額",IF(AND(COUNTIF(BJ513,"&lt;&gt;*単価*"),COUNTIF(BJ513,"*変更契約*")),"変更後予定価格",IF(COUNTIF(BJ513,"*単価*"),"年間支払金額","予定価格"))))))))))))</f>
        <v>予定価格</v>
      </c>
      <c r="BD513" s="98" t="str">
        <f>IF(AND(BI513=契約状況コード表!M$5,T513&gt;契約状況コード表!N$5),"○",IF(AND(BI513=契約状況コード表!M$6,T513&gt;=契約状況コード表!N$6),"○",IF(AND(BI513=契約状況コード表!M$7,T513&gt;=契約状況コード表!N$7),"○",IF(AND(BI513=契約状況コード表!M$8,T513&gt;=契約状況コード表!N$8),"○",IF(AND(BI513=契約状況コード表!M$9,T513&gt;=契約状況コード表!N$9),"○",IF(AND(BI513=契約状況コード表!M$10,T513&gt;=契約状況コード表!N$10),"○",IF(AND(BI513=契約状況コード表!M$11,T513&gt;=契約状況コード表!N$11),"○",IF(AND(BI513=契約状況コード表!M$12,T513&gt;=契約状況コード表!N$12),"○",IF(AND(BI513=契約状況コード表!M$13,T513&gt;=契約状況コード表!N$13),"○",IF(T513="他官署で調達手続き入札を実施のため","○","×"))))))))))</f>
        <v>×</v>
      </c>
      <c r="BE513" s="98" t="str">
        <f>IF(AND(BI513=契約状況コード表!M$5,Y513&gt;契約状況コード表!N$5),"○",IF(AND(BI513=契約状況コード表!M$6,Y513&gt;=契約状況コード表!N$6),"○",IF(AND(BI513=契約状況コード表!M$7,Y513&gt;=契約状況コード表!N$7),"○",IF(AND(BI513=契約状況コード表!M$8,Y513&gt;=契約状況コード表!N$8),"○",IF(AND(BI513=契約状況コード表!M$9,Y513&gt;=契約状況コード表!N$9),"○",IF(AND(BI513=契約状況コード表!M$10,Y513&gt;=契約状況コード表!N$10),"○",IF(AND(BI513=契約状況コード表!M$11,Y513&gt;=契約状況コード表!N$11),"○",IF(AND(BI513=契約状況コード表!M$12,Y513&gt;=契約状況コード表!N$12),"○",IF(AND(BI513=契約状況コード表!M$13,Y513&gt;=契約状況コード表!N$13),"○","×")))))))))</f>
        <v>×</v>
      </c>
      <c r="BF513" s="98" t="str">
        <f t="shared" si="65"/>
        <v>×</v>
      </c>
      <c r="BG513" s="98" t="str">
        <f t="shared" si="66"/>
        <v>×</v>
      </c>
      <c r="BH513" s="99" t="str">
        <f t="shared" si="67"/>
        <v/>
      </c>
      <c r="BI513" s="146">
        <f t="shared" si="68"/>
        <v>0</v>
      </c>
      <c r="BJ513" s="29" t="str">
        <f>IF(AG513=契約状況コード表!G$5,"",IF(AND(K513&lt;&gt;"",ISTEXT(U513)),"分担契約/単価契約",IF(ISTEXT(U513),"単価契約",IF(K513&lt;&gt;"","分担契約",""))))</f>
        <v/>
      </c>
      <c r="BK513" s="147"/>
      <c r="BL513" s="102" t="str">
        <f>IF(COUNTIF(T513,"**"),"",IF(AND(T513&gt;=契約状況コード表!P$5,OR(H513=契約状況コード表!M$5,H513=契約状況コード表!M$6)),1,IF(AND(T513&gt;=契約状況コード表!P$13,H513&lt;&gt;契約状況コード表!M$5,H513&lt;&gt;契約状況コード表!M$6),1,"")))</f>
        <v/>
      </c>
      <c r="BM513" s="132" t="str">
        <f t="shared" si="69"/>
        <v>○</v>
      </c>
      <c r="BN513" s="102" t="b">
        <f t="shared" si="70"/>
        <v>1</v>
      </c>
      <c r="BO513" s="102" t="b">
        <f t="shared" si="71"/>
        <v>1</v>
      </c>
    </row>
    <row r="514" spans="7:67" ht="60.6" customHeight="1">
      <c r="G514" s="64"/>
      <c r="H514" s="65"/>
      <c r="I514" s="65"/>
      <c r="J514" s="65"/>
      <c r="K514" s="64"/>
      <c r="L514" s="29"/>
      <c r="M514" s="66"/>
      <c r="N514" s="65"/>
      <c r="O514" s="67"/>
      <c r="P514" s="72"/>
      <c r="Q514" s="73"/>
      <c r="R514" s="65"/>
      <c r="S514" s="64"/>
      <c r="T514" s="68"/>
      <c r="U514" s="75"/>
      <c r="V514" s="76"/>
      <c r="W514" s="148" t="str">
        <f>IF(OR(T514="他官署で調達手続きを実施のため",AG514=契約状況コード表!G$5),"－",IF(V514&lt;&gt;"",ROUNDDOWN(V514/T514,3),(IFERROR(ROUNDDOWN(U514/T514,3),"－"))))</f>
        <v>－</v>
      </c>
      <c r="X514" s="68"/>
      <c r="Y514" s="68"/>
      <c r="Z514" s="71"/>
      <c r="AA514" s="69"/>
      <c r="AB514" s="70"/>
      <c r="AC514" s="71"/>
      <c r="AD514" s="71"/>
      <c r="AE514" s="71"/>
      <c r="AF514" s="71"/>
      <c r="AG514" s="69"/>
      <c r="AH514" s="65"/>
      <c r="AI514" s="65"/>
      <c r="AJ514" s="65"/>
      <c r="AK514" s="29"/>
      <c r="AL514" s="29"/>
      <c r="AM514" s="170"/>
      <c r="AN514" s="170"/>
      <c r="AO514" s="170"/>
      <c r="AP514" s="170"/>
      <c r="AQ514" s="29"/>
      <c r="AR514" s="64"/>
      <c r="AS514" s="29"/>
      <c r="AT514" s="29"/>
      <c r="AU514" s="29"/>
      <c r="AV514" s="29"/>
      <c r="AW514" s="29"/>
      <c r="AX514" s="29"/>
      <c r="AY514" s="29"/>
      <c r="AZ514" s="29"/>
      <c r="BA514" s="90"/>
      <c r="BB514" s="97"/>
      <c r="BC514" s="98" t="str">
        <f>IF(AND(OR(K514=契約状況コード表!D$5,K514=契約状況コード表!D$6),OR(AG514=契約状況コード表!G$5,AG514=契約状況コード表!G$6)),"年間支払金額(全官署)",IF(OR(AG514=契約状況コード表!G$5,AG514=契約状況コード表!G$6),"年間支払金額",IF(AND(OR(COUNTIF(AI514,"*すべて*"),COUNTIF(AI514,"*全て*")),S514="●",OR(K514=契約状況コード表!D$5,K514=契約状況コード表!D$6)),"年間支払金額(全官署、契約相手方ごと)",IF(AND(OR(COUNTIF(AI514,"*すべて*"),COUNTIF(AI514,"*全て*")),S514="●"),"年間支払金額(契約相手方ごと)",IF(AND(OR(K514=契約状況コード表!D$5,K514=契約状況コード表!D$6),AG514=契約状況コード表!G$7),"契約総額(全官署)",IF(AND(K514=契約状況コード表!D$7,AG514=契約状況コード表!G$7),"契約総額(自官署のみ)",IF(K514=契約状況コード表!D$7,"年間支払金額(自官署のみ)",IF(AG514=契約状況コード表!G$7,"契約総額",IF(AND(COUNTIF(BJ514,"&lt;&gt;*単価*"),OR(K514=契約状況コード表!D$5,K514=契約状況コード表!D$6)),"全官署予定価格",IF(AND(COUNTIF(BJ514,"*単価*"),OR(K514=契約状況コード表!D$5,K514=契約状況コード表!D$6)),"全官署支払金額",IF(AND(COUNTIF(BJ514,"&lt;&gt;*単価*"),COUNTIF(BJ514,"*変更契約*")),"変更後予定価格",IF(COUNTIF(BJ514,"*単価*"),"年間支払金額","予定価格"))))))))))))</f>
        <v>予定価格</v>
      </c>
      <c r="BD514" s="98" t="str">
        <f>IF(AND(BI514=契約状況コード表!M$5,T514&gt;契約状況コード表!N$5),"○",IF(AND(BI514=契約状況コード表!M$6,T514&gt;=契約状況コード表!N$6),"○",IF(AND(BI514=契約状況コード表!M$7,T514&gt;=契約状況コード表!N$7),"○",IF(AND(BI514=契約状況コード表!M$8,T514&gt;=契約状況コード表!N$8),"○",IF(AND(BI514=契約状況コード表!M$9,T514&gt;=契約状況コード表!N$9),"○",IF(AND(BI514=契約状況コード表!M$10,T514&gt;=契約状況コード表!N$10),"○",IF(AND(BI514=契約状況コード表!M$11,T514&gt;=契約状況コード表!N$11),"○",IF(AND(BI514=契約状況コード表!M$12,T514&gt;=契約状況コード表!N$12),"○",IF(AND(BI514=契約状況コード表!M$13,T514&gt;=契約状況コード表!N$13),"○",IF(T514="他官署で調達手続き入札を実施のため","○","×"))))))))))</f>
        <v>×</v>
      </c>
      <c r="BE514" s="98" t="str">
        <f>IF(AND(BI514=契約状況コード表!M$5,Y514&gt;契約状況コード表!N$5),"○",IF(AND(BI514=契約状況コード表!M$6,Y514&gt;=契約状況コード表!N$6),"○",IF(AND(BI514=契約状況コード表!M$7,Y514&gt;=契約状況コード表!N$7),"○",IF(AND(BI514=契約状況コード表!M$8,Y514&gt;=契約状況コード表!N$8),"○",IF(AND(BI514=契約状況コード表!M$9,Y514&gt;=契約状況コード表!N$9),"○",IF(AND(BI514=契約状況コード表!M$10,Y514&gt;=契約状況コード表!N$10),"○",IF(AND(BI514=契約状況コード表!M$11,Y514&gt;=契約状況コード表!N$11),"○",IF(AND(BI514=契約状況コード表!M$12,Y514&gt;=契約状況コード表!N$12),"○",IF(AND(BI514=契約状況コード表!M$13,Y514&gt;=契約状況コード表!N$13),"○","×")))))))))</f>
        <v>×</v>
      </c>
      <c r="BF514" s="98" t="str">
        <f t="shared" si="65"/>
        <v>×</v>
      </c>
      <c r="BG514" s="98" t="str">
        <f t="shared" si="66"/>
        <v>×</v>
      </c>
      <c r="BH514" s="99" t="str">
        <f t="shared" si="67"/>
        <v/>
      </c>
      <c r="BI514" s="146">
        <f t="shared" si="68"/>
        <v>0</v>
      </c>
      <c r="BJ514" s="29" t="str">
        <f>IF(AG514=契約状況コード表!G$5,"",IF(AND(K514&lt;&gt;"",ISTEXT(U514)),"分担契約/単価契約",IF(ISTEXT(U514),"単価契約",IF(K514&lt;&gt;"","分担契約",""))))</f>
        <v/>
      </c>
      <c r="BK514" s="147"/>
      <c r="BL514" s="102" t="str">
        <f>IF(COUNTIF(T514,"**"),"",IF(AND(T514&gt;=契約状況コード表!P$5,OR(H514=契約状況コード表!M$5,H514=契約状況コード表!M$6)),1,IF(AND(T514&gt;=契約状況コード表!P$13,H514&lt;&gt;契約状況コード表!M$5,H514&lt;&gt;契約状況コード表!M$6),1,"")))</f>
        <v/>
      </c>
      <c r="BM514" s="132" t="str">
        <f t="shared" si="69"/>
        <v>○</v>
      </c>
      <c r="BN514" s="102" t="b">
        <f t="shared" si="70"/>
        <v>1</v>
      </c>
      <c r="BO514" s="102" t="b">
        <f t="shared" si="71"/>
        <v>1</v>
      </c>
    </row>
    <row r="515" spans="7:67" ht="60.6" customHeight="1">
      <c r="G515" s="64"/>
      <c r="H515" s="65"/>
      <c r="I515" s="65"/>
      <c r="J515" s="65"/>
      <c r="K515" s="64"/>
      <c r="L515" s="29"/>
      <c r="M515" s="66"/>
      <c r="N515" s="65"/>
      <c r="O515" s="67"/>
      <c r="P515" s="72"/>
      <c r="Q515" s="73"/>
      <c r="R515" s="65"/>
      <c r="S515" s="64"/>
      <c r="T515" s="68"/>
      <c r="U515" s="75"/>
      <c r="V515" s="76"/>
      <c r="W515" s="148" t="str">
        <f>IF(OR(T515="他官署で調達手続きを実施のため",AG515=契約状況コード表!G$5),"－",IF(V515&lt;&gt;"",ROUNDDOWN(V515/T515,3),(IFERROR(ROUNDDOWN(U515/T515,3),"－"))))</f>
        <v>－</v>
      </c>
      <c r="X515" s="68"/>
      <c r="Y515" s="68"/>
      <c r="Z515" s="71"/>
      <c r="AA515" s="69"/>
      <c r="AB515" s="70"/>
      <c r="AC515" s="71"/>
      <c r="AD515" s="71"/>
      <c r="AE515" s="71"/>
      <c r="AF515" s="71"/>
      <c r="AG515" s="69"/>
      <c r="AH515" s="65"/>
      <c r="AI515" s="65"/>
      <c r="AJ515" s="65"/>
      <c r="AK515" s="29"/>
      <c r="AL515" s="29"/>
      <c r="AM515" s="170"/>
      <c r="AN515" s="170"/>
      <c r="AO515" s="170"/>
      <c r="AP515" s="170"/>
      <c r="AQ515" s="29"/>
      <c r="AR515" s="64"/>
      <c r="AS515" s="29"/>
      <c r="AT515" s="29"/>
      <c r="AU515" s="29"/>
      <c r="AV515" s="29"/>
      <c r="AW515" s="29"/>
      <c r="AX515" s="29"/>
      <c r="AY515" s="29"/>
      <c r="AZ515" s="29"/>
      <c r="BA515" s="92"/>
      <c r="BB515" s="97"/>
      <c r="BC515" s="98" t="str">
        <f>IF(AND(OR(K515=契約状況コード表!D$5,K515=契約状況コード表!D$6),OR(AG515=契約状況コード表!G$5,AG515=契約状況コード表!G$6)),"年間支払金額(全官署)",IF(OR(AG515=契約状況コード表!G$5,AG515=契約状況コード表!G$6),"年間支払金額",IF(AND(OR(COUNTIF(AI515,"*すべて*"),COUNTIF(AI515,"*全て*")),S515="●",OR(K515=契約状況コード表!D$5,K515=契約状況コード表!D$6)),"年間支払金額(全官署、契約相手方ごと)",IF(AND(OR(COUNTIF(AI515,"*すべて*"),COUNTIF(AI515,"*全て*")),S515="●"),"年間支払金額(契約相手方ごと)",IF(AND(OR(K515=契約状況コード表!D$5,K515=契約状況コード表!D$6),AG515=契約状況コード表!G$7),"契約総額(全官署)",IF(AND(K515=契約状況コード表!D$7,AG515=契約状況コード表!G$7),"契約総額(自官署のみ)",IF(K515=契約状況コード表!D$7,"年間支払金額(自官署のみ)",IF(AG515=契約状況コード表!G$7,"契約総額",IF(AND(COUNTIF(BJ515,"&lt;&gt;*単価*"),OR(K515=契約状況コード表!D$5,K515=契約状況コード表!D$6)),"全官署予定価格",IF(AND(COUNTIF(BJ515,"*単価*"),OR(K515=契約状況コード表!D$5,K515=契約状況コード表!D$6)),"全官署支払金額",IF(AND(COUNTIF(BJ515,"&lt;&gt;*単価*"),COUNTIF(BJ515,"*変更契約*")),"変更後予定価格",IF(COUNTIF(BJ515,"*単価*"),"年間支払金額","予定価格"))))))))))))</f>
        <v>予定価格</v>
      </c>
      <c r="BD515" s="98" t="str">
        <f>IF(AND(BI515=契約状況コード表!M$5,T515&gt;契約状況コード表!N$5),"○",IF(AND(BI515=契約状況コード表!M$6,T515&gt;=契約状況コード表!N$6),"○",IF(AND(BI515=契約状況コード表!M$7,T515&gt;=契約状況コード表!N$7),"○",IF(AND(BI515=契約状況コード表!M$8,T515&gt;=契約状況コード表!N$8),"○",IF(AND(BI515=契約状況コード表!M$9,T515&gt;=契約状況コード表!N$9),"○",IF(AND(BI515=契約状況コード表!M$10,T515&gt;=契約状況コード表!N$10),"○",IF(AND(BI515=契約状況コード表!M$11,T515&gt;=契約状況コード表!N$11),"○",IF(AND(BI515=契約状況コード表!M$12,T515&gt;=契約状況コード表!N$12),"○",IF(AND(BI515=契約状況コード表!M$13,T515&gt;=契約状況コード表!N$13),"○",IF(T515="他官署で調達手続き入札を実施のため","○","×"))))))))))</f>
        <v>×</v>
      </c>
      <c r="BE515" s="98" t="str">
        <f>IF(AND(BI515=契約状況コード表!M$5,Y515&gt;契約状況コード表!N$5),"○",IF(AND(BI515=契約状況コード表!M$6,Y515&gt;=契約状況コード表!N$6),"○",IF(AND(BI515=契約状況コード表!M$7,Y515&gt;=契約状況コード表!N$7),"○",IF(AND(BI515=契約状況コード表!M$8,Y515&gt;=契約状況コード表!N$8),"○",IF(AND(BI515=契約状況コード表!M$9,Y515&gt;=契約状況コード表!N$9),"○",IF(AND(BI515=契約状況コード表!M$10,Y515&gt;=契約状況コード表!N$10),"○",IF(AND(BI515=契約状況コード表!M$11,Y515&gt;=契約状況コード表!N$11),"○",IF(AND(BI515=契約状況コード表!M$12,Y515&gt;=契約状況コード表!N$12),"○",IF(AND(BI515=契約状況コード表!M$13,Y515&gt;=契約状況コード表!N$13),"○","×")))))))))</f>
        <v>×</v>
      </c>
      <c r="BF515" s="98" t="str">
        <f t="shared" si="65"/>
        <v>×</v>
      </c>
      <c r="BG515" s="98" t="str">
        <f t="shared" si="66"/>
        <v>×</v>
      </c>
      <c r="BH515" s="99" t="str">
        <f t="shared" si="67"/>
        <v/>
      </c>
      <c r="BI515" s="146">
        <f t="shared" si="68"/>
        <v>0</v>
      </c>
      <c r="BJ515" s="29" t="str">
        <f>IF(AG515=契約状況コード表!G$5,"",IF(AND(K515&lt;&gt;"",ISTEXT(U515)),"分担契約/単価契約",IF(ISTEXT(U515),"単価契約",IF(K515&lt;&gt;"","分担契約",""))))</f>
        <v/>
      </c>
      <c r="BK515" s="147"/>
      <c r="BL515" s="102" t="str">
        <f>IF(COUNTIF(T515,"**"),"",IF(AND(T515&gt;=契約状況コード表!P$5,OR(H515=契約状況コード表!M$5,H515=契約状況コード表!M$6)),1,IF(AND(T515&gt;=契約状況コード表!P$13,H515&lt;&gt;契約状況コード表!M$5,H515&lt;&gt;契約状況コード表!M$6),1,"")))</f>
        <v/>
      </c>
      <c r="BM515" s="132" t="str">
        <f t="shared" si="69"/>
        <v>○</v>
      </c>
      <c r="BN515" s="102" t="b">
        <f t="shared" si="70"/>
        <v>1</v>
      </c>
      <c r="BO515" s="102" t="b">
        <f t="shared" si="71"/>
        <v>1</v>
      </c>
    </row>
    <row r="516" spans="7:67" ht="60.6" customHeight="1">
      <c r="G516" s="64"/>
      <c r="H516" s="65"/>
      <c r="I516" s="65"/>
      <c r="J516" s="65"/>
      <c r="K516" s="64"/>
      <c r="L516" s="29"/>
      <c r="M516" s="66"/>
      <c r="N516" s="65"/>
      <c r="O516" s="67"/>
      <c r="P516" s="72"/>
      <c r="Q516" s="73"/>
      <c r="R516" s="65"/>
      <c r="S516" s="64"/>
      <c r="T516" s="68"/>
      <c r="U516" s="75"/>
      <c r="V516" s="76"/>
      <c r="W516" s="148" t="str">
        <f>IF(OR(T516="他官署で調達手続きを実施のため",AG516=契約状況コード表!G$5),"－",IF(V516&lt;&gt;"",ROUNDDOWN(V516/T516,3),(IFERROR(ROUNDDOWN(U516/T516,3),"－"))))</f>
        <v>－</v>
      </c>
      <c r="X516" s="68"/>
      <c r="Y516" s="68"/>
      <c r="Z516" s="71"/>
      <c r="AA516" s="69"/>
      <c r="AB516" s="70"/>
      <c r="AC516" s="71"/>
      <c r="AD516" s="71"/>
      <c r="AE516" s="71"/>
      <c r="AF516" s="71"/>
      <c r="AG516" s="69"/>
      <c r="AH516" s="65"/>
      <c r="AI516" s="65"/>
      <c r="AJ516" s="65"/>
      <c r="AK516" s="29"/>
      <c r="AL516" s="29"/>
      <c r="AM516" s="170"/>
      <c r="AN516" s="170"/>
      <c r="AO516" s="170"/>
      <c r="AP516" s="170"/>
      <c r="AQ516" s="29"/>
      <c r="AR516" s="64"/>
      <c r="AS516" s="29"/>
      <c r="AT516" s="29"/>
      <c r="AU516" s="29"/>
      <c r="AV516" s="29"/>
      <c r="AW516" s="29"/>
      <c r="AX516" s="29"/>
      <c r="AY516" s="29"/>
      <c r="AZ516" s="29"/>
      <c r="BA516" s="90"/>
      <c r="BB516" s="97"/>
      <c r="BC516" s="98" t="str">
        <f>IF(AND(OR(K516=契約状況コード表!D$5,K516=契約状況コード表!D$6),OR(AG516=契約状況コード表!G$5,AG516=契約状況コード表!G$6)),"年間支払金額(全官署)",IF(OR(AG516=契約状況コード表!G$5,AG516=契約状況コード表!G$6),"年間支払金額",IF(AND(OR(COUNTIF(AI516,"*すべて*"),COUNTIF(AI516,"*全て*")),S516="●",OR(K516=契約状況コード表!D$5,K516=契約状況コード表!D$6)),"年間支払金額(全官署、契約相手方ごと)",IF(AND(OR(COUNTIF(AI516,"*すべて*"),COUNTIF(AI516,"*全て*")),S516="●"),"年間支払金額(契約相手方ごと)",IF(AND(OR(K516=契約状況コード表!D$5,K516=契約状況コード表!D$6),AG516=契約状況コード表!G$7),"契約総額(全官署)",IF(AND(K516=契約状況コード表!D$7,AG516=契約状況コード表!G$7),"契約総額(自官署のみ)",IF(K516=契約状況コード表!D$7,"年間支払金額(自官署のみ)",IF(AG516=契約状況コード表!G$7,"契約総額",IF(AND(COUNTIF(BJ516,"&lt;&gt;*単価*"),OR(K516=契約状況コード表!D$5,K516=契約状況コード表!D$6)),"全官署予定価格",IF(AND(COUNTIF(BJ516,"*単価*"),OR(K516=契約状況コード表!D$5,K516=契約状況コード表!D$6)),"全官署支払金額",IF(AND(COUNTIF(BJ516,"&lt;&gt;*単価*"),COUNTIF(BJ516,"*変更契約*")),"変更後予定価格",IF(COUNTIF(BJ516,"*単価*"),"年間支払金額","予定価格"))))))))))))</f>
        <v>予定価格</v>
      </c>
      <c r="BD516" s="98" t="str">
        <f>IF(AND(BI516=契約状況コード表!M$5,T516&gt;契約状況コード表!N$5),"○",IF(AND(BI516=契約状況コード表!M$6,T516&gt;=契約状況コード表!N$6),"○",IF(AND(BI516=契約状況コード表!M$7,T516&gt;=契約状況コード表!N$7),"○",IF(AND(BI516=契約状況コード表!M$8,T516&gt;=契約状況コード表!N$8),"○",IF(AND(BI516=契約状況コード表!M$9,T516&gt;=契約状況コード表!N$9),"○",IF(AND(BI516=契約状況コード表!M$10,T516&gt;=契約状況コード表!N$10),"○",IF(AND(BI516=契約状況コード表!M$11,T516&gt;=契約状況コード表!N$11),"○",IF(AND(BI516=契約状況コード表!M$12,T516&gt;=契約状況コード表!N$12),"○",IF(AND(BI516=契約状況コード表!M$13,T516&gt;=契約状況コード表!N$13),"○",IF(T516="他官署で調達手続き入札を実施のため","○","×"))))))))))</f>
        <v>×</v>
      </c>
      <c r="BE516" s="98" t="str">
        <f>IF(AND(BI516=契約状況コード表!M$5,Y516&gt;契約状況コード表!N$5),"○",IF(AND(BI516=契約状況コード表!M$6,Y516&gt;=契約状況コード表!N$6),"○",IF(AND(BI516=契約状況コード表!M$7,Y516&gt;=契約状況コード表!N$7),"○",IF(AND(BI516=契約状況コード表!M$8,Y516&gt;=契約状況コード表!N$8),"○",IF(AND(BI516=契約状況コード表!M$9,Y516&gt;=契約状況コード表!N$9),"○",IF(AND(BI516=契約状況コード表!M$10,Y516&gt;=契約状況コード表!N$10),"○",IF(AND(BI516=契約状況コード表!M$11,Y516&gt;=契約状況コード表!N$11),"○",IF(AND(BI516=契約状況コード表!M$12,Y516&gt;=契約状況コード表!N$12),"○",IF(AND(BI516=契約状況コード表!M$13,Y516&gt;=契約状況コード表!N$13),"○","×")))))))))</f>
        <v>×</v>
      </c>
      <c r="BF516" s="98" t="str">
        <f t="shared" si="65"/>
        <v>×</v>
      </c>
      <c r="BG516" s="98" t="str">
        <f t="shared" si="66"/>
        <v>×</v>
      </c>
      <c r="BH516" s="99" t="str">
        <f t="shared" si="67"/>
        <v/>
      </c>
      <c r="BI516" s="146">
        <f t="shared" si="68"/>
        <v>0</v>
      </c>
      <c r="BJ516" s="29" t="str">
        <f>IF(AG516=契約状況コード表!G$5,"",IF(AND(K516&lt;&gt;"",ISTEXT(U516)),"分担契約/単価契約",IF(ISTEXT(U516),"単価契約",IF(K516&lt;&gt;"","分担契約",""))))</f>
        <v/>
      </c>
      <c r="BK516" s="147"/>
      <c r="BL516" s="102" t="str">
        <f>IF(COUNTIF(T516,"**"),"",IF(AND(T516&gt;=契約状況コード表!P$5,OR(H516=契約状況コード表!M$5,H516=契約状況コード表!M$6)),1,IF(AND(T516&gt;=契約状況コード表!P$13,H516&lt;&gt;契約状況コード表!M$5,H516&lt;&gt;契約状況コード表!M$6),1,"")))</f>
        <v/>
      </c>
      <c r="BM516" s="132" t="str">
        <f t="shared" si="69"/>
        <v>○</v>
      </c>
      <c r="BN516" s="102" t="b">
        <f t="shared" si="70"/>
        <v>1</v>
      </c>
      <c r="BO516" s="102" t="b">
        <f t="shared" si="71"/>
        <v>1</v>
      </c>
    </row>
    <row r="517" spans="7:67" ht="60.6" customHeight="1">
      <c r="G517" s="64"/>
      <c r="H517" s="65"/>
      <c r="I517" s="65"/>
      <c r="J517" s="65"/>
      <c r="K517" s="64"/>
      <c r="L517" s="29"/>
      <c r="M517" s="66"/>
      <c r="N517" s="65"/>
      <c r="O517" s="67"/>
      <c r="P517" s="72"/>
      <c r="Q517" s="73"/>
      <c r="R517" s="65"/>
      <c r="S517" s="64"/>
      <c r="T517" s="68"/>
      <c r="U517" s="75"/>
      <c r="V517" s="76"/>
      <c r="W517" s="148" t="str">
        <f>IF(OR(T517="他官署で調達手続きを実施のため",AG517=契約状況コード表!G$5),"－",IF(V517&lt;&gt;"",ROUNDDOWN(V517/T517,3),(IFERROR(ROUNDDOWN(U517/T517,3),"－"))))</f>
        <v>－</v>
      </c>
      <c r="X517" s="68"/>
      <c r="Y517" s="68"/>
      <c r="Z517" s="71"/>
      <c r="AA517" s="69"/>
      <c r="AB517" s="70"/>
      <c r="AC517" s="71"/>
      <c r="AD517" s="71"/>
      <c r="AE517" s="71"/>
      <c r="AF517" s="71"/>
      <c r="AG517" s="69"/>
      <c r="AH517" s="65"/>
      <c r="AI517" s="65"/>
      <c r="AJ517" s="65"/>
      <c r="AK517" s="29"/>
      <c r="AL517" s="29"/>
      <c r="AM517" s="170"/>
      <c r="AN517" s="170"/>
      <c r="AO517" s="170"/>
      <c r="AP517" s="170"/>
      <c r="AQ517" s="29"/>
      <c r="AR517" s="64"/>
      <c r="AS517" s="29"/>
      <c r="AT517" s="29"/>
      <c r="AU517" s="29"/>
      <c r="AV517" s="29"/>
      <c r="AW517" s="29"/>
      <c r="AX517" s="29"/>
      <c r="AY517" s="29"/>
      <c r="AZ517" s="29"/>
      <c r="BA517" s="90"/>
      <c r="BB517" s="97"/>
      <c r="BC517" s="98" t="str">
        <f>IF(AND(OR(K517=契約状況コード表!D$5,K517=契約状況コード表!D$6),OR(AG517=契約状況コード表!G$5,AG517=契約状況コード表!G$6)),"年間支払金額(全官署)",IF(OR(AG517=契約状況コード表!G$5,AG517=契約状況コード表!G$6),"年間支払金額",IF(AND(OR(COUNTIF(AI517,"*すべて*"),COUNTIF(AI517,"*全て*")),S517="●",OR(K517=契約状況コード表!D$5,K517=契約状況コード表!D$6)),"年間支払金額(全官署、契約相手方ごと)",IF(AND(OR(COUNTIF(AI517,"*すべて*"),COUNTIF(AI517,"*全て*")),S517="●"),"年間支払金額(契約相手方ごと)",IF(AND(OR(K517=契約状況コード表!D$5,K517=契約状況コード表!D$6),AG517=契約状況コード表!G$7),"契約総額(全官署)",IF(AND(K517=契約状況コード表!D$7,AG517=契約状況コード表!G$7),"契約総額(自官署のみ)",IF(K517=契約状況コード表!D$7,"年間支払金額(自官署のみ)",IF(AG517=契約状況コード表!G$7,"契約総額",IF(AND(COUNTIF(BJ517,"&lt;&gt;*単価*"),OR(K517=契約状況コード表!D$5,K517=契約状況コード表!D$6)),"全官署予定価格",IF(AND(COUNTIF(BJ517,"*単価*"),OR(K517=契約状況コード表!D$5,K517=契約状況コード表!D$6)),"全官署支払金額",IF(AND(COUNTIF(BJ517,"&lt;&gt;*単価*"),COUNTIF(BJ517,"*変更契約*")),"変更後予定価格",IF(COUNTIF(BJ517,"*単価*"),"年間支払金額","予定価格"))))))))))))</f>
        <v>予定価格</v>
      </c>
      <c r="BD517" s="98" t="str">
        <f>IF(AND(BI517=契約状況コード表!M$5,T517&gt;契約状況コード表!N$5),"○",IF(AND(BI517=契約状況コード表!M$6,T517&gt;=契約状況コード表!N$6),"○",IF(AND(BI517=契約状況コード表!M$7,T517&gt;=契約状況コード表!N$7),"○",IF(AND(BI517=契約状況コード表!M$8,T517&gt;=契約状況コード表!N$8),"○",IF(AND(BI517=契約状況コード表!M$9,T517&gt;=契約状況コード表!N$9),"○",IF(AND(BI517=契約状況コード表!M$10,T517&gt;=契約状況コード表!N$10),"○",IF(AND(BI517=契約状況コード表!M$11,T517&gt;=契約状況コード表!N$11),"○",IF(AND(BI517=契約状況コード表!M$12,T517&gt;=契約状況コード表!N$12),"○",IF(AND(BI517=契約状況コード表!M$13,T517&gt;=契約状況コード表!N$13),"○",IF(T517="他官署で調達手続き入札を実施のため","○","×"))))))))))</f>
        <v>×</v>
      </c>
      <c r="BE517" s="98" t="str">
        <f>IF(AND(BI517=契約状況コード表!M$5,Y517&gt;契約状況コード表!N$5),"○",IF(AND(BI517=契約状況コード表!M$6,Y517&gt;=契約状況コード表!N$6),"○",IF(AND(BI517=契約状況コード表!M$7,Y517&gt;=契約状況コード表!N$7),"○",IF(AND(BI517=契約状況コード表!M$8,Y517&gt;=契約状況コード表!N$8),"○",IF(AND(BI517=契約状況コード表!M$9,Y517&gt;=契約状況コード表!N$9),"○",IF(AND(BI517=契約状況コード表!M$10,Y517&gt;=契約状況コード表!N$10),"○",IF(AND(BI517=契約状況コード表!M$11,Y517&gt;=契約状況コード表!N$11),"○",IF(AND(BI517=契約状況コード表!M$12,Y517&gt;=契約状況コード表!N$12),"○",IF(AND(BI517=契約状況コード表!M$13,Y517&gt;=契約状況コード表!N$13),"○","×")))))))))</f>
        <v>×</v>
      </c>
      <c r="BF517" s="98" t="str">
        <f t="shared" si="65"/>
        <v>×</v>
      </c>
      <c r="BG517" s="98" t="str">
        <f t="shared" si="66"/>
        <v>×</v>
      </c>
      <c r="BH517" s="99" t="str">
        <f t="shared" si="67"/>
        <v/>
      </c>
      <c r="BI517" s="146">
        <f t="shared" si="68"/>
        <v>0</v>
      </c>
      <c r="BJ517" s="29" t="str">
        <f>IF(AG517=契約状況コード表!G$5,"",IF(AND(K517&lt;&gt;"",ISTEXT(U517)),"分担契約/単価契約",IF(ISTEXT(U517),"単価契約",IF(K517&lt;&gt;"","分担契約",""))))</f>
        <v/>
      </c>
      <c r="BK517" s="147"/>
      <c r="BL517" s="102" t="str">
        <f>IF(COUNTIF(T517,"**"),"",IF(AND(T517&gt;=契約状況コード表!P$5,OR(H517=契約状況コード表!M$5,H517=契約状況コード表!M$6)),1,IF(AND(T517&gt;=契約状況コード表!P$13,H517&lt;&gt;契約状況コード表!M$5,H517&lt;&gt;契約状況コード表!M$6),1,"")))</f>
        <v/>
      </c>
      <c r="BM517" s="132" t="str">
        <f t="shared" si="69"/>
        <v>○</v>
      </c>
      <c r="BN517" s="102" t="b">
        <f t="shared" si="70"/>
        <v>1</v>
      </c>
      <c r="BO517" s="102" t="b">
        <f t="shared" si="71"/>
        <v>1</v>
      </c>
    </row>
    <row r="518" spans="7:67" ht="60.6" customHeight="1">
      <c r="G518" s="64"/>
      <c r="H518" s="65"/>
      <c r="I518" s="65"/>
      <c r="J518" s="65"/>
      <c r="K518" s="64"/>
      <c r="L518" s="29"/>
      <c r="M518" s="66"/>
      <c r="N518" s="65"/>
      <c r="O518" s="67"/>
      <c r="P518" s="72"/>
      <c r="Q518" s="73"/>
      <c r="R518" s="65"/>
      <c r="S518" s="64"/>
      <c r="T518" s="74"/>
      <c r="U518" s="131"/>
      <c r="V518" s="76"/>
      <c r="W518" s="148" t="str">
        <f>IF(OR(T518="他官署で調達手続きを実施のため",AG518=契約状況コード表!G$5),"－",IF(V518&lt;&gt;"",ROUNDDOWN(V518/T518,3),(IFERROR(ROUNDDOWN(U518/T518,3),"－"))))</f>
        <v>－</v>
      </c>
      <c r="X518" s="74"/>
      <c r="Y518" s="74"/>
      <c r="Z518" s="71"/>
      <c r="AA518" s="69"/>
      <c r="AB518" s="70"/>
      <c r="AC518" s="71"/>
      <c r="AD518" s="71"/>
      <c r="AE518" s="71"/>
      <c r="AF518" s="71"/>
      <c r="AG518" s="69"/>
      <c r="AH518" s="65"/>
      <c r="AI518" s="65"/>
      <c r="AJ518" s="65"/>
      <c r="AK518" s="29"/>
      <c r="AL518" s="29"/>
      <c r="AM518" s="170"/>
      <c r="AN518" s="170"/>
      <c r="AO518" s="170"/>
      <c r="AP518" s="170"/>
      <c r="AQ518" s="29"/>
      <c r="AR518" s="64"/>
      <c r="AS518" s="29"/>
      <c r="AT518" s="29"/>
      <c r="AU518" s="29"/>
      <c r="AV518" s="29"/>
      <c r="AW518" s="29"/>
      <c r="AX518" s="29"/>
      <c r="AY518" s="29"/>
      <c r="AZ518" s="29"/>
      <c r="BA518" s="90"/>
      <c r="BB518" s="97"/>
      <c r="BC518" s="98" t="str">
        <f>IF(AND(OR(K518=契約状況コード表!D$5,K518=契約状況コード表!D$6),OR(AG518=契約状況コード表!G$5,AG518=契約状況コード表!G$6)),"年間支払金額(全官署)",IF(OR(AG518=契約状況コード表!G$5,AG518=契約状況コード表!G$6),"年間支払金額",IF(AND(OR(COUNTIF(AI518,"*すべて*"),COUNTIF(AI518,"*全て*")),S518="●",OR(K518=契約状況コード表!D$5,K518=契約状況コード表!D$6)),"年間支払金額(全官署、契約相手方ごと)",IF(AND(OR(COUNTIF(AI518,"*すべて*"),COUNTIF(AI518,"*全て*")),S518="●"),"年間支払金額(契約相手方ごと)",IF(AND(OR(K518=契約状況コード表!D$5,K518=契約状況コード表!D$6),AG518=契約状況コード表!G$7),"契約総額(全官署)",IF(AND(K518=契約状況コード表!D$7,AG518=契約状況コード表!G$7),"契約総額(自官署のみ)",IF(K518=契約状況コード表!D$7,"年間支払金額(自官署のみ)",IF(AG518=契約状況コード表!G$7,"契約総額",IF(AND(COUNTIF(BJ518,"&lt;&gt;*単価*"),OR(K518=契約状況コード表!D$5,K518=契約状況コード表!D$6)),"全官署予定価格",IF(AND(COUNTIF(BJ518,"*単価*"),OR(K518=契約状況コード表!D$5,K518=契約状況コード表!D$6)),"全官署支払金額",IF(AND(COUNTIF(BJ518,"&lt;&gt;*単価*"),COUNTIF(BJ518,"*変更契約*")),"変更後予定価格",IF(COUNTIF(BJ518,"*単価*"),"年間支払金額","予定価格"))))))))))))</f>
        <v>予定価格</v>
      </c>
      <c r="BD518" s="98" t="str">
        <f>IF(AND(BI518=契約状況コード表!M$5,T518&gt;契約状況コード表!N$5),"○",IF(AND(BI518=契約状況コード表!M$6,T518&gt;=契約状況コード表!N$6),"○",IF(AND(BI518=契約状況コード表!M$7,T518&gt;=契約状況コード表!N$7),"○",IF(AND(BI518=契約状況コード表!M$8,T518&gt;=契約状況コード表!N$8),"○",IF(AND(BI518=契約状況コード表!M$9,T518&gt;=契約状況コード表!N$9),"○",IF(AND(BI518=契約状況コード表!M$10,T518&gt;=契約状況コード表!N$10),"○",IF(AND(BI518=契約状況コード表!M$11,T518&gt;=契約状況コード表!N$11),"○",IF(AND(BI518=契約状況コード表!M$12,T518&gt;=契約状況コード表!N$12),"○",IF(AND(BI518=契約状況コード表!M$13,T518&gt;=契約状況コード表!N$13),"○",IF(T518="他官署で調達手続き入札を実施のため","○","×"))))))))))</f>
        <v>×</v>
      </c>
      <c r="BE518" s="98" t="str">
        <f>IF(AND(BI518=契約状況コード表!M$5,Y518&gt;契約状況コード表!N$5),"○",IF(AND(BI518=契約状況コード表!M$6,Y518&gt;=契約状況コード表!N$6),"○",IF(AND(BI518=契約状況コード表!M$7,Y518&gt;=契約状況コード表!N$7),"○",IF(AND(BI518=契約状況コード表!M$8,Y518&gt;=契約状況コード表!N$8),"○",IF(AND(BI518=契約状況コード表!M$9,Y518&gt;=契約状況コード表!N$9),"○",IF(AND(BI518=契約状況コード表!M$10,Y518&gt;=契約状況コード表!N$10),"○",IF(AND(BI518=契約状況コード表!M$11,Y518&gt;=契約状況コード表!N$11),"○",IF(AND(BI518=契約状況コード表!M$12,Y518&gt;=契約状況コード表!N$12),"○",IF(AND(BI518=契約状況コード表!M$13,Y518&gt;=契約状況コード表!N$13),"○","×")))))))))</f>
        <v>×</v>
      </c>
      <c r="BF518" s="98" t="str">
        <f t="shared" si="65"/>
        <v>×</v>
      </c>
      <c r="BG518" s="98" t="str">
        <f t="shared" si="66"/>
        <v>×</v>
      </c>
      <c r="BH518" s="99" t="str">
        <f t="shared" si="67"/>
        <v/>
      </c>
      <c r="BI518" s="146">
        <f t="shared" si="68"/>
        <v>0</v>
      </c>
      <c r="BJ518" s="29" t="str">
        <f>IF(AG518=契約状況コード表!G$5,"",IF(AND(K518&lt;&gt;"",ISTEXT(U518)),"分担契約/単価契約",IF(ISTEXT(U518),"単価契約",IF(K518&lt;&gt;"","分担契約",""))))</f>
        <v/>
      </c>
      <c r="BK518" s="147"/>
      <c r="BL518" s="102" t="str">
        <f>IF(COUNTIF(T518,"**"),"",IF(AND(T518&gt;=契約状況コード表!P$5,OR(H518=契約状況コード表!M$5,H518=契約状況コード表!M$6)),1,IF(AND(T518&gt;=契約状況コード表!P$13,H518&lt;&gt;契約状況コード表!M$5,H518&lt;&gt;契約状況コード表!M$6),1,"")))</f>
        <v/>
      </c>
      <c r="BM518" s="132" t="str">
        <f t="shared" si="69"/>
        <v>○</v>
      </c>
      <c r="BN518" s="102" t="b">
        <f t="shared" si="70"/>
        <v>1</v>
      </c>
      <c r="BO518" s="102" t="b">
        <f t="shared" si="71"/>
        <v>1</v>
      </c>
    </row>
    <row r="519" spans="7:67" ht="60.6" customHeight="1">
      <c r="G519" s="64"/>
      <c r="H519" s="65"/>
      <c r="I519" s="65"/>
      <c r="J519" s="65"/>
      <c r="K519" s="64"/>
      <c r="L519" s="29"/>
      <c r="M519" s="66"/>
      <c r="N519" s="65"/>
      <c r="O519" s="67"/>
      <c r="P519" s="72"/>
      <c r="Q519" s="73"/>
      <c r="R519" s="65"/>
      <c r="S519" s="64"/>
      <c r="T519" s="68"/>
      <c r="U519" s="75"/>
      <c r="V519" s="76"/>
      <c r="W519" s="148" t="str">
        <f>IF(OR(T519="他官署で調達手続きを実施のため",AG519=契約状況コード表!G$5),"－",IF(V519&lt;&gt;"",ROUNDDOWN(V519/T519,3),(IFERROR(ROUNDDOWN(U519/T519,3),"－"))))</f>
        <v>－</v>
      </c>
      <c r="X519" s="68"/>
      <c r="Y519" s="68"/>
      <c r="Z519" s="71"/>
      <c r="AA519" s="69"/>
      <c r="AB519" s="70"/>
      <c r="AC519" s="71"/>
      <c r="AD519" s="71"/>
      <c r="AE519" s="71"/>
      <c r="AF519" s="71"/>
      <c r="AG519" s="69"/>
      <c r="AH519" s="65"/>
      <c r="AI519" s="65"/>
      <c r="AJ519" s="65"/>
      <c r="AK519" s="29"/>
      <c r="AL519" s="29"/>
      <c r="AM519" s="170"/>
      <c r="AN519" s="170"/>
      <c r="AO519" s="170"/>
      <c r="AP519" s="170"/>
      <c r="AQ519" s="29"/>
      <c r="AR519" s="64"/>
      <c r="AS519" s="29"/>
      <c r="AT519" s="29"/>
      <c r="AU519" s="29"/>
      <c r="AV519" s="29"/>
      <c r="AW519" s="29"/>
      <c r="AX519" s="29"/>
      <c r="AY519" s="29"/>
      <c r="AZ519" s="29"/>
      <c r="BA519" s="90"/>
      <c r="BB519" s="97"/>
      <c r="BC519" s="98" t="str">
        <f>IF(AND(OR(K519=契約状況コード表!D$5,K519=契約状況コード表!D$6),OR(AG519=契約状況コード表!G$5,AG519=契約状況コード表!G$6)),"年間支払金額(全官署)",IF(OR(AG519=契約状況コード表!G$5,AG519=契約状況コード表!G$6),"年間支払金額",IF(AND(OR(COUNTIF(AI519,"*すべて*"),COUNTIF(AI519,"*全て*")),S519="●",OR(K519=契約状況コード表!D$5,K519=契約状況コード表!D$6)),"年間支払金額(全官署、契約相手方ごと)",IF(AND(OR(COUNTIF(AI519,"*すべて*"),COUNTIF(AI519,"*全て*")),S519="●"),"年間支払金額(契約相手方ごと)",IF(AND(OR(K519=契約状況コード表!D$5,K519=契約状況コード表!D$6),AG519=契約状況コード表!G$7),"契約総額(全官署)",IF(AND(K519=契約状況コード表!D$7,AG519=契約状況コード表!G$7),"契約総額(自官署のみ)",IF(K519=契約状況コード表!D$7,"年間支払金額(自官署のみ)",IF(AG519=契約状況コード表!G$7,"契約総額",IF(AND(COUNTIF(BJ519,"&lt;&gt;*単価*"),OR(K519=契約状況コード表!D$5,K519=契約状況コード表!D$6)),"全官署予定価格",IF(AND(COUNTIF(BJ519,"*単価*"),OR(K519=契約状況コード表!D$5,K519=契約状況コード表!D$6)),"全官署支払金額",IF(AND(COUNTIF(BJ519,"&lt;&gt;*単価*"),COUNTIF(BJ519,"*変更契約*")),"変更後予定価格",IF(COUNTIF(BJ519,"*単価*"),"年間支払金額","予定価格"))))))))))))</f>
        <v>予定価格</v>
      </c>
      <c r="BD519" s="98" t="str">
        <f>IF(AND(BI519=契約状況コード表!M$5,T519&gt;契約状況コード表!N$5),"○",IF(AND(BI519=契約状況コード表!M$6,T519&gt;=契約状況コード表!N$6),"○",IF(AND(BI519=契約状況コード表!M$7,T519&gt;=契約状況コード表!N$7),"○",IF(AND(BI519=契約状況コード表!M$8,T519&gt;=契約状況コード表!N$8),"○",IF(AND(BI519=契約状況コード表!M$9,T519&gt;=契約状況コード表!N$9),"○",IF(AND(BI519=契約状況コード表!M$10,T519&gt;=契約状況コード表!N$10),"○",IF(AND(BI519=契約状況コード表!M$11,T519&gt;=契約状況コード表!N$11),"○",IF(AND(BI519=契約状況コード表!M$12,T519&gt;=契約状況コード表!N$12),"○",IF(AND(BI519=契約状況コード表!M$13,T519&gt;=契約状況コード表!N$13),"○",IF(T519="他官署で調達手続き入札を実施のため","○","×"))))))))))</f>
        <v>×</v>
      </c>
      <c r="BE519" s="98" t="str">
        <f>IF(AND(BI519=契約状況コード表!M$5,Y519&gt;契約状況コード表!N$5),"○",IF(AND(BI519=契約状況コード表!M$6,Y519&gt;=契約状況コード表!N$6),"○",IF(AND(BI519=契約状況コード表!M$7,Y519&gt;=契約状況コード表!N$7),"○",IF(AND(BI519=契約状況コード表!M$8,Y519&gt;=契約状況コード表!N$8),"○",IF(AND(BI519=契約状況コード表!M$9,Y519&gt;=契約状況コード表!N$9),"○",IF(AND(BI519=契約状況コード表!M$10,Y519&gt;=契約状況コード表!N$10),"○",IF(AND(BI519=契約状況コード表!M$11,Y519&gt;=契約状況コード表!N$11),"○",IF(AND(BI519=契約状況コード表!M$12,Y519&gt;=契約状況コード表!N$12),"○",IF(AND(BI519=契約状況コード表!M$13,Y519&gt;=契約状況コード表!N$13),"○","×")))))))))</f>
        <v>×</v>
      </c>
      <c r="BF519" s="98" t="str">
        <f t="shared" si="65"/>
        <v>×</v>
      </c>
      <c r="BG519" s="98" t="str">
        <f t="shared" si="66"/>
        <v>×</v>
      </c>
      <c r="BH519" s="99" t="str">
        <f t="shared" si="67"/>
        <v/>
      </c>
      <c r="BI519" s="146">
        <f t="shared" si="68"/>
        <v>0</v>
      </c>
      <c r="BJ519" s="29" t="str">
        <f>IF(AG519=契約状況コード表!G$5,"",IF(AND(K519&lt;&gt;"",ISTEXT(U519)),"分担契約/単価契約",IF(ISTEXT(U519),"単価契約",IF(K519&lt;&gt;"","分担契約",""))))</f>
        <v/>
      </c>
      <c r="BK519" s="147"/>
      <c r="BL519" s="102" t="str">
        <f>IF(COUNTIF(T519,"**"),"",IF(AND(T519&gt;=契約状況コード表!P$5,OR(H519=契約状況コード表!M$5,H519=契約状況コード表!M$6)),1,IF(AND(T519&gt;=契約状況コード表!P$13,H519&lt;&gt;契約状況コード表!M$5,H519&lt;&gt;契約状況コード表!M$6),1,"")))</f>
        <v/>
      </c>
      <c r="BM519" s="132" t="str">
        <f t="shared" si="69"/>
        <v>○</v>
      </c>
      <c r="BN519" s="102" t="b">
        <f t="shared" si="70"/>
        <v>1</v>
      </c>
      <c r="BO519" s="102" t="b">
        <f t="shared" si="71"/>
        <v>1</v>
      </c>
    </row>
    <row r="520" spans="7:67" ht="60.6" customHeight="1">
      <c r="G520" s="64"/>
      <c r="H520" s="65"/>
      <c r="I520" s="65"/>
      <c r="J520" s="65"/>
      <c r="K520" s="64"/>
      <c r="L520" s="29"/>
      <c r="M520" s="66"/>
      <c r="N520" s="65"/>
      <c r="O520" s="67"/>
      <c r="P520" s="72"/>
      <c r="Q520" s="73"/>
      <c r="R520" s="65"/>
      <c r="S520" s="64"/>
      <c r="T520" s="68"/>
      <c r="U520" s="75"/>
      <c r="V520" s="76"/>
      <c r="W520" s="148" t="str">
        <f>IF(OR(T520="他官署で調達手続きを実施のため",AG520=契約状況コード表!G$5),"－",IF(V520&lt;&gt;"",ROUNDDOWN(V520/T520,3),(IFERROR(ROUNDDOWN(U520/T520,3),"－"))))</f>
        <v>－</v>
      </c>
      <c r="X520" s="68"/>
      <c r="Y520" s="68"/>
      <c r="Z520" s="71"/>
      <c r="AA520" s="69"/>
      <c r="AB520" s="70"/>
      <c r="AC520" s="71"/>
      <c r="AD520" s="71"/>
      <c r="AE520" s="71"/>
      <c r="AF520" s="71"/>
      <c r="AG520" s="69"/>
      <c r="AH520" s="65"/>
      <c r="AI520" s="65"/>
      <c r="AJ520" s="65"/>
      <c r="AK520" s="29"/>
      <c r="AL520" s="29"/>
      <c r="AM520" s="170"/>
      <c r="AN520" s="170"/>
      <c r="AO520" s="170"/>
      <c r="AP520" s="170"/>
      <c r="AQ520" s="29"/>
      <c r="AR520" s="64"/>
      <c r="AS520" s="29"/>
      <c r="AT520" s="29"/>
      <c r="AU520" s="29"/>
      <c r="AV520" s="29"/>
      <c r="AW520" s="29"/>
      <c r="AX520" s="29"/>
      <c r="AY520" s="29"/>
      <c r="AZ520" s="29"/>
      <c r="BA520" s="90"/>
      <c r="BB520" s="97"/>
      <c r="BC520" s="98" t="str">
        <f>IF(AND(OR(K520=契約状況コード表!D$5,K520=契約状況コード表!D$6),OR(AG520=契約状況コード表!G$5,AG520=契約状況コード表!G$6)),"年間支払金額(全官署)",IF(OR(AG520=契約状況コード表!G$5,AG520=契約状況コード表!G$6),"年間支払金額",IF(AND(OR(COUNTIF(AI520,"*すべて*"),COUNTIF(AI520,"*全て*")),S520="●",OR(K520=契約状況コード表!D$5,K520=契約状況コード表!D$6)),"年間支払金額(全官署、契約相手方ごと)",IF(AND(OR(COUNTIF(AI520,"*すべて*"),COUNTIF(AI520,"*全て*")),S520="●"),"年間支払金額(契約相手方ごと)",IF(AND(OR(K520=契約状況コード表!D$5,K520=契約状況コード表!D$6),AG520=契約状況コード表!G$7),"契約総額(全官署)",IF(AND(K520=契約状況コード表!D$7,AG520=契約状況コード表!G$7),"契約総額(自官署のみ)",IF(K520=契約状況コード表!D$7,"年間支払金額(自官署のみ)",IF(AG520=契約状況コード表!G$7,"契約総額",IF(AND(COUNTIF(BJ520,"&lt;&gt;*単価*"),OR(K520=契約状況コード表!D$5,K520=契約状況コード表!D$6)),"全官署予定価格",IF(AND(COUNTIF(BJ520,"*単価*"),OR(K520=契約状況コード表!D$5,K520=契約状況コード表!D$6)),"全官署支払金額",IF(AND(COUNTIF(BJ520,"&lt;&gt;*単価*"),COUNTIF(BJ520,"*変更契約*")),"変更後予定価格",IF(COUNTIF(BJ520,"*単価*"),"年間支払金額","予定価格"))))))))))))</f>
        <v>予定価格</v>
      </c>
      <c r="BD520" s="98" t="str">
        <f>IF(AND(BI520=契約状況コード表!M$5,T520&gt;契約状況コード表!N$5),"○",IF(AND(BI520=契約状況コード表!M$6,T520&gt;=契約状況コード表!N$6),"○",IF(AND(BI520=契約状況コード表!M$7,T520&gt;=契約状況コード表!N$7),"○",IF(AND(BI520=契約状況コード表!M$8,T520&gt;=契約状況コード表!N$8),"○",IF(AND(BI520=契約状況コード表!M$9,T520&gt;=契約状況コード表!N$9),"○",IF(AND(BI520=契約状況コード表!M$10,T520&gt;=契約状況コード表!N$10),"○",IF(AND(BI520=契約状況コード表!M$11,T520&gt;=契約状況コード表!N$11),"○",IF(AND(BI520=契約状況コード表!M$12,T520&gt;=契約状況コード表!N$12),"○",IF(AND(BI520=契約状況コード表!M$13,T520&gt;=契約状況コード表!N$13),"○",IF(T520="他官署で調達手続き入札を実施のため","○","×"))))))))))</f>
        <v>×</v>
      </c>
      <c r="BE520" s="98" t="str">
        <f>IF(AND(BI520=契約状況コード表!M$5,Y520&gt;契約状況コード表!N$5),"○",IF(AND(BI520=契約状況コード表!M$6,Y520&gt;=契約状況コード表!N$6),"○",IF(AND(BI520=契約状況コード表!M$7,Y520&gt;=契約状況コード表!N$7),"○",IF(AND(BI520=契約状況コード表!M$8,Y520&gt;=契約状況コード表!N$8),"○",IF(AND(BI520=契約状況コード表!M$9,Y520&gt;=契約状況コード表!N$9),"○",IF(AND(BI520=契約状況コード表!M$10,Y520&gt;=契約状況コード表!N$10),"○",IF(AND(BI520=契約状況コード表!M$11,Y520&gt;=契約状況コード表!N$11),"○",IF(AND(BI520=契約状況コード表!M$12,Y520&gt;=契約状況コード表!N$12),"○",IF(AND(BI520=契約状況コード表!M$13,Y520&gt;=契約状況コード表!N$13),"○","×")))))))))</f>
        <v>×</v>
      </c>
      <c r="BF520" s="98" t="str">
        <f t="shared" si="65"/>
        <v>×</v>
      </c>
      <c r="BG520" s="98" t="str">
        <f t="shared" si="66"/>
        <v>×</v>
      </c>
      <c r="BH520" s="99" t="str">
        <f t="shared" si="67"/>
        <v/>
      </c>
      <c r="BI520" s="146">
        <f t="shared" si="68"/>
        <v>0</v>
      </c>
      <c r="BJ520" s="29" t="str">
        <f>IF(AG520=契約状況コード表!G$5,"",IF(AND(K520&lt;&gt;"",ISTEXT(U520)),"分担契約/単価契約",IF(ISTEXT(U520),"単価契約",IF(K520&lt;&gt;"","分担契約",""))))</f>
        <v/>
      </c>
      <c r="BK520" s="147"/>
      <c r="BL520" s="102" t="str">
        <f>IF(COUNTIF(T520,"**"),"",IF(AND(T520&gt;=契約状況コード表!P$5,OR(H520=契約状況コード表!M$5,H520=契約状況コード表!M$6)),1,IF(AND(T520&gt;=契約状況コード表!P$13,H520&lt;&gt;契約状況コード表!M$5,H520&lt;&gt;契約状況コード表!M$6),1,"")))</f>
        <v/>
      </c>
      <c r="BM520" s="132" t="str">
        <f t="shared" si="69"/>
        <v>○</v>
      </c>
      <c r="BN520" s="102" t="b">
        <f t="shared" si="70"/>
        <v>1</v>
      </c>
      <c r="BO520" s="102" t="b">
        <f t="shared" si="71"/>
        <v>1</v>
      </c>
    </row>
    <row r="521" spans="7:67" ht="60.6" customHeight="1">
      <c r="G521" s="64"/>
      <c r="H521" s="65"/>
      <c r="I521" s="65"/>
      <c r="J521" s="65"/>
      <c r="K521" s="64"/>
      <c r="L521" s="29"/>
      <c r="M521" s="66"/>
      <c r="N521" s="65"/>
      <c r="O521" s="67"/>
      <c r="P521" s="72"/>
      <c r="Q521" s="73"/>
      <c r="R521" s="65"/>
      <c r="S521" s="64"/>
      <c r="T521" s="68"/>
      <c r="U521" s="75"/>
      <c r="V521" s="76"/>
      <c r="W521" s="148" t="str">
        <f>IF(OR(T521="他官署で調達手続きを実施のため",AG521=契約状況コード表!G$5),"－",IF(V521&lt;&gt;"",ROUNDDOWN(V521/T521,3),(IFERROR(ROUNDDOWN(U521/T521,3),"－"))))</f>
        <v>－</v>
      </c>
      <c r="X521" s="68"/>
      <c r="Y521" s="68"/>
      <c r="Z521" s="71"/>
      <c r="AA521" s="69"/>
      <c r="AB521" s="70"/>
      <c r="AC521" s="71"/>
      <c r="AD521" s="71"/>
      <c r="AE521" s="71"/>
      <c r="AF521" s="71"/>
      <c r="AG521" s="69"/>
      <c r="AH521" s="65"/>
      <c r="AI521" s="65"/>
      <c r="AJ521" s="65"/>
      <c r="AK521" s="29"/>
      <c r="AL521" s="29"/>
      <c r="AM521" s="170"/>
      <c r="AN521" s="170"/>
      <c r="AO521" s="170"/>
      <c r="AP521" s="170"/>
      <c r="AQ521" s="29"/>
      <c r="AR521" s="64"/>
      <c r="AS521" s="29"/>
      <c r="AT521" s="29"/>
      <c r="AU521" s="29"/>
      <c r="AV521" s="29"/>
      <c r="AW521" s="29"/>
      <c r="AX521" s="29"/>
      <c r="AY521" s="29"/>
      <c r="AZ521" s="29"/>
      <c r="BA521" s="90"/>
      <c r="BB521" s="97"/>
      <c r="BC521" s="98" t="str">
        <f>IF(AND(OR(K521=契約状況コード表!D$5,K521=契約状況コード表!D$6),OR(AG521=契約状況コード表!G$5,AG521=契約状況コード表!G$6)),"年間支払金額(全官署)",IF(OR(AG521=契約状況コード表!G$5,AG521=契約状況コード表!G$6),"年間支払金額",IF(AND(OR(COUNTIF(AI521,"*すべて*"),COUNTIF(AI521,"*全て*")),S521="●",OR(K521=契約状況コード表!D$5,K521=契約状況コード表!D$6)),"年間支払金額(全官署、契約相手方ごと)",IF(AND(OR(COUNTIF(AI521,"*すべて*"),COUNTIF(AI521,"*全て*")),S521="●"),"年間支払金額(契約相手方ごと)",IF(AND(OR(K521=契約状況コード表!D$5,K521=契約状況コード表!D$6),AG521=契約状況コード表!G$7),"契約総額(全官署)",IF(AND(K521=契約状況コード表!D$7,AG521=契約状況コード表!G$7),"契約総額(自官署のみ)",IF(K521=契約状況コード表!D$7,"年間支払金額(自官署のみ)",IF(AG521=契約状況コード表!G$7,"契約総額",IF(AND(COUNTIF(BJ521,"&lt;&gt;*単価*"),OR(K521=契約状況コード表!D$5,K521=契約状況コード表!D$6)),"全官署予定価格",IF(AND(COUNTIF(BJ521,"*単価*"),OR(K521=契約状況コード表!D$5,K521=契約状況コード表!D$6)),"全官署支払金額",IF(AND(COUNTIF(BJ521,"&lt;&gt;*単価*"),COUNTIF(BJ521,"*変更契約*")),"変更後予定価格",IF(COUNTIF(BJ521,"*単価*"),"年間支払金額","予定価格"))))))))))))</f>
        <v>予定価格</v>
      </c>
      <c r="BD521" s="98" t="str">
        <f>IF(AND(BI521=契約状況コード表!M$5,T521&gt;契約状況コード表!N$5),"○",IF(AND(BI521=契約状況コード表!M$6,T521&gt;=契約状況コード表!N$6),"○",IF(AND(BI521=契約状況コード表!M$7,T521&gt;=契約状況コード表!N$7),"○",IF(AND(BI521=契約状況コード表!M$8,T521&gt;=契約状況コード表!N$8),"○",IF(AND(BI521=契約状況コード表!M$9,T521&gt;=契約状況コード表!N$9),"○",IF(AND(BI521=契約状況コード表!M$10,T521&gt;=契約状況コード表!N$10),"○",IF(AND(BI521=契約状況コード表!M$11,T521&gt;=契約状況コード表!N$11),"○",IF(AND(BI521=契約状況コード表!M$12,T521&gt;=契約状況コード表!N$12),"○",IF(AND(BI521=契約状況コード表!M$13,T521&gt;=契約状況コード表!N$13),"○",IF(T521="他官署で調達手続き入札を実施のため","○","×"))))))))))</f>
        <v>×</v>
      </c>
      <c r="BE521" s="98" t="str">
        <f>IF(AND(BI521=契約状況コード表!M$5,Y521&gt;契約状況コード表!N$5),"○",IF(AND(BI521=契約状況コード表!M$6,Y521&gt;=契約状況コード表!N$6),"○",IF(AND(BI521=契約状況コード表!M$7,Y521&gt;=契約状況コード表!N$7),"○",IF(AND(BI521=契約状況コード表!M$8,Y521&gt;=契約状況コード表!N$8),"○",IF(AND(BI521=契約状況コード表!M$9,Y521&gt;=契約状況コード表!N$9),"○",IF(AND(BI521=契約状況コード表!M$10,Y521&gt;=契約状況コード表!N$10),"○",IF(AND(BI521=契約状況コード表!M$11,Y521&gt;=契約状況コード表!N$11),"○",IF(AND(BI521=契約状況コード表!M$12,Y521&gt;=契約状況コード表!N$12),"○",IF(AND(BI521=契約状況コード表!M$13,Y521&gt;=契約状況コード表!N$13),"○","×")))))))))</f>
        <v>×</v>
      </c>
      <c r="BF521" s="98" t="str">
        <f t="shared" si="65"/>
        <v>×</v>
      </c>
      <c r="BG521" s="98" t="str">
        <f t="shared" si="66"/>
        <v>×</v>
      </c>
      <c r="BH521" s="99" t="str">
        <f t="shared" si="67"/>
        <v/>
      </c>
      <c r="BI521" s="146">
        <f t="shared" si="68"/>
        <v>0</v>
      </c>
      <c r="BJ521" s="29" t="str">
        <f>IF(AG521=契約状況コード表!G$5,"",IF(AND(K521&lt;&gt;"",ISTEXT(U521)),"分担契約/単価契約",IF(ISTEXT(U521),"単価契約",IF(K521&lt;&gt;"","分担契約",""))))</f>
        <v/>
      </c>
      <c r="BK521" s="147"/>
      <c r="BL521" s="102" t="str">
        <f>IF(COUNTIF(T521,"**"),"",IF(AND(T521&gt;=契約状況コード表!P$5,OR(H521=契約状況コード表!M$5,H521=契約状況コード表!M$6)),1,IF(AND(T521&gt;=契約状況コード表!P$13,H521&lt;&gt;契約状況コード表!M$5,H521&lt;&gt;契約状況コード表!M$6),1,"")))</f>
        <v/>
      </c>
      <c r="BM521" s="132" t="str">
        <f t="shared" si="69"/>
        <v>○</v>
      </c>
      <c r="BN521" s="102" t="b">
        <f t="shared" si="70"/>
        <v>1</v>
      </c>
      <c r="BO521" s="102" t="b">
        <f t="shared" si="71"/>
        <v>1</v>
      </c>
    </row>
    <row r="522" spans="7:67" ht="60.6" customHeight="1">
      <c r="G522" s="64"/>
      <c r="H522" s="65"/>
      <c r="I522" s="65"/>
      <c r="J522" s="65"/>
      <c r="K522" s="64"/>
      <c r="L522" s="29"/>
      <c r="M522" s="66"/>
      <c r="N522" s="65"/>
      <c r="O522" s="67"/>
      <c r="P522" s="72"/>
      <c r="Q522" s="73"/>
      <c r="R522" s="65"/>
      <c r="S522" s="64"/>
      <c r="T522" s="68"/>
      <c r="U522" s="75"/>
      <c r="V522" s="76"/>
      <c r="W522" s="148" t="str">
        <f>IF(OR(T522="他官署で調達手続きを実施のため",AG522=契約状況コード表!G$5),"－",IF(V522&lt;&gt;"",ROUNDDOWN(V522/T522,3),(IFERROR(ROUNDDOWN(U522/T522,3),"－"))))</f>
        <v>－</v>
      </c>
      <c r="X522" s="68"/>
      <c r="Y522" s="68"/>
      <c r="Z522" s="71"/>
      <c r="AA522" s="69"/>
      <c r="AB522" s="70"/>
      <c r="AC522" s="71"/>
      <c r="AD522" s="71"/>
      <c r="AE522" s="71"/>
      <c r="AF522" s="71"/>
      <c r="AG522" s="69"/>
      <c r="AH522" s="65"/>
      <c r="AI522" s="65"/>
      <c r="AJ522" s="65"/>
      <c r="AK522" s="29"/>
      <c r="AL522" s="29"/>
      <c r="AM522" s="170"/>
      <c r="AN522" s="170"/>
      <c r="AO522" s="170"/>
      <c r="AP522" s="170"/>
      <c r="AQ522" s="29"/>
      <c r="AR522" s="64"/>
      <c r="AS522" s="29"/>
      <c r="AT522" s="29"/>
      <c r="AU522" s="29"/>
      <c r="AV522" s="29"/>
      <c r="AW522" s="29"/>
      <c r="AX522" s="29"/>
      <c r="AY522" s="29"/>
      <c r="AZ522" s="29"/>
      <c r="BA522" s="92"/>
      <c r="BB522" s="97"/>
      <c r="BC522" s="98" t="str">
        <f>IF(AND(OR(K522=契約状況コード表!D$5,K522=契約状況コード表!D$6),OR(AG522=契約状況コード表!G$5,AG522=契約状況コード表!G$6)),"年間支払金額(全官署)",IF(OR(AG522=契約状況コード表!G$5,AG522=契約状況コード表!G$6),"年間支払金額",IF(AND(OR(COUNTIF(AI522,"*すべて*"),COUNTIF(AI522,"*全て*")),S522="●",OR(K522=契約状況コード表!D$5,K522=契約状況コード表!D$6)),"年間支払金額(全官署、契約相手方ごと)",IF(AND(OR(COUNTIF(AI522,"*すべて*"),COUNTIF(AI522,"*全て*")),S522="●"),"年間支払金額(契約相手方ごと)",IF(AND(OR(K522=契約状況コード表!D$5,K522=契約状況コード表!D$6),AG522=契約状況コード表!G$7),"契約総額(全官署)",IF(AND(K522=契約状況コード表!D$7,AG522=契約状況コード表!G$7),"契約総額(自官署のみ)",IF(K522=契約状況コード表!D$7,"年間支払金額(自官署のみ)",IF(AG522=契約状況コード表!G$7,"契約総額",IF(AND(COUNTIF(BJ522,"&lt;&gt;*単価*"),OR(K522=契約状況コード表!D$5,K522=契約状況コード表!D$6)),"全官署予定価格",IF(AND(COUNTIF(BJ522,"*単価*"),OR(K522=契約状況コード表!D$5,K522=契約状況コード表!D$6)),"全官署支払金額",IF(AND(COUNTIF(BJ522,"&lt;&gt;*単価*"),COUNTIF(BJ522,"*変更契約*")),"変更後予定価格",IF(COUNTIF(BJ522,"*単価*"),"年間支払金額","予定価格"))))))))))))</f>
        <v>予定価格</v>
      </c>
      <c r="BD522" s="98" t="str">
        <f>IF(AND(BI522=契約状況コード表!M$5,T522&gt;契約状況コード表!N$5),"○",IF(AND(BI522=契約状況コード表!M$6,T522&gt;=契約状況コード表!N$6),"○",IF(AND(BI522=契約状況コード表!M$7,T522&gt;=契約状況コード表!N$7),"○",IF(AND(BI522=契約状況コード表!M$8,T522&gt;=契約状況コード表!N$8),"○",IF(AND(BI522=契約状況コード表!M$9,T522&gt;=契約状況コード表!N$9),"○",IF(AND(BI522=契約状況コード表!M$10,T522&gt;=契約状況コード表!N$10),"○",IF(AND(BI522=契約状況コード表!M$11,T522&gt;=契約状況コード表!N$11),"○",IF(AND(BI522=契約状況コード表!M$12,T522&gt;=契約状況コード表!N$12),"○",IF(AND(BI522=契約状況コード表!M$13,T522&gt;=契約状況コード表!N$13),"○",IF(T522="他官署で調達手続き入札を実施のため","○","×"))))))))))</f>
        <v>×</v>
      </c>
      <c r="BE522" s="98" t="str">
        <f>IF(AND(BI522=契約状況コード表!M$5,Y522&gt;契約状況コード表!N$5),"○",IF(AND(BI522=契約状況コード表!M$6,Y522&gt;=契約状況コード表!N$6),"○",IF(AND(BI522=契約状況コード表!M$7,Y522&gt;=契約状況コード表!N$7),"○",IF(AND(BI522=契約状況コード表!M$8,Y522&gt;=契約状況コード表!N$8),"○",IF(AND(BI522=契約状況コード表!M$9,Y522&gt;=契約状況コード表!N$9),"○",IF(AND(BI522=契約状況コード表!M$10,Y522&gt;=契約状況コード表!N$10),"○",IF(AND(BI522=契約状況コード表!M$11,Y522&gt;=契約状況コード表!N$11),"○",IF(AND(BI522=契約状況コード表!M$12,Y522&gt;=契約状況コード表!N$12),"○",IF(AND(BI522=契約状況コード表!M$13,Y522&gt;=契約状況コード表!N$13),"○","×")))))))))</f>
        <v>×</v>
      </c>
      <c r="BF522" s="98" t="str">
        <f t="shared" si="65"/>
        <v>×</v>
      </c>
      <c r="BG522" s="98" t="str">
        <f t="shared" si="66"/>
        <v>×</v>
      </c>
      <c r="BH522" s="99" t="str">
        <f t="shared" si="67"/>
        <v/>
      </c>
      <c r="BI522" s="146">
        <f t="shared" si="68"/>
        <v>0</v>
      </c>
      <c r="BJ522" s="29" t="str">
        <f>IF(AG522=契約状況コード表!G$5,"",IF(AND(K522&lt;&gt;"",ISTEXT(U522)),"分担契約/単価契約",IF(ISTEXT(U522),"単価契約",IF(K522&lt;&gt;"","分担契約",""))))</f>
        <v/>
      </c>
      <c r="BK522" s="147"/>
      <c r="BL522" s="102" t="str">
        <f>IF(COUNTIF(T522,"**"),"",IF(AND(T522&gt;=契約状況コード表!P$5,OR(H522=契約状況コード表!M$5,H522=契約状況コード表!M$6)),1,IF(AND(T522&gt;=契約状況コード表!P$13,H522&lt;&gt;契約状況コード表!M$5,H522&lt;&gt;契約状況コード表!M$6),1,"")))</f>
        <v/>
      </c>
      <c r="BM522" s="132" t="str">
        <f t="shared" si="69"/>
        <v>○</v>
      </c>
      <c r="BN522" s="102" t="b">
        <f t="shared" si="70"/>
        <v>1</v>
      </c>
      <c r="BO522" s="102" t="b">
        <f t="shared" si="71"/>
        <v>1</v>
      </c>
    </row>
    <row r="523" spans="7:67" ht="60.6" customHeight="1">
      <c r="G523" s="64"/>
      <c r="H523" s="65"/>
      <c r="I523" s="65"/>
      <c r="J523" s="65"/>
      <c r="K523" s="64"/>
      <c r="L523" s="29"/>
      <c r="M523" s="66"/>
      <c r="N523" s="65"/>
      <c r="O523" s="67"/>
      <c r="P523" s="72"/>
      <c r="Q523" s="73"/>
      <c r="R523" s="65"/>
      <c r="S523" s="64"/>
      <c r="T523" s="68"/>
      <c r="U523" s="75"/>
      <c r="V523" s="76"/>
      <c r="W523" s="148" t="str">
        <f>IF(OR(T523="他官署で調達手続きを実施のため",AG523=契約状況コード表!G$5),"－",IF(V523&lt;&gt;"",ROUNDDOWN(V523/T523,3),(IFERROR(ROUNDDOWN(U523/T523,3),"－"))))</f>
        <v>－</v>
      </c>
      <c r="X523" s="68"/>
      <c r="Y523" s="68"/>
      <c r="Z523" s="71"/>
      <c r="AA523" s="69"/>
      <c r="AB523" s="70"/>
      <c r="AC523" s="71"/>
      <c r="AD523" s="71"/>
      <c r="AE523" s="71"/>
      <c r="AF523" s="71"/>
      <c r="AG523" s="69"/>
      <c r="AH523" s="65"/>
      <c r="AI523" s="65"/>
      <c r="AJ523" s="65"/>
      <c r="AK523" s="29"/>
      <c r="AL523" s="29"/>
      <c r="AM523" s="170"/>
      <c r="AN523" s="170"/>
      <c r="AO523" s="170"/>
      <c r="AP523" s="170"/>
      <c r="AQ523" s="29"/>
      <c r="AR523" s="64"/>
      <c r="AS523" s="29"/>
      <c r="AT523" s="29"/>
      <c r="AU523" s="29"/>
      <c r="AV523" s="29"/>
      <c r="AW523" s="29"/>
      <c r="AX523" s="29"/>
      <c r="AY523" s="29"/>
      <c r="AZ523" s="29"/>
      <c r="BA523" s="90"/>
      <c r="BB523" s="97"/>
      <c r="BC523" s="98" t="str">
        <f>IF(AND(OR(K523=契約状況コード表!D$5,K523=契約状況コード表!D$6),OR(AG523=契約状況コード表!G$5,AG523=契約状況コード表!G$6)),"年間支払金額(全官署)",IF(OR(AG523=契約状況コード表!G$5,AG523=契約状況コード表!G$6),"年間支払金額",IF(AND(OR(COUNTIF(AI523,"*すべて*"),COUNTIF(AI523,"*全て*")),S523="●",OR(K523=契約状況コード表!D$5,K523=契約状況コード表!D$6)),"年間支払金額(全官署、契約相手方ごと)",IF(AND(OR(COUNTIF(AI523,"*すべて*"),COUNTIF(AI523,"*全て*")),S523="●"),"年間支払金額(契約相手方ごと)",IF(AND(OR(K523=契約状況コード表!D$5,K523=契約状況コード表!D$6),AG523=契約状況コード表!G$7),"契約総額(全官署)",IF(AND(K523=契約状況コード表!D$7,AG523=契約状況コード表!G$7),"契約総額(自官署のみ)",IF(K523=契約状況コード表!D$7,"年間支払金額(自官署のみ)",IF(AG523=契約状況コード表!G$7,"契約総額",IF(AND(COUNTIF(BJ523,"&lt;&gt;*単価*"),OR(K523=契約状況コード表!D$5,K523=契約状況コード表!D$6)),"全官署予定価格",IF(AND(COUNTIF(BJ523,"*単価*"),OR(K523=契約状況コード表!D$5,K523=契約状況コード表!D$6)),"全官署支払金額",IF(AND(COUNTIF(BJ523,"&lt;&gt;*単価*"),COUNTIF(BJ523,"*変更契約*")),"変更後予定価格",IF(COUNTIF(BJ523,"*単価*"),"年間支払金額","予定価格"))))))))))))</f>
        <v>予定価格</v>
      </c>
      <c r="BD523" s="98" t="str">
        <f>IF(AND(BI523=契約状況コード表!M$5,T523&gt;契約状況コード表!N$5),"○",IF(AND(BI523=契約状況コード表!M$6,T523&gt;=契約状況コード表!N$6),"○",IF(AND(BI523=契約状況コード表!M$7,T523&gt;=契約状況コード表!N$7),"○",IF(AND(BI523=契約状況コード表!M$8,T523&gt;=契約状況コード表!N$8),"○",IF(AND(BI523=契約状況コード表!M$9,T523&gt;=契約状況コード表!N$9),"○",IF(AND(BI523=契約状況コード表!M$10,T523&gt;=契約状況コード表!N$10),"○",IF(AND(BI523=契約状況コード表!M$11,T523&gt;=契約状況コード表!N$11),"○",IF(AND(BI523=契約状況コード表!M$12,T523&gt;=契約状況コード表!N$12),"○",IF(AND(BI523=契約状況コード表!M$13,T523&gt;=契約状況コード表!N$13),"○",IF(T523="他官署で調達手続き入札を実施のため","○","×"))))))))))</f>
        <v>×</v>
      </c>
      <c r="BE523" s="98" t="str">
        <f>IF(AND(BI523=契約状況コード表!M$5,Y523&gt;契約状況コード表!N$5),"○",IF(AND(BI523=契約状況コード表!M$6,Y523&gt;=契約状況コード表!N$6),"○",IF(AND(BI523=契約状況コード表!M$7,Y523&gt;=契約状況コード表!N$7),"○",IF(AND(BI523=契約状況コード表!M$8,Y523&gt;=契約状況コード表!N$8),"○",IF(AND(BI523=契約状況コード表!M$9,Y523&gt;=契約状況コード表!N$9),"○",IF(AND(BI523=契約状況コード表!M$10,Y523&gt;=契約状況コード表!N$10),"○",IF(AND(BI523=契約状況コード表!M$11,Y523&gt;=契約状況コード表!N$11),"○",IF(AND(BI523=契約状況コード表!M$12,Y523&gt;=契約状況コード表!N$12),"○",IF(AND(BI523=契約状況コード表!M$13,Y523&gt;=契約状況コード表!N$13),"○","×")))))))))</f>
        <v>×</v>
      </c>
      <c r="BF523" s="98" t="str">
        <f t="shared" si="65"/>
        <v>×</v>
      </c>
      <c r="BG523" s="98" t="str">
        <f t="shared" si="66"/>
        <v>×</v>
      </c>
      <c r="BH523" s="99" t="str">
        <f t="shared" si="67"/>
        <v/>
      </c>
      <c r="BI523" s="146">
        <f t="shared" si="68"/>
        <v>0</v>
      </c>
      <c r="BJ523" s="29" t="str">
        <f>IF(AG523=契約状況コード表!G$5,"",IF(AND(K523&lt;&gt;"",ISTEXT(U523)),"分担契約/単価契約",IF(ISTEXT(U523),"単価契約",IF(K523&lt;&gt;"","分担契約",""))))</f>
        <v/>
      </c>
      <c r="BK523" s="147"/>
      <c r="BL523" s="102" t="str">
        <f>IF(COUNTIF(T523,"**"),"",IF(AND(T523&gt;=契約状況コード表!P$5,OR(H523=契約状況コード表!M$5,H523=契約状況コード表!M$6)),1,IF(AND(T523&gt;=契約状況コード表!P$13,H523&lt;&gt;契約状況コード表!M$5,H523&lt;&gt;契約状況コード表!M$6),1,"")))</f>
        <v/>
      </c>
      <c r="BM523" s="132" t="str">
        <f t="shared" si="69"/>
        <v>○</v>
      </c>
      <c r="BN523" s="102" t="b">
        <f t="shared" si="70"/>
        <v>1</v>
      </c>
      <c r="BO523" s="102" t="b">
        <f t="shared" si="71"/>
        <v>1</v>
      </c>
    </row>
    <row r="524" spans="7:67" ht="60.6" customHeight="1">
      <c r="G524" s="64"/>
      <c r="H524" s="65"/>
      <c r="I524" s="65"/>
      <c r="J524" s="65"/>
      <c r="K524" s="64"/>
      <c r="L524" s="29"/>
      <c r="M524" s="66"/>
      <c r="N524" s="65"/>
      <c r="O524" s="67"/>
      <c r="P524" s="72"/>
      <c r="Q524" s="73"/>
      <c r="R524" s="65"/>
      <c r="S524" s="64"/>
      <c r="T524" s="68"/>
      <c r="U524" s="75"/>
      <c r="V524" s="76"/>
      <c r="W524" s="148" t="str">
        <f>IF(OR(T524="他官署で調達手続きを実施のため",AG524=契約状況コード表!G$5),"－",IF(V524&lt;&gt;"",ROUNDDOWN(V524/T524,3),(IFERROR(ROUNDDOWN(U524/T524,3),"－"))))</f>
        <v>－</v>
      </c>
      <c r="X524" s="68"/>
      <c r="Y524" s="68"/>
      <c r="Z524" s="71"/>
      <c r="AA524" s="69"/>
      <c r="AB524" s="70"/>
      <c r="AC524" s="71"/>
      <c r="AD524" s="71"/>
      <c r="AE524" s="71"/>
      <c r="AF524" s="71"/>
      <c r="AG524" s="69"/>
      <c r="AH524" s="65"/>
      <c r="AI524" s="65"/>
      <c r="AJ524" s="65"/>
      <c r="AK524" s="29"/>
      <c r="AL524" s="29"/>
      <c r="AM524" s="170"/>
      <c r="AN524" s="170"/>
      <c r="AO524" s="170"/>
      <c r="AP524" s="170"/>
      <c r="AQ524" s="29"/>
      <c r="AR524" s="64"/>
      <c r="AS524" s="29"/>
      <c r="AT524" s="29"/>
      <c r="AU524" s="29"/>
      <c r="AV524" s="29"/>
      <c r="AW524" s="29"/>
      <c r="AX524" s="29"/>
      <c r="AY524" s="29"/>
      <c r="AZ524" s="29"/>
      <c r="BA524" s="90"/>
      <c r="BB524" s="97"/>
      <c r="BC524" s="98" t="str">
        <f>IF(AND(OR(K524=契約状況コード表!D$5,K524=契約状況コード表!D$6),OR(AG524=契約状況コード表!G$5,AG524=契約状況コード表!G$6)),"年間支払金額(全官署)",IF(OR(AG524=契約状況コード表!G$5,AG524=契約状況コード表!G$6),"年間支払金額",IF(AND(OR(COUNTIF(AI524,"*すべて*"),COUNTIF(AI524,"*全て*")),S524="●",OR(K524=契約状況コード表!D$5,K524=契約状況コード表!D$6)),"年間支払金額(全官署、契約相手方ごと)",IF(AND(OR(COUNTIF(AI524,"*すべて*"),COUNTIF(AI524,"*全て*")),S524="●"),"年間支払金額(契約相手方ごと)",IF(AND(OR(K524=契約状況コード表!D$5,K524=契約状況コード表!D$6),AG524=契約状況コード表!G$7),"契約総額(全官署)",IF(AND(K524=契約状況コード表!D$7,AG524=契約状況コード表!G$7),"契約総額(自官署のみ)",IF(K524=契約状況コード表!D$7,"年間支払金額(自官署のみ)",IF(AG524=契約状況コード表!G$7,"契約総額",IF(AND(COUNTIF(BJ524,"&lt;&gt;*単価*"),OR(K524=契約状況コード表!D$5,K524=契約状況コード表!D$6)),"全官署予定価格",IF(AND(COUNTIF(BJ524,"*単価*"),OR(K524=契約状況コード表!D$5,K524=契約状況コード表!D$6)),"全官署支払金額",IF(AND(COUNTIF(BJ524,"&lt;&gt;*単価*"),COUNTIF(BJ524,"*変更契約*")),"変更後予定価格",IF(COUNTIF(BJ524,"*単価*"),"年間支払金額","予定価格"))))))))))))</f>
        <v>予定価格</v>
      </c>
      <c r="BD524" s="98" t="str">
        <f>IF(AND(BI524=契約状況コード表!M$5,T524&gt;契約状況コード表!N$5),"○",IF(AND(BI524=契約状況コード表!M$6,T524&gt;=契約状況コード表!N$6),"○",IF(AND(BI524=契約状況コード表!M$7,T524&gt;=契約状況コード表!N$7),"○",IF(AND(BI524=契約状況コード表!M$8,T524&gt;=契約状況コード表!N$8),"○",IF(AND(BI524=契約状況コード表!M$9,T524&gt;=契約状況コード表!N$9),"○",IF(AND(BI524=契約状況コード表!M$10,T524&gt;=契約状況コード表!N$10),"○",IF(AND(BI524=契約状況コード表!M$11,T524&gt;=契約状況コード表!N$11),"○",IF(AND(BI524=契約状況コード表!M$12,T524&gt;=契約状況コード表!N$12),"○",IF(AND(BI524=契約状況コード表!M$13,T524&gt;=契約状況コード表!N$13),"○",IF(T524="他官署で調達手続き入札を実施のため","○","×"))))))))))</f>
        <v>×</v>
      </c>
      <c r="BE524" s="98" t="str">
        <f>IF(AND(BI524=契約状況コード表!M$5,Y524&gt;契約状況コード表!N$5),"○",IF(AND(BI524=契約状況コード表!M$6,Y524&gt;=契約状況コード表!N$6),"○",IF(AND(BI524=契約状況コード表!M$7,Y524&gt;=契約状況コード表!N$7),"○",IF(AND(BI524=契約状況コード表!M$8,Y524&gt;=契約状況コード表!N$8),"○",IF(AND(BI524=契約状況コード表!M$9,Y524&gt;=契約状況コード表!N$9),"○",IF(AND(BI524=契約状況コード表!M$10,Y524&gt;=契約状況コード表!N$10),"○",IF(AND(BI524=契約状況コード表!M$11,Y524&gt;=契約状況コード表!N$11),"○",IF(AND(BI524=契約状況コード表!M$12,Y524&gt;=契約状況コード表!N$12),"○",IF(AND(BI524=契約状況コード表!M$13,Y524&gt;=契約状況コード表!N$13),"○","×")))))))))</f>
        <v>×</v>
      </c>
      <c r="BF524" s="98" t="str">
        <f t="shared" si="65"/>
        <v>×</v>
      </c>
      <c r="BG524" s="98" t="str">
        <f t="shared" si="66"/>
        <v>×</v>
      </c>
      <c r="BH524" s="99" t="str">
        <f t="shared" si="67"/>
        <v/>
      </c>
      <c r="BI524" s="146">
        <f t="shared" si="68"/>
        <v>0</v>
      </c>
      <c r="BJ524" s="29" t="str">
        <f>IF(AG524=契約状況コード表!G$5,"",IF(AND(K524&lt;&gt;"",ISTEXT(U524)),"分担契約/単価契約",IF(ISTEXT(U524),"単価契約",IF(K524&lt;&gt;"","分担契約",""))))</f>
        <v/>
      </c>
      <c r="BK524" s="147"/>
      <c r="BL524" s="102" t="str">
        <f>IF(COUNTIF(T524,"**"),"",IF(AND(T524&gt;=契約状況コード表!P$5,OR(H524=契約状況コード表!M$5,H524=契約状況コード表!M$6)),1,IF(AND(T524&gt;=契約状況コード表!P$13,H524&lt;&gt;契約状況コード表!M$5,H524&lt;&gt;契約状況コード表!M$6),1,"")))</f>
        <v/>
      </c>
      <c r="BM524" s="132" t="str">
        <f t="shared" si="69"/>
        <v>○</v>
      </c>
      <c r="BN524" s="102" t="b">
        <f t="shared" si="70"/>
        <v>1</v>
      </c>
      <c r="BO524" s="102" t="b">
        <f t="shared" si="71"/>
        <v>1</v>
      </c>
    </row>
    <row r="525" spans="7:67" ht="60.6" customHeight="1">
      <c r="G525" s="64"/>
      <c r="H525" s="65"/>
      <c r="I525" s="65"/>
      <c r="J525" s="65"/>
      <c r="K525" s="64"/>
      <c r="L525" s="29"/>
      <c r="M525" s="66"/>
      <c r="N525" s="65"/>
      <c r="O525" s="67"/>
      <c r="P525" s="72"/>
      <c r="Q525" s="73"/>
      <c r="R525" s="65"/>
      <c r="S525" s="64"/>
      <c r="T525" s="74"/>
      <c r="U525" s="131"/>
      <c r="V525" s="76"/>
      <c r="W525" s="148" t="str">
        <f>IF(OR(T525="他官署で調達手続きを実施のため",AG525=契約状況コード表!G$5),"－",IF(V525&lt;&gt;"",ROUNDDOWN(V525/T525,3),(IFERROR(ROUNDDOWN(U525/T525,3),"－"))))</f>
        <v>－</v>
      </c>
      <c r="X525" s="74"/>
      <c r="Y525" s="74"/>
      <c r="Z525" s="71"/>
      <c r="AA525" s="69"/>
      <c r="AB525" s="70"/>
      <c r="AC525" s="71"/>
      <c r="AD525" s="71"/>
      <c r="AE525" s="71"/>
      <c r="AF525" s="71"/>
      <c r="AG525" s="69"/>
      <c r="AH525" s="65"/>
      <c r="AI525" s="65"/>
      <c r="AJ525" s="65"/>
      <c r="AK525" s="29"/>
      <c r="AL525" s="29"/>
      <c r="AM525" s="170"/>
      <c r="AN525" s="170"/>
      <c r="AO525" s="170"/>
      <c r="AP525" s="170"/>
      <c r="AQ525" s="29"/>
      <c r="AR525" s="64"/>
      <c r="AS525" s="29"/>
      <c r="AT525" s="29"/>
      <c r="AU525" s="29"/>
      <c r="AV525" s="29"/>
      <c r="AW525" s="29"/>
      <c r="AX525" s="29"/>
      <c r="AY525" s="29"/>
      <c r="AZ525" s="29"/>
      <c r="BA525" s="90"/>
      <c r="BB525" s="97"/>
      <c r="BC525" s="98" t="str">
        <f>IF(AND(OR(K525=契約状況コード表!D$5,K525=契約状況コード表!D$6),OR(AG525=契約状況コード表!G$5,AG525=契約状況コード表!G$6)),"年間支払金額(全官署)",IF(OR(AG525=契約状況コード表!G$5,AG525=契約状況コード表!G$6),"年間支払金額",IF(AND(OR(COUNTIF(AI525,"*すべて*"),COUNTIF(AI525,"*全て*")),S525="●",OR(K525=契約状況コード表!D$5,K525=契約状況コード表!D$6)),"年間支払金額(全官署、契約相手方ごと)",IF(AND(OR(COUNTIF(AI525,"*すべて*"),COUNTIF(AI525,"*全て*")),S525="●"),"年間支払金額(契約相手方ごと)",IF(AND(OR(K525=契約状況コード表!D$5,K525=契約状況コード表!D$6),AG525=契約状況コード表!G$7),"契約総額(全官署)",IF(AND(K525=契約状況コード表!D$7,AG525=契約状況コード表!G$7),"契約総額(自官署のみ)",IF(K525=契約状況コード表!D$7,"年間支払金額(自官署のみ)",IF(AG525=契約状況コード表!G$7,"契約総額",IF(AND(COUNTIF(BJ525,"&lt;&gt;*単価*"),OR(K525=契約状況コード表!D$5,K525=契約状況コード表!D$6)),"全官署予定価格",IF(AND(COUNTIF(BJ525,"*単価*"),OR(K525=契約状況コード表!D$5,K525=契約状況コード表!D$6)),"全官署支払金額",IF(AND(COUNTIF(BJ525,"&lt;&gt;*単価*"),COUNTIF(BJ525,"*変更契約*")),"変更後予定価格",IF(COUNTIF(BJ525,"*単価*"),"年間支払金額","予定価格"))))))))))))</f>
        <v>予定価格</v>
      </c>
      <c r="BD525" s="98" t="str">
        <f>IF(AND(BI525=契約状況コード表!M$5,T525&gt;契約状況コード表!N$5),"○",IF(AND(BI525=契約状況コード表!M$6,T525&gt;=契約状況コード表!N$6),"○",IF(AND(BI525=契約状況コード表!M$7,T525&gt;=契約状況コード表!N$7),"○",IF(AND(BI525=契約状況コード表!M$8,T525&gt;=契約状況コード表!N$8),"○",IF(AND(BI525=契約状況コード表!M$9,T525&gt;=契約状況コード表!N$9),"○",IF(AND(BI525=契約状況コード表!M$10,T525&gt;=契約状況コード表!N$10),"○",IF(AND(BI525=契約状況コード表!M$11,T525&gt;=契約状況コード表!N$11),"○",IF(AND(BI525=契約状況コード表!M$12,T525&gt;=契約状況コード表!N$12),"○",IF(AND(BI525=契約状況コード表!M$13,T525&gt;=契約状況コード表!N$13),"○",IF(T525="他官署で調達手続き入札を実施のため","○","×"))))))))))</f>
        <v>×</v>
      </c>
      <c r="BE525" s="98" t="str">
        <f>IF(AND(BI525=契約状況コード表!M$5,Y525&gt;契約状況コード表!N$5),"○",IF(AND(BI525=契約状況コード表!M$6,Y525&gt;=契約状況コード表!N$6),"○",IF(AND(BI525=契約状況コード表!M$7,Y525&gt;=契約状況コード表!N$7),"○",IF(AND(BI525=契約状況コード表!M$8,Y525&gt;=契約状況コード表!N$8),"○",IF(AND(BI525=契約状況コード表!M$9,Y525&gt;=契約状況コード表!N$9),"○",IF(AND(BI525=契約状況コード表!M$10,Y525&gt;=契約状況コード表!N$10),"○",IF(AND(BI525=契約状況コード表!M$11,Y525&gt;=契約状況コード表!N$11),"○",IF(AND(BI525=契約状況コード表!M$12,Y525&gt;=契約状況コード表!N$12),"○",IF(AND(BI525=契約状況コード表!M$13,Y525&gt;=契約状況コード表!N$13),"○","×")))))))))</f>
        <v>×</v>
      </c>
      <c r="BF525" s="98" t="str">
        <f t="shared" si="65"/>
        <v>×</v>
      </c>
      <c r="BG525" s="98" t="str">
        <f t="shared" si="66"/>
        <v>×</v>
      </c>
      <c r="BH525" s="99" t="str">
        <f t="shared" si="67"/>
        <v/>
      </c>
      <c r="BI525" s="146">
        <f t="shared" si="68"/>
        <v>0</v>
      </c>
      <c r="BJ525" s="29" t="str">
        <f>IF(AG525=契約状況コード表!G$5,"",IF(AND(K525&lt;&gt;"",ISTEXT(U525)),"分担契約/単価契約",IF(ISTEXT(U525),"単価契約",IF(K525&lt;&gt;"","分担契約",""))))</f>
        <v/>
      </c>
      <c r="BK525" s="147"/>
      <c r="BL525" s="102" t="str">
        <f>IF(COUNTIF(T525,"**"),"",IF(AND(T525&gt;=契約状況コード表!P$5,OR(H525=契約状況コード表!M$5,H525=契約状況コード表!M$6)),1,IF(AND(T525&gt;=契約状況コード表!P$13,H525&lt;&gt;契約状況コード表!M$5,H525&lt;&gt;契約状況コード表!M$6),1,"")))</f>
        <v/>
      </c>
      <c r="BM525" s="132" t="str">
        <f t="shared" si="69"/>
        <v>○</v>
      </c>
      <c r="BN525" s="102" t="b">
        <f t="shared" si="70"/>
        <v>1</v>
      </c>
      <c r="BO525" s="102" t="b">
        <f t="shared" si="71"/>
        <v>1</v>
      </c>
    </row>
    <row r="526" spans="7:67" ht="60.6" customHeight="1">
      <c r="G526" s="64"/>
      <c r="H526" s="65"/>
      <c r="I526" s="65"/>
      <c r="J526" s="65"/>
      <c r="K526" s="64"/>
      <c r="L526" s="29"/>
      <c r="M526" s="66"/>
      <c r="N526" s="65"/>
      <c r="O526" s="67"/>
      <c r="P526" s="72"/>
      <c r="Q526" s="73"/>
      <c r="R526" s="65"/>
      <c r="S526" s="64"/>
      <c r="T526" s="68"/>
      <c r="U526" s="75"/>
      <c r="V526" s="76"/>
      <c r="W526" s="148" t="str">
        <f>IF(OR(T526="他官署で調達手続きを実施のため",AG526=契約状況コード表!G$5),"－",IF(V526&lt;&gt;"",ROUNDDOWN(V526/T526,3),(IFERROR(ROUNDDOWN(U526/T526,3),"－"))))</f>
        <v>－</v>
      </c>
      <c r="X526" s="68"/>
      <c r="Y526" s="68"/>
      <c r="Z526" s="71"/>
      <c r="AA526" s="69"/>
      <c r="AB526" s="70"/>
      <c r="AC526" s="71"/>
      <c r="AD526" s="71"/>
      <c r="AE526" s="71"/>
      <c r="AF526" s="71"/>
      <c r="AG526" s="69"/>
      <c r="AH526" s="65"/>
      <c r="AI526" s="65"/>
      <c r="AJ526" s="65"/>
      <c r="AK526" s="29"/>
      <c r="AL526" s="29"/>
      <c r="AM526" s="170"/>
      <c r="AN526" s="170"/>
      <c r="AO526" s="170"/>
      <c r="AP526" s="170"/>
      <c r="AQ526" s="29"/>
      <c r="AR526" s="64"/>
      <c r="AS526" s="29"/>
      <c r="AT526" s="29"/>
      <c r="AU526" s="29"/>
      <c r="AV526" s="29"/>
      <c r="AW526" s="29"/>
      <c r="AX526" s="29"/>
      <c r="AY526" s="29"/>
      <c r="AZ526" s="29"/>
      <c r="BA526" s="90"/>
      <c r="BB526" s="97"/>
      <c r="BC526" s="98" t="str">
        <f>IF(AND(OR(K526=契約状況コード表!D$5,K526=契約状況コード表!D$6),OR(AG526=契約状況コード表!G$5,AG526=契約状況コード表!G$6)),"年間支払金額(全官署)",IF(OR(AG526=契約状況コード表!G$5,AG526=契約状況コード表!G$6),"年間支払金額",IF(AND(OR(COUNTIF(AI526,"*すべて*"),COUNTIF(AI526,"*全て*")),S526="●",OR(K526=契約状況コード表!D$5,K526=契約状況コード表!D$6)),"年間支払金額(全官署、契約相手方ごと)",IF(AND(OR(COUNTIF(AI526,"*すべて*"),COUNTIF(AI526,"*全て*")),S526="●"),"年間支払金額(契約相手方ごと)",IF(AND(OR(K526=契約状況コード表!D$5,K526=契約状況コード表!D$6),AG526=契約状況コード表!G$7),"契約総額(全官署)",IF(AND(K526=契約状況コード表!D$7,AG526=契約状況コード表!G$7),"契約総額(自官署のみ)",IF(K526=契約状況コード表!D$7,"年間支払金額(自官署のみ)",IF(AG526=契約状況コード表!G$7,"契約総額",IF(AND(COUNTIF(BJ526,"&lt;&gt;*単価*"),OR(K526=契約状況コード表!D$5,K526=契約状況コード表!D$6)),"全官署予定価格",IF(AND(COUNTIF(BJ526,"*単価*"),OR(K526=契約状況コード表!D$5,K526=契約状況コード表!D$6)),"全官署支払金額",IF(AND(COUNTIF(BJ526,"&lt;&gt;*単価*"),COUNTIF(BJ526,"*変更契約*")),"変更後予定価格",IF(COUNTIF(BJ526,"*単価*"),"年間支払金額","予定価格"))))))))))))</f>
        <v>予定価格</v>
      </c>
      <c r="BD526" s="98" t="str">
        <f>IF(AND(BI526=契約状況コード表!M$5,T526&gt;契約状況コード表!N$5),"○",IF(AND(BI526=契約状況コード表!M$6,T526&gt;=契約状況コード表!N$6),"○",IF(AND(BI526=契約状況コード表!M$7,T526&gt;=契約状況コード表!N$7),"○",IF(AND(BI526=契約状況コード表!M$8,T526&gt;=契約状況コード表!N$8),"○",IF(AND(BI526=契約状況コード表!M$9,T526&gt;=契約状況コード表!N$9),"○",IF(AND(BI526=契約状況コード表!M$10,T526&gt;=契約状況コード表!N$10),"○",IF(AND(BI526=契約状況コード表!M$11,T526&gt;=契約状況コード表!N$11),"○",IF(AND(BI526=契約状況コード表!M$12,T526&gt;=契約状況コード表!N$12),"○",IF(AND(BI526=契約状況コード表!M$13,T526&gt;=契約状況コード表!N$13),"○",IF(T526="他官署で調達手続き入札を実施のため","○","×"))))))))))</f>
        <v>×</v>
      </c>
      <c r="BE526" s="98" t="str">
        <f>IF(AND(BI526=契約状況コード表!M$5,Y526&gt;契約状況コード表!N$5),"○",IF(AND(BI526=契約状況コード表!M$6,Y526&gt;=契約状況コード表!N$6),"○",IF(AND(BI526=契約状況コード表!M$7,Y526&gt;=契約状況コード表!N$7),"○",IF(AND(BI526=契約状況コード表!M$8,Y526&gt;=契約状況コード表!N$8),"○",IF(AND(BI526=契約状況コード表!M$9,Y526&gt;=契約状況コード表!N$9),"○",IF(AND(BI526=契約状況コード表!M$10,Y526&gt;=契約状況コード表!N$10),"○",IF(AND(BI526=契約状況コード表!M$11,Y526&gt;=契約状況コード表!N$11),"○",IF(AND(BI526=契約状況コード表!M$12,Y526&gt;=契約状況コード表!N$12),"○",IF(AND(BI526=契約状況コード表!M$13,Y526&gt;=契約状況コード表!N$13),"○","×")))))))))</f>
        <v>×</v>
      </c>
      <c r="BF526" s="98" t="str">
        <f t="shared" si="65"/>
        <v>×</v>
      </c>
      <c r="BG526" s="98" t="str">
        <f t="shared" si="66"/>
        <v>×</v>
      </c>
      <c r="BH526" s="99" t="str">
        <f t="shared" si="67"/>
        <v/>
      </c>
      <c r="BI526" s="146">
        <f t="shared" si="68"/>
        <v>0</v>
      </c>
      <c r="BJ526" s="29" t="str">
        <f>IF(AG526=契約状況コード表!G$5,"",IF(AND(K526&lt;&gt;"",ISTEXT(U526)),"分担契約/単価契約",IF(ISTEXT(U526),"単価契約",IF(K526&lt;&gt;"","分担契約",""))))</f>
        <v/>
      </c>
      <c r="BK526" s="147"/>
      <c r="BL526" s="102" t="str">
        <f>IF(COUNTIF(T526,"**"),"",IF(AND(T526&gt;=契約状況コード表!P$5,OR(H526=契約状況コード表!M$5,H526=契約状況コード表!M$6)),1,IF(AND(T526&gt;=契約状況コード表!P$13,H526&lt;&gt;契約状況コード表!M$5,H526&lt;&gt;契約状況コード表!M$6),1,"")))</f>
        <v/>
      </c>
      <c r="BM526" s="132" t="str">
        <f t="shared" si="69"/>
        <v>○</v>
      </c>
      <c r="BN526" s="102" t="b">
        <f t="shared" si="70"/>
        <v>1</v>
      </c>
      <c r="BO526" s="102" t="b">
        <f t="shared" si="71"/>
        <v>1</v>
      </c>
    </row>
    <row r="527" spans="7:67" ht="60.6" customHeight="1">
      <c r="G527" s="64"/>
      <c r="H527" s="65"/>
      <c r="I527" s="65"/>
      <c r="J527" s="65"/>
      <c r="K527" s="64"/>
      <c r="L527" s="29"/>
      <c r="M527" s="66"/>
      <c r="N527" s="65"/>
      <c r="O527" s="67"/>
      <c r="P527" s="72"/>
      <c r="Q527" s="73"/>
      <c r="R527" s="65"/>
      <c r="S527" s="64"/>
      <c r="T527" s="68"/>
      <c r="U527" s="75"/>
      <c r="V527" s="76"/>
      <c r="W527" s="148" t="str">
        <f>IF(OR(T527="他官署で調達手続きを実施のため",AG527=契約状況コード表!G$5),"－",IF(V527&lt;&gt;"",ROUNDDOWN(V527/T527,3),(IFERROR(ROUNDDOWN(U527/T527,3),"－"))))</f>
        <v>－</v>
      </c>
      <c r="X527" s="68"/>
      <c r="Y527" s="68"/>
      <c r="Z527" s="71"/>
      <c r="AA527" s="69"/>
      <c r="AB527" s="70"/>
      <c r="AC527" s="71"/>
      <c r="AD527" s="71"/>
      <c r="AE527" s="71"/>
      <c r="AF527" s="71"/>
      <c r="AG527" s="69"/>
      <c r="AH527" s="65"/>
      <c r="AI527" s="65"/>
      <c r="AJ527" s="65"/>
      <c r="AK527" s="29"/>
      <c r="AL527" s="29"/>
      <c r="AM527" s="170"/>
      <c r="AN527" s="170"/>
      <c r="AO527" s="170"/>
      <c r="AP527" s="170"/>
      <c r="AQ527" s="29"/>
      <c r="AR527" s="64"/>
      <c r="AS527" s="29"/>
      <c r="AT527" s="29"/>
      <c r="AU527" s="29"/>
      <c r="AV527" s="29"/>
      <c r="AW527" s="29"/>
      <c r="AX527" s="29"/>
      <c r="AY527" s="29"/>
      <c r="AZ527" s="29"/>
      <c r="BA527" s="90"/>
      <c r="BB527" s="97"/>
      <c r="BC527" s="98" t="str">
        <f>IF(AND(OR(K527=契約状況コード表!D$5,K527=契約状況コード表!D$6),OR(AG527=契約状況コード表!G$5,AG527=契約状況コード表!G$6)),"年間支払金額(全官署)",IF(OR(AG527=契約状況コード表!G$5,AG527=契約状況コード表!G$6),"年間支払金額",IF(AND(OR(COUNTIF(AI527,"*すべて*"),COUNTIF(AI527,"*全て*")),S527="●",OR(K527=契約状況コード表!D$5,K527=契約状況コード表!D$6)),"年間支払金額(全官署、契約相手方ごと)",IF(AND(OR(COUNTIF(AI527,"*すべて*"),COUNTIF(AI527,"*全て*")),S527="●"),"年間支払金額(契約相手方ごと)",IF(AND(OR(K527=契約状況コード表!D$5,K527=契約状況コード表!D$6),AG527=契約状況コード表!G$7),"契約総額(全官署)",IF(AND(K527=契約状況コード表!D$7,AG527=契約状況コード表!G$7),"契約総額(自官署のみ)",IF(K527=契約状況コード表!D$7,"年間支払金額(自官署のみ)",IF(AG527=契約状況コード表!G$7,"契約総額",IF(AND(COUNTIF(BJ527,"&lt;&gt;*単価*"),OR(K527=契約状況コード表!D$5,K527=契約状況コード表!D$6)),"全官署予定価格",IF(AND(COUNTIF(BJ527,"*単価*"),OR(K527=契約状況コード表!D$5,K527=契約状況コード表!D$6)),"全官署支払金額",IF(AND(COUNTIF(BJ527,"&lt;&gt;*単価*"),COUNTIF(BJ527,"*変更契約*")),"変更後予定価格",IF(COUNTIF(BJ527,"*単価*"),"年間支払金額","予定価格"))))))))))))</f>
        <v>予定価格</v>
      </c>
      <c r="BD527" s="98" t="str">
        <f>IF(AND(BI527=契約状況コード表!M$5,T527&gt;契約状況コード表!N$5),"○",IF(AND(BI527=契約状況コード表!M$6,T527&gt;=契約状況コード表!N$6),"○",IF(AND(BI527=契約状況コード表!M$7,T527&gt;=契約状況コード表!N$7),"○",IF(AND(BI527=契約状況コード表!M$8,T527&gt;=契約状況コード表!N$8),"○",IF(AND(BI527=契約状況コード表!M$9,T527&gt;=契約状況コード表!N$9),"○",IF(AND(BI527=契約状況コード表!M$10,T527&gt;=契約状況コード表!N$10),"○",IF(AND(BI527=契約状況コード表!M$11,T527&gt;=契約状況コード表!N$11),"○",IF(AND(BI527=契約状況コード表!M$12,T527&gt;=契約状況コード表!N$12),"○",IF(AND(BI527=契約状況コード表!M$13,T527&gt;=契約状況コード表!N$13),"○",IF(T527="他官署で調達手続き入札を実施のため","○","×"))))))))))</f>
        <v>×</v>
      </c>
      <c r="BE527" s="98" t="str">
        <f>IF(AND(BI527=契約状況コード表!M$5,Y527&gt;契約状況コード表!N$5),"○",IF(AND(BI527=契約状況コード表!M$6,Y527&gt;=契約状況コード表!N$6),"○",IF(AND(BI527=契約状況コード表!M$7,Y527&gt;=契約状況コード表!N$7),"○",IF(AND(BI527=契約状況コード表!M$8,Y527&gt;=契約状況コード表!N$8),"○",IF(AND(BI527=契約状況コード表!M$9,Y527&gt;=契約状況コード表!N$9),"○",IF(AND(BI527=契約状況コード表!M$10,Y527&gt;=契約状況コード表!N$10),"○",IF(AND(BI527=契約状況コード表!M$11,Y527&gt;=契約状況コード表!N$11),"○",IF(AND(BI527=契約状況コード表!M$12,Y527&gt;=契約状況コード表!N$12),"○",IF(AND(BI527=契約状況コード表!M$13,Y527&gt;=契約状況コード表!N$13),"○","×")))))))))</f>
        <v>×</v>
      </c>
      <c r="BF527" s="98" t="str">
        <f t="shared" si="65"/>
        <v>×</v>
      </c>
      <c r="BG527" s="98" t="str">
        <f t="shared" si="66"/>
        <v>×</v>
      </c>
      <c r="BH527" s="99" t="str">
        <f t="shared" si="67"/>
        <v/>
      </c>
      <c r="BI527" s="146">
        <f t="shared" si="68"/>
        <v>0</v>
      </c>
      <c r="BJ527" s="29" t="str">
        <f>IF(AG527=契約状況コード表!G$5,"",IF(AND(K527&lt;&gt;"",ISTEXT(U527)),"分担契約/単価契約",IF(ISTEXT(U527),"単価契約",IF(K527&lt;&gt;"","分担契約",""))))</f>
        <v/>
      </c>
      <c r="BK527" s="147"/>
      <c r="BL527" s="102" t="str">
        <f>IF(COUNTIF(T527,"**"),"",IF(AND(T527&gt;=契約状況コード表!P$5,OR(H527=契約状況コード表!M$5,H527=契約状況コード表!M$6)),1,IF(AND(T527&gt;=契約状況コード表!P$13,H527&lt;&gt;契約状況コード表!M$5,H527&lt;&gt;契約状況コード表!M$6),1,"")))</f>
        <v/>
      </c>
      <c r="BM527" s="132" t="str">
        <f t="shared" si="69"/>
        <v>○</v>
      </c>
      <c r="BN527" s="102" t="b">
        <f t="shared" si="70"/>
        <v>1</v>
      </c>
      <c r="BO527" s="102" t="b">
        <f t="shared" si="71"/>
        <v>1</v>
      </c>
    </row>
    <row r="528" spans="7:67" ht="60.6" customHeight="1">
      <c r="G528" s="64"/>
      <c r="H528" s="65"/>
      <c r="I528" s="65"/>
      <c r="J528" s="65"/>
      <c r="K528" s="64"/>
      <c r="L528" s="29"/>
      <c r="M528" s="66"/>
      <c r="N528" s="65"/>
      <c r="O528" s="67"/>
      <c r="P528" s="72"/>
      <c r="Q528" s="73"/>
      <c r="R528" s="65"/>
      <c r="S528" s="64"/>
      <c r="T528" s="68"/>
      <c r="U528" s="75"/>
      <c r="V528" s="76"/>
      <c r="W528" s="148" t="str">
        <f>IF(OR(T528="他官署で調達手続きを実施のため",AG528=契約状況コード表!G$5),"－",IF(V528&lt;&gt;"",ROUNDDOWN(V528/T528,3),(IFERROR(ROUNDDOWN(U528/T528,3),"－"))))</f>
        <v>－</v>
      </c>
      <c r="X528" s="68"/>
      <c r="Y528" s="68"/>
      <c r="Z528" s="71"/>
      <c r="AA528" s="69"/>
      <c r="AB528" s="70"/>
      <c r="AC528" s="71"/>
      <c r="AD528" s="71"/>
      <c r="AE528" s="71"/>
      <c r="AF528" s="71"/>
      <c r="AG528" s="69"/>
      <c r="AH528" s="65"/>
      <c r="AI528" s="65"/>
      <c r="AJ528" s="65"/>
      <c r="AK528" s="29"/>
      <c r="AL528" s="29"/>
      <c r="AM528" s="170"/>
      <c r="AN528" s="170"/>
      <c r="AO528" s="170"/>
      <c r="AP528" s="170"/>
      <c r="AQ528" s="29"/>
      <c r="AR528" s="64"/>
      <c r="AS528" s="29"/>
      <c r="AT528" s="29"/>
      <c r="AU528" s="29"/>
      <c r="AV528" s="29"/>
      <c r="AW528" s="29"/>
      <c r="AX528" s="29"/>
      <c r="AY528" s="29"/>
      <c r="AZ528" s="29"/>
      <c r="BA528" s="90"/>
      <c r="BB528" s="97"/>
      <c r="BC528" s="98" t="str">
        <f>IF(AND(OR(K528=契約状況コード表!D$5,K528=契約状況コード表!D$6),OR(AG528=契約状況コード表!G$5,AG528=契約状況コード表!G$6)),"年間支払金額(全官署)",IF(OR(AG528=契約状況コード表!G$5,AG528=契約状況コード表!G$6),"年間支払金額",IF(AND(OR(COUNTIF(AI528,"*すべて*"),COUNTIF(AI528,"*全て*")),S528="●",OR(K528=契約状況コード表!D$5,K528=契約状況コード表!D$6)),"年間支払金額(全官署、契約相手方ごと)",IF(AND(OR(COUNTIF(AI528,"*すべて*"),COUNTIF(AI528,"*全て*")),S528="●"),"年間支払金額(契約相手方ごと)",IF(AND(OR(K528=契約状況コード表!D$5,K528=契約状況コード表!D$6),AG528=契約状況コード表!G$7),"契約総額(全官署)",IF(AND(K528=契約状況コード表!D$7,AG528=契約状況コード表!G$7),"契約総額(自官署のみ)",IF(K528=契約状況コード表!D$7,"年間支払金額(自官署のみ)",IF(AG528=契約状況コード表!G$7,"契約総額",IF(AND(COUNTIF(BJ528,"&lt;&gt;*単価*"),OR(K528=契約状況コード表!D$5,K528=契約状況コード表!D$6)),"全官署予定価格",IF(AND(COUNTIF(BJ528,"*単価*"),OR(K528=契約状況コード表!D$5,K528=契約状況コード表!D$6)),"全官署支払金額",IF(AND(COUNTIF(BJ528,"&lt;&gt;*単価*"),COUNTIF(BJ528,"*変更契約*")),"変更後予定価格",IF(COUNTIF(BJ528,"*単価*"),"年間支払金額","予定価格"))))))))))))</f>
        <v>予定価格</v>
      </c>
      <c r="BD528" s="98" t="str">
        <f>IF(AND(BI528=契約状況コード表!M$5,T528&gt;契約状況コード表!N$5),"○",IF(AND(BI528=契約状況コード表!M$6,T528&gt;=契約状況コード表!N$6),"○",IF(AND(BI528=契約状況コード表!M$7,T528&gt;=契約状況コード表!N$7),"○",IF(AND(BI528=契約状況コード表!M$8,T528&gt;=契約状況コード表!N$8),"○",IF(AND(BI528=契約状況コード表!M$9,T528&gt;=契約状況コード表!N$9),"○",IF(AND(BI528=契約状況コード表!M$10,T528&gt;=契約状況コード表!N$10),"○",IF(AND(BI528=契約状況コード表!M$11,T528&gt;=契約状況コード表!N$11),"○",IF(AND(BI528=契約状況コード表!M$12,T528&gt;=契約状況コード表!N$12),"○",IF(AND(BI528=契約状況コード表!M$13,T528&gt;=契約状況コード表!N$13),"○",IF(T528="他官署で調達手続き入札を実施のため","○","×"))))))))))</f>
        <v>×</v>
      </c>
      <c r="BE528" s="98" t="str">
        <f>IF(AND(BI528=契約状況コード表!M$5,Y528&gt;契約状況コード表!N$5),"○",IF(AND(BI528=契約状況コード表!M$6,Y528&gt;=契約状況コード表!N$6),"○",IF(AND(BI528=契約状況コード表!M$7,Y528&gt;=契約状況コード表!N$7),"○",IF(AND(BI528=契約状況コード表!M$8,Y528&gt;=契約状況コード表!N$8),"○",IF(AND(BI528=契約状況コード表!M$9,Y528&gt;=契約状況コード表!N$9),"○",IF(AND(BI528=契約状況コード表!M$10,Y528&gt;=契約状況コード表!N$10),"○",IF(AND(BI528=契約状況コード表!M$11,Y528&gt;=契約状況コード表!N$11),"○",IF(AND(BI528=契約状況コード表!M$12,Y528&gt;=契約状況コード表!N$12),"○",IF(AND(BI528=契約状況コード表!M$13,Y528&gt;=契約状況コード表!N$13),"○","×")))))))))</f>
        <v>×</v>
      </c>
      <c r="BF528" s="98" t="str">
        <f t="shared" si="65"/>
        <v>×</v>
      </c>
      <c r="BG528" s="98" t="str">
        <f t="shared" si="66"/>
        <v>×</v>
      </c>
      <c r="BH528" s="99" t="str">
        <f t="shared" si="67"/>
        <v/>
      </c>
      <c r="BI528" s="146">
        <f t="shared" si="68"/>
        <v>0</v>
      </c>
      <c r="BJ528" s="29" t="str">
        <f>IF(AG528=契約状況コード表!G$5,"",IF(AND(K528&lt;&gt;"",ISTEXT(U528)),"分担契約/単価契約",IF(ISTEXT(U528),"単価契約",IF(K528&lt;&gt;"","分担契約",""))))</f>
        <v/>
      </c>
      <c r="BK528" s="147"/>
      <c r="BL528" s="102" t="str">
        <f>IF(COUNTIF(T528,"**"),"",IF(AND(T528&gt;=契約状況コード表!P$5,OR(H528=契約状況コード表!M$5,H528=契約状況コード表!M$6)),1,IF(AND(T528&gt;=契約状況コード表!P$13,H528&lt;&gt;契約状況コード表!M$5,H528&lt;&gt;契約状況コード表!M$6),1,"")))</f>
        <v/>
      </c>
      <c r="BM528" s="132" t="str">
        <f t="shared" si="69"/>
        <v>○</v>
      </c>
      <c r="BN528" s="102" t="b">
        <f t="shared" si="70"/>
        <v>1</v>
      </c>
      <c r="BO528" s="102" t="b">
        <f t="shared" si="71"/>
        <v>1</v>
      </c>
    </row>
    <row r="529" spans="7:67" ht="60.6" customHeight="1">
      <c r="G529" s="64"/>
      <c r="H529" s="65"/>
      <c r="I529" s="65"/>
      <c r="J529" s="65"/>
      <c r="K529" s="64"/>
      <c r="L529" s="29"/>
      <c r="M529" s="66"/>
      <c r="N529" s="65"/>
      <c r="O529" s="67"/>
      <c r="P529" s="72"/>
      <c r="Q529" s="73"/>
      <c r="R529" s="65"/>
      <c r="S529" s="64"/>
      <c r="T529" s="68"/>
      <c r="U529" s="75"/>
      <c r="V529" s="76"/>
      <c r="W529" s="148" t="str">
        <f>IF(OR(T529="他官署で調達手続きを実施のため",AG529=契約状況コード表!G$5),"－",IF(V529&lt;&gt;"",ROUNDDOWN(V529/T529,3),(IFERROR(ROUNDDOWN(U529/T529,3),"－"))))</f>
        <v>－</v>
      </c>
      <c r="X529" s="68"/>
      <c r="Y529" s="68"/>
      <c r="Z529" s="71"/>
      <c r="AA529" s="69"/>
      <c r="AB529" s="70"/>
      <c r="AC529" s="71"/>
      <c r="AD529" s="71"/>
      <c r="AE529" s="71"/>
      <c r="AF529" s="71"/>
      <c r="AG529" s="69"/>
      <c r="AH529" s="65"/>
      <c r="AI529" s="65"/>
      <c r="AJ529" s="65"/>
      <c r="AK529" s="29"/>
      <c r="AL529" s="29"/>
      <c r="AM529" s="170"/>
      <c r="AN529" s="170"/>
      <c r="AO529" s="170"/>
      <c r="AP529" s="170"/>
      <c r="AQ529" s="29"/>
      <c r="AR529" s="64"/>
      <c r="AS529" s="29"/>
      <c r="AT529" s="29"/>
      <c r="AU529" s="29"/>
      <c r="AV529" s="29"/>
      <c r="AW529" s="29"/>
      <c r="AX529" s="29"/>
      <c r="AY529" s="29"/>
      <c r="AZ529" s="29"/>
      <c r="BA529" s="92"/>
      <c r="BB529" s="97"/>
      <c r="BC529" s="98" t="str">
        <f>IF(AND(OR(K529=契約状況コード表!D$5,K529=契約状況コード表!D$6),OR(AG529=契約状況コード表!G$5,AG529=契約状況コード表!G$6)),"年間支払金額(全官署)",IF(OR(AG529=契約状況コード表!G$5,AG529=契約状況コード表!G$6),"年間支払金額",IF(AND(OR(COUNTIF(AI529,"*すべて*"),COUNTIF(AI529,"*全て*")),S529="●",OR(K529=契約状況コード表!D$5,K529=契約状況コード表!D$6)),"年間支払金額(全官署、契約相手方ごと)",IF(AND(OR(COUNTIF(AI529,"*すべて*"),COUNTIF(AI529,"*全て*")),S529="●"),"年間支払金額(契約相手方ごと)",IF(AND(OR(K529=契約状況コード表!D$5,K529=契約状況コード表!D$6),AG529=契約状況コード表!G$7),"契約総額(全官署)",IF(AND(K529=契約状況コード表!D$7,AG529=契約状況コード表!G$7),"契約総額(自官署のみ)",IF(K529=契約状況コード表!D$7,"年間支払金額(自官署のみ)",IF(AG529=契約状況コード表!G$7,"契約総額",IF(AND(COUNTIF(BJ529,"&lt;&gt;*単価*"),OR(K529=契約状況コード表!D$5,K529=契約状況コード表!D$6)),"全官署予定価格",IF(AND(COUNTIF(BJ529,"*単価*"),OR(K529=契約状況コード表!D$5,K529=契約状況コード表!D$6)),"全官署支払金額",IF(AND(COUNTIF(BJ529,"&lt;&gt;*単価*"),COUNTIF(BJ529,"*変更契約*")),"変更後予定価格",IF(COUNTIF(BJ529,"*単価*"),"年間支払金額","予定価格"))))))))))))</f>
        <v>予定価格</v>
      </c>
      <c r="BD529" s="98" t="str">
        <f>IF(AND(BI529=契約状況コード表!M$5,T529&gt;契約状況コード表!N$5),"○",IF(AND(BI529=契約状況コード表!M$6,T529&gt;=契約状況コード表!N$6),"○",IF(AND(BI529=契約状況コード表!M$7,T529&gt;=契約状況コード表!N$7),"○",IF(AND(BI529=契約状況コード表!M$8,T529&gt;=契約状況コード表!N$8),"○",IF(AND(BI529=契約状況コード表!M$9,T529&gt;=契約状況コード表!N$9),"○",IF(AND(BI529=契約状況コード表!M$10,T529&gt;=契約状況コード表!N$10),"○",IF(AND(BI529=契約状況コード表!M$11,T529&gt;=契約状況コード表!N$11),"○",IF(AND(BI529=契約状況コード表!M$12,T529&gt;=契約状況コード表!N$12),"○",IF(AND(BI529=契約状況コード表!M$13,T529&gt;=契約状況コード表!N$13),"○",IF(T529="他官署で調達手続き入札を実施のため","○","×"))))))))))</f>
        <v>×</v>
      </c>
      <c r="BE529" s="98" t="str">
        <f>IF(AND(BI529=契約状況コード表!M$5,Y529&gt;契約状況コード表!N$5),"○",IF(AND(BI529=契約状況コード表!M$6,Y529&gt;=契約状況コード表!N$6),"○",IF(AND(BI529=契約状況コード表!M$7,Y529&gt;=契約状況コード表!N$7),"○",IF(AND(BI529=契約状況コード表!M$8,Y529&gt;=契約状況コード表!N$8),"○",IF(AND(BI529=契約状況コード表!M$9,Y529&gt;=契約状況コード表!N$9),"○",IF(AND(BI529=契約状況コード表!M$10,Y529&gt;=契約状況コード表!N$10),"○",IF(AND(BI529=契約状況コード表!M$11,Y529&gt;=契約状況コード表!N$11),"○",IF(AND(BI529=契約状況コード表!M$12,Y529&gt;=契約状況コード表!N$12),"○",IF(AND(BI529=契約状況コード表!M$13,Y529&gt;=契約状況コード表!N$13),"○","×")))))))))</f>
        <v>×</v>
      </c>
      <c r="BF529" s="98" t="str">
        <f t="shared" si="65"/>
        <v>×</v>
      </c>
      <c r="BG529" s="98" t="str">
        <f t="shared" si="66"/>
        <v>×</v>
      </c>
      <c r="BH529" s="99" t="str">
        <f t="shared" si="67"/>
        <v/>
      </c>
      <c r="BI529" s="146">
        <f t="shared" si="68"/>
        <v>0</v>
      </c>
      <c r="BJ529" s="29" t="str">
        <f>IF(AG529=契約状況コード表!G$5,"",IF(AND(K529&lt;&gt;"",ISTEXT(U529)),"分担契約/単価契約",IF(ISTEXT(U529),"単価契約",IF(K529&lt;&gt;"","分担契約",""))))</f>
        <v/>
      </c>
      <c r="BK529" s="147"/>
      <c r="BL529" s="102" t="str">
        <f>IF(COUNTIF(T529,"**"),"",IF(AND(T529&gt;=契約状況コード表!P$5,OR(H529=契約状況コード表!M$5,H529=契約状況コード表!M$6)),1,IF(AND(T529&gt;=契約状況コード表!P$13,H529&lt;&gt;契約状況コード表!M$5,H529&lt;&gt;契約状況コード表!M$6),1,"")))</f>
        <v/>
      </c>
      <c r="BM529" s="132" t="str">
        <f t="shared" si="69"/>
        <v>○</v>
      </c>
      <c r="BN529" s="102" t="b">
        <f t="shared" si="70"/>
        <v>1</v>
      </c>
      <c r="BO529" s="102" t="b">
        <f t="shared" si="71"/>
        <v>1</v>
      </c>
    </row>
    <row r="530" spans="7:67" ht="60.6" customHeight="1">
      <c r="G530" s="64"/>
      <c r="H530" s="65"/>
      <c r="I530" s="65"/>
      <c r="J530" s="65"/>
      <c r="K530" s="64"/>
      <c r="L530" s="29"/>
      <c r="M530" s="66"/>
      <c r="N530" s="65"/>
      <c r="O530" s="67"/>
      <c r="P530" s="72"/>
      <c r="Q530" s="73"/>
      <c r="R530" s="65"/>
      <c r="S530" s="64"/>
      <c r="T530" s="68"/>
      <c r="U530" s="75"/>
      <c r="V530" s="76"/>
      <c r="W530" s="148" t="str">
        <f>IF(OR(T530="他官署で調達手続きを実施のため",AG530=契約状況コード表!G$5),"－",IF(V530&lt;&gt;"",ROUNDDOWN(V530/T530,3),(IFERROR(ROUNDDOWN(U530/T530,3),"－"))))</f>
        <v>－</v>
      </c>
      <c r="X530" s="68"/>
      <c r="Y530" s="68"/>
      <c r="Z530" s="71"/>
      <c r="AA530" s="69"/>
      <c r="AB530" s="70"/>
      <c r="AC530" s="71"/>
      <c r="AD530" s="71"/>
      <c r="AE530" s="71"/>
      <c r="AF530" s="71"/>
      <c r="AG530" s="69"/>
      <c r="AH530" s="65"/>
      <c r="AI530" s="65"/>
      <c r="AJ530" s="65"/>
      <c r="AK530" s="29"/>
      <c r="AL530" s="29"/>
      <c r="AM530" s="170"/>
      <c r="AN530" s="170"/>
      <c r="AO530" s="170"/>
      <c r="AP530" s="170"/>
      <c r="AQ530" s="29"/>
      <c r="AR530" s="64"/>
      <c r="AS530" s="29"/>
      <c r="AT530" s="29"/>
      <c r="AU530" s="29"/>
      <c r="AV530" s="29"/>
      <c r="AW530" s="29"/>
      <c r="AX530" s="29"/>
      <c r="AY530" s="29"/>
      <c r="AZ530" s="29"/>
      <c r="BA530" s="90"/>
      <c r="BB530" s="97"/>
      <c r="BC530" s="98" t="str">
        <f>IF(AND(OR(K530=契約状況コード表!D$5,K530=契約状況コード表!D$6),OR(AG530=契約状況コード表!G$5,AG530=契約状況コード表!G$6)),"年間支払金額(全官署)",IF(OR(AG530=契約状況コード表!G$5,AG530=契約状況コード表!G$6),"年間支払金額",IF(AND(OR(COUNTIF(AI530,"*すべて*"),COUNTIF(AI530,"*全て*")),S530="●",OR(K530=契約状況コード表!D$5,K530=契約状況コード表!D$6)),"年間支払金額(全官署、契約相手方ごと)",IF(AND(OR(COUNTIF(AI530,"*すべて*"),COUNTIF(AI530,"*全て*")),S530="●"),"年間支払金額(契約相手方ごと)",IF(AND(OR(K530=契約状況コード表!D$5,K530=契約状況コード表!D$6),AG530=契約状況コード表!G$7),"契約総額(全官署)",IF(AND(K530=契約状況コード表!D$7,AG530=契約状況コード表!G$7),"契約総額(自官署のみ)",IF(K530=契約状況コード表!D$7,"年間支払金額(自官署のみ)",IF(AG530=契約状況コード表!G$7,"契約総額",IF(AND(COUNTIF(BJ530,"&lt;&gt;*単価*"),OR(K530=契約状況コード表!D$5,K530=契約状況コード表!D$6)),"全官署予定価格",IF(AND(COUNTIF(BJ530,"*単価*"),OR(K530=契約状況コード表!D$5,K530=契約状況コード表!D$6)),"全官署支払金額",IF(AND(COUNTIF(BJ530,"&lt;&gt;*単価*"),COUNTIF(BJ530,"*変更契約*")),"変更後予定価格",IF(COUNTIF(BJ530,"*単価*"),"年間支払金額","予定価格"))))))))))))</f>
        <v>予定価格</v>
      </c>
      <c r="BD530" s="98" t="str">
        <f>IF(AND(BI530=契約状況コード表!M$5,T530&gt;契約状況コード表!N$5),"○",IF(AND(BI530=契約状況コード表!M$6,T530&gt;=契約状況コード表!N$6),"○",IF(AND(BI530=契約状況コード表!M$7,T530&gt;=契約状況コード表!N$7),"○",IF(AND(BI530=契約状況コード表!M$8,T530&gt;=契約状況コード表!N$8),"○",IF(AND(BI530=契約状況コード表!M$9,T530&gt;=契約状況コード表!N$9),"○",IF(AND(BI530=契約状況コード表!M$10,T530&gt;=契約状況コード表!N$10),"○",IF(AND(BI530=契約状況コード表!M$11,T530&gt;=契約状況コード表!N$11),"○",IF(AND(BI530=契約状況コード表!M$12,T530&gt;=契約状況コード表!N$12),"○",IF(AND(BI530=契約状況コード表!M$13,T530&gt;=契約状況コード表!N$13),"○",IF(T530="他官署で調達手続き入札を実施のため","○","×"))))))))))</f>
        <v>×</v>
      </c>
      <c r="BE530" s="98" t="str">
        <f>IF(AND(BI530=契約状況コード表!M$5,Y530&gt;契約状況コード表!N$5),"○",IF(AND(BI530=契約状況コード表!M$6,Y530&gt;=契約状況コード表!N$6),"○",IF(AND(BI530=契約状況コード表!M$7,Y530&gt;=契約状況コード表!N$7),"○",IF(AND(BI530=契約状況コード表!M$8,Y530&gt;=契約状況コード表!N$8),"○",IF(AND(BI530=契約状況コード表!M$9,Y530&gt;=契約状況コード表!N$9),"○",IF(AND(BI530=契約状況コード表!M$10,Y530&gt;=契約状況コード表!N$10),"○",IF(AND(BI530=契約状況コード表!M$11,Y530&gt;=契約状況コード表!N$11),"○",IF(AND(BI530=契約状況コード表!M$12,Y530&gt;=契約状況コード表!N$12),"○",IF(AND(BI530=契約状況コード表!M$13,Y530&gt;=契約状況コード表!N$13),"○","×")))))))))</f>
        <v>×</v>
      </c>
      <c r="BF530" s="98" t="str">
        <f t="shared" si="65"/>
        <v>×</v>
      </c>
      <c r="BG530" s="98" t="str">
        <f t="shared" si="66"/>
        <v>×</v>
      </c>
      <c r="BH530" s="99" t="str">
        <f t="shared" si="67"/>
        <v/>
      </c>
      <c r="BI530" s="146">
        <f t="shared" si="68"/>
        <v>0</v>
      </c>
      <c r="BJ530" s="29" t="str">
        <f>IF(AG530=契約状況コード表!G$5,"",IF(AND(K530&lt;&gt;"",ISTEXT(U530)),"分担契約/単価契約",IF(ISTEXT(U530),"単価契約",IF(K530&lt;&gt;"","分担契約",""))))</f>
        <v/>
      </c>
      <c r="BK530" s="147"/>
      <c r="BL530" s="102" t="str">
        <f>IF(COUNTIF(T530,"**"),"",IF(AND(T530&gt;=契約状況コード表!P$5,OR(H530=契約状況コード表!M$5,H530=契約状況コード表!M$6)),1,IF(AND(T530&gt;=契約状況コード表!P$13,H530&lt;&gt;契約状況コード表!M$5,H530&lt;&gt;契約状況コード表!M$6),1,"")))</f>
        <v/>
      </c>
      <c r="BM530" s="132" t="str">
        <f t="shared" si="69"/>
        <v>○</v>
      </c>
      <c r="BN530" s="102" t="b">
        <f t="shared" si="70"/>
        <v>1</v>
      </c>
      <c r="BO530" s="102" t="b">
        <f t="shared" si="71"/>
        <v>1</v>
      </c>
    </row>
    <row r="531" spans="7:67" ht="60.6" customHeight="1">
      <c r="G531" s="64"/>
      <c r="H531" s="65"/>
      <c r="I531" s="65"/>
      <c r="J531" s="65"/>
      <c r="K531" s="64"/>
      <c r="L531" s="29"/>
      <c r="M531" s="66"/>
      <c r="N531" s="65"/>
      <c r="O531" s="67"/>
      <c r="P531" s="72"/>
      <c r="Q531" s="73"/>
      <c r="R531" s="65"/>
      <c r="S531" s="64"/>
      <c r="T531" s="68"/>
      <c r="U531" s="75"/>
      <c r="V531" s="76"/>
      <c r="W531" s="148" t="str">
        <f>IF(OR(T531="他官署で調達手続きを実施のため",AG531=契約状況コード表!G$5),"－",IF(V531&lt;&gt;"",ROUNDDOWN(V531/T531,3),(IFERROR(ROUNDDOWN(U531/T531,3),"－"))))</f>
        <v>－</v>
      </c>
      <c r="X531" s="68"/>
      <c r="Y531" s="68"/>
      <c r="Z531" s="71"/>
      <c r="AA531" s="69"/>
      <c r="AB531" s="70"/>
      <c r="AC531" s="71"/>
      <c r="AD531" s="71"/>
      <c r="AE531" s="71"/>
      <c r="AF531" s="71"/>
      <c r="AG531" s="69"/>
      <c r="AH531" s="65"/>
      <c r="AI531" s="65"/>
      <c r="AJ531" s="65"/>
      <c r="AK531" s="29"/>
      <c r="AL531" s="29"/>
      <c r="AM531" s="170"/>
      <c r="AN531" s="170"/>
      <c r="AO531" s="170"/>
      <c r="AP531" s="170"/>
      <c r="AQ531" s="29"/>
      <c r="AR531" s="64"/>
      <c r="AS531" s="29"/>
      <c r="AT531" s="29"/>
      <c r="AU531" s="29"/>
      <c r="AV531" s="29"/>
      <c r="AW531" s="29"/>
      <c r="AX531" s="29"/>
      <c r="AY531" s="29"/>
      <c r="AZ531" s="29"/>
      <c r="BA531" s="90"/>
      <c r="BB531" s="97"/>
      <c r="BC531" s="98" t="str">
        <f>IF(AND(OR(K531=契約状況コード表!D$5,K531=契約状況コード表!D$6),OR(AG531=契約状況コード表!G$5,AG531=契約状況コード表!G$6)),"年間支払金額(全官署)",IF(OR(AG531=契約状況コード表!G$5,AG531=契約状況コード表!G$6),"年間支払金額",IF(AND(OR(COUNTIF(AI531,"*すべて*"),COUNTIF(AI531,"*全て*")),S531="●",OR(K531=契約状況コード表!D$5,K531=契約状況コード表!D$6)),"年間支払金額(全官署、契約相手方ごと)",IF(AND(OR(COUNTIF(AI531,"*すべて*"),COUNTIF(AI531,"*全て*")),S531="●"),"年間支払金額(契約相手方ごと)",IF(AND(OR(K531=契約状況コード表!D$5,K531=契約状況コード表!D$6),AG531=契約状況コード表!G$7),"契約総額(全官署)",IF(AND(K531=契約状況コード表!D$7,AG531=契約状況コード表!G$7),"契約総額(自官署のみ)",IF(K531=契約状況コード表!D$7,"年間支払金額(自官署のみ)",IF(AG531=契約状況コード表!G$7,"契約総額",IF(AND(COUNTIF(BJ531,"&lt;&gt;*単価*"),OR(K531=契約状況コード表!D$5,K531=契約状況コード表!D$6)),"全官署予定価格",IF(AND(COUNTIF(BJ531,"*単価*"),OR(K531=契約状況コード表!D$5,K531=契約状況コード表!D$6)),"全官署支払金額",IF(AND(COUNTIF(BJ531,"&lt;&gt;*単価*"),COUNTIF(BJ531,"*変更契約*")),"変更後予定価格",IF(COUNTIF(BJ531,"*単価*"),"年間支払金額","予定価格"))))))))))))</f>
        <v>予定価格</v>
      </c>
      <c r="BD531" s="98" t="str">
        <f>IF(AND(BI531=契約状況コード表!M$5,T531&gt;契約状況コード表!N$5),"○",IF(AND(BI531=契約状況コード表!M$6,T531&gt;=契約状況コード表!N$6),"○",IF(AND(BI531=契約状況コード表!M$7,T531&gt;=契約状況コード表!N$7),"○",IF(AND(BI531=契約状況コード表!M$8,T531&gt;=契約状況コード表!N$8),"○",IF(AND(BI531=契約状況コード表!M$9,T531&gt;=契約状況コード表!N$9),"○",IF(AND(BI531=契約状況コード表!M$10,T531&gt;=契約状況コード表!N$10),"○",IF(AND(BI531=契約状況コード表!M$11,T531&gt;=契約状況コード表!N$11),"○",IF(AND(BI531=契約状況コード表!M$12,T531&gt;=契約状況コード表!N$12),"○",IF(AND(BI531=契約状況コード表!M$13,T531&gt;=契約状況コード表!N$13),"○",IF(T531="他官署で調達手続き入札を実施のため","○","×"))))))))))</f>
        <v>×</v>
      </c>
      <c r="BE531" s="98" t="str">
        <f>IF(AND(BI531=契約状況コード表!M$5,Y531&gt;契約状況コード表!N$5),"○",IF(AND(BI531=契約状況コード表!M$6,Y531&gt;=契約状況コード表!N$6),"○",IF(AND(BI531=契約状況コード表!M$7,Y531&gt;=契約状況コード表!N$7),"○",IF(AND(BI531=契約状況コード表!M$8,Y531&gt;=契約状況コード表!N$8),"○",IF(AND(BI531=契約状況コード表!M$9,Y531&gt;=契約状況コード表!N$9),"○",IF(AND(BI531=契約状況コード表!M$10,Y531&gt;=契約状況コード表!N$10),"○",IF(AND(BI531=契約状況コード表!M$11,Y531&gt;=契約状況コード表!N$11),"○",IF(AND(BI531=契約状況コード表!M$12,Y531&gt;=契約状況コード表!N$12),"○",IF(AND(BI531=契約状況コード表!M$13,Y531&gt;=契約状況コード表!N$13),"○","×")))))))))</f>
        <v>×</v>
      </c>
      <c r="BF531" s="98" t="str">
        <f t="shared" si="65"/>
        <v>×</v>
      </c>
      <c r="BG531" s="98" t="str">
        <f t="shared" si="66"/>
        <v>×</v>
      </c>
      <c r="BH531" s="99" t="str">
        <f t="shared" si="67"/>
        <v/>
      </c>
      <c r="BI531" s="146">
        <f t="shared" si="68"/>
        <v>0</v>
      </c>
      <c r="BJ531" s="29" t="str">
        <f>IF(AG531=契約状況コード表!G$5,"",IF(AND(K531&lt;&gt;"",ISTEXT(U531)),"分担契約/単価契約",IF(ISTEXT(U531),"単価契約",IF(K531&lt;&gt;"","分担契約",""))))</f>
        <v/>
      </c>
      <c r="BK531" s="147"/>
      <c r="BL531" s="102" t="str">
        <f>IF(COUNTIF(T531,"**"),"",IF(AND(T531&gt;=契約状況コード表!P$5,OR(H531=契約状況コード表!M$5,H531=契約状況コード表!M$6)),1,IF(AND(T531&gt;=契約状況コード表!P$13,H531&lt;&gt;契約状況コード表!M$5,H531&lt;&gt;契約状況コード表!M$6),1,"")))</f>
        <v/>
      </c>
      <c r="BM531" s="132" t="str">
        <f t="shared" si="69"/>
        <v>○</v>
      </c>
      <c r="BN531" s="102" t="b">
        <f t="shared" si="70"/>
        <v>1</v>
      </c>
      <c r="BO531" s="102" t="b">
        <f t="shared" si="71"/>
        <v>1</v>
      </c>
    </row>
    <row r="532" spans="7:67" ht="60.6" customHeight="1">
      <c r="G532" s="64"/>
      <c r="H532" s="65"/>
      <c r="I532" s="65"/>
      <c r="J532" s="65"/>
      <c r="K532" s="64"/>
      <c r="L532" s="29"/>
      <c r="M532" s="66"/>
      <c r="N532" s="65"/>
      <c r="O532" s="67"/>
      <c r="P532" s="72"/>
      <c r="Q532" s="73"/>
      <c r="R532" s="65"/>
      <c r="S532" s="64"/>
      <c r="T532" s="74"/>
      <c r="U532" s="131"/>
      <c r="V532" s="76"/>
      <c r="W532" s="148" t="str">
        <f>IF(OR(T532="他官署で調達手続きを実施のため",AG532=契約状況コード表!G$5),"－",IF(V532&lt;&gt;"",ROUNDDOWN(V532/T532,3),(IFERROR(ROUNDDOWN(U532/T532,3),"－"))))</f>
        <v>－</v>
      </c>
      <c r="X532" s="74"/>
      <c r="Y532" s="74"/>
      <c r="Z532" s="71"/>
      <c r="AA532" s="69"/>
      <c r="AB532" s="70"/>
      <c r="AC532" s="71"/>
      <c r="AD532" s="71"/>
      <c r="AE532" s="71"/>
      <c r="AF532" s="71"/>
      <c r="AG532" s="69"/>
      <c r="AH532" s="65"/>
      <c r="AI532" s="65"/>
      <c r="AJ532" s="65"/>
      <c r="AK532" s="29"/>
      <c r="AL532" s="29"/>
      <c r="AM532" s="170"/>
      <c r="AN532" s="170"/>
      <c r="AO532" s="170"/>
      <c r="AP532" s="170"/>
      <c r="AQ532" s="29"/>
      <c r="AR532" s="64"/>
      <c r="AS532" s="29"/>
      <c r="AT532" s="29"/>
      <c r="AU532" s="29"/>
      <c r="AV532" s="29"/>
      <c r="AW532" s="29"/>
      <c r="AX532" s="29"/>
      <c r="AY532" s="29"/>
      <c r="AZ532" s="29"/>
      <c r="BA532" s="90"/>
      <c r="BB532" s="97"/>
      <c r="BC532" s="98" t="str">
        <f>IF(AND(OR(K532=契約状況コード表!D$5,K532=契約状況コード表!D$6),OR(AG532=契約状況コード表!G$5,AG532=契約状況コード表!G$6)),"年間支払金額(全官署)",IF(OR(AG532=契約状況コード表!G$5,AG532=契約状況コード表!G$6),"年間支払金額",IF(AND(OR(COUNTIF(AI532,"*すべて*"),COUNTIF(AI532,"*全て*")),S532="●",OR(K532=契約状況コード表!D$5,K532=契約状況コード表!D$6)),"年間支払金額(全官署、契約相手方ごと)",IF(AND(OR(COUNTIF(AI532,"*すべて*"),COUNTIF(AI532,"*全て*")),S532="●"),"年間支払金額(契約相手方ごと)",IF(AND(OR(K532=契約状況コード表!D$5,K532=契約状況コード表!D$6),AG532=契約状況コード表!G$7),"契約総額(全官署)",IF(AND(K532=契約状況コード表!D$7,AG532=契約状況コード表!G$7),"契約総額(自官署のみ)",IF(K532=契約状況コード表!D$7,"年間支払金額(自官署のみ)",IF(AG532=契約状況コード表!G$7,"契約総額",IF(AND(COUNTIF(BJ532,"&lt;&gt;*単価*"),OR(K532=契約状況コード表!D$5,K532=契約状況コード表!D$6)),"全官署予定価格",IF(AND(COUNTIF(BJ532,"*単価*"),OR(K532=契約状況コード表!D$5,K532=契約状況コード表!D$6)),"全官署支払金額",IF(AND(COUNTIF(BJ532,"&lt;&gt;*単価*"),COUNTIF(BJ532,"*変更契約*")),"変更後予定価格",IF(COUNTIF(BJ532,"*単価*"),"年間支払金額","予定価格"))))))))))))</f>
        <v>予定価格</v>
      </c>
      <c r="BD532" s="98" t="str">
        <f>IF(AND(BI532=契約状況コード表!M$5,T532&gt;契約状況コード表!N$5),"○",IF(AND(BI532=契約状況コード表!M$6,T532&gt;=契約状況コード表!N$6),"○",IF(AND(BI532=契約状況コード表!M$7,T532&gt;=契約状況コード表!N$7),"○",IF(AND(BI532=契約状況コード表!M$8,T532&gt;=契約状況コード表!N$8),"○",IF(AND(BI532=契約状況コード表!M$9,T532&gt;=契約状況コード表!N$9),"○",IF(AND(BI532=契約状況コード表!M$10,T532&gt;=契約状況コード表!N$10),"○",IF(AND(BI532=契約状況コード表!M$11,T532&gt;=契約状況コード表!N$11),"○",IF(AND(BI532=契約状況コード表!M$12,T532&gt;=契約状況コード表!N$12),"○",IF(AND(BI532=契約状況コード表!M$13,T532&gt;=契約状況コード表!N$13),"○",IF(T532="他官署で調達手続き入札を実施のため","○","×"))))))))))</f>
        <v>×</v>
      </c>
      <c r="BE532" s="98" t="str">
        <f>IF(AND(BI532=契約状況コード表!M$5,Y532&gt;契約状況コード表!N$5),"○",IF(AND(BI532=契約状況コード表!M$6,Y532&gt;=契約状況コード表!N$6),"○",IF(AND(BI532=契約状況コード表!M$7,Y532&gt;=契約状況コード表!N$7),"○",IF(AND(BI532=契約状況コード表!M$8,Y532&gt;=契約状況コード表!N$8),"○",IF(AND(BI532=契約状況コード表!M$9,Y532&gt;=契約状況コード表!N$9),"○",IF(AND(BI532=契約状況コード表!M$10,Y532&gt;=契約状況コード表!N$10),"○",IF(AND(BI532=契約状況コード表!M$11,Y532&gt;=契約状況コード表!N$11),"○",IF(AND(BI532=契約状況コード表!M$12,Y532&gt;=契約状況コード表!N$12),"○",IF(AND(BI532=契約状況コード表!M$13,Y532&gt;=契約状況コード表!N$13),"○","×")))))))))</f>
        <v>×</v>
      </c>
      <c r="BF532" s="98" t="str">
        <f t="shared" si="65"/>
        <v>×</v>
      </c>
      <c r="BG532" s="98" t="str">
        <f t="shared" si="66"/>
        <v>×</v>
      </c>
      <c r="BH532" s="99" t="str">
        <f t="shared" si="67"/>
        <v/>
      </c>
      <c r="BI532" s="146">
        <f t="shared" si="68"/>
        <v>0</v>
      </c>
      <c r="BJ532" s="29" t="str">
        <f>IF(AG532=契約状況コード表!G$5,"",IF(AND(K532&lt;&gt;"",ISTEXT(U532)),"分担契約/単価契約",IF(ISTEXT(U532),"単価契約",IF(K532&lt;&gt;"","分担契約",""))))</f>
        <v/>
      </c>
      <c r="BK532" s="147"/>
      <c r="BL532" s="102" t="str">
        <f>IF(COUNTIF(T532,"**"),"",IF(AND(T532&gt;=契約状況コード表!P$5,OR(H532=契約状況コード表!M$5,H532=契約状況コード表!M$6)),1,IF(AND(T532&gt;=契約状況コード表!P$13,H532&lt;&gt;契約状況コード表!M$5,H532&lt;&gt;契約状況コード表!M$6),1,"")))</f>
        <v/>
      </c>
      <c r="BM532" s="132" t="str">
        <f t="shared" si="69"/>
        <v>○</v>
      </c>
      <c r="BN532" s="102" t="b">
        <f t="shared" si="70"/>
        <v>1</v>
      </c>
      <c r="BO532" s="102" t="b">
        <f t="shared" si="71"/>
        <v>1</v>
      </c>
    </row>
    <row r="533" spans="7:67" ht="60.6" customHeight="1">
      <c r="G533" s="64"/>
      <c r="H533" s="65"/>
      <c r="I533" s="65"/>
      <c r="J533" s="65"/>
      <c r="K533" s="64"/>
      <c r="L533" s="29"/>
      <c r="M533" s="66"/>
      <c r="N533" s="65"/>
      <c r="O533" s="67"/>
      <c r="P533" s="72"/>
      <c r="Q533" s="73"/>
      <c r="R533" s="65"/>
      <c r="S533" s="64"/>
      <c r="T533" s="68"/>
      <c r="U533" s="75"/>
      <c r="V533" s="76"/>
      <c r="W533" s="148" t="str">
        <f>IF(OR(T533="他官署で調達手続きを実施のため",AG533=契約状況コード表!G$5),"－",IF(V533&lt;&gt;"",ROUNDDOWN(V533/T533,3),(IFERROR(ROUNDDOWN(U533/T533,3),"－"))))</f>
        <v>－</v>
      </c>
      <c r="X533" s="68"/>
      <c r="Y533" s="68"/>
      <c r="Z533" s="71"/>
      <c r="AA533" s="69"/>
      <c r="AB533" s="70"/>
      <c r="AC533" s="71"/>
      <c r="AD533" s="71"/>
      <c r="AE533" s="71"/>
      <c r="AF533" s="71"/>
      <c r="AG533" s="69"/>
      <c r="AH533" s="65"/>
      <c r="AI533" s="65"/>
      <c r="AJ533" s="65"/>
      <c r="AK533" s="29"/>
      <c r="AL533" s="29"/>
      <c r="AM533" s="170"/>
      <c r="AN533" s="170"/>
      <c r="AO533" s="170"/>
      <c r="AP533" s="170"/>
      <c r="AQ533" s="29"/>
      <c r="AR533" s="64"/>
      <c r="AS533" s="29"/>
      <c r="AT533" s="29"/>
      <c r="AU533" s="29"/>
      <c r="AV533" s="29"/>
      <c r="AW533" s="29"/>
      <c r="AX533" s="29"/>
      <c r="AY533" s="29"/>
      <c r="AZ533" s="29"/>
      <c r="BA533" s="90"/>
      <c r="BB533" s="97"/>
      <c r="BC533" s="98" t="str">
        <f>IF(AND(OR(K533=契約状況コード表!D$5,K533=契約状況コード表!D$6),OR(AG533=契約状況コード表!G$5,AG533=契約状況コード表!G$6)),"年間支払金額(全官署)",IF(OR(AG533=契約状況コード表!G$5,AG533=契約状況コード表!G$6),"年間支払金額",IF(AND(OR(COUNTIF(AI533,"*すべて*"),COUNTIF(AI533,"*全て*")),S533="●",OR(K533=契約状況コード表!D$5,K533=契約状況コード表!D$6)),"年間支払金額(全官署、契約相手方ごと)",IF(AND(OR(COUNTIF(AI533,"*すべて*"),COUNTIF(AI533,"*全て*")),S533="●"),"年間支払金額(契約相手方ごと)",IF(AND(OR(K533=契約状況コード表!D$5,K533=契約状況コード表!D$6),AG533=契約状況コード表!G$7),"契約総額(全官署)",IF(AND(K533=契約状況コード表!D$7,AG533=契約状況コード表!G$7),"契約総額(自官署のみ)",IF(K533=契約状況コード表!D$7,"年間支払金額(自官署のみ)",IF(AG533=契約状況コード表!G$7,"契約総額",IF(AND(COUNTIF(BJ533,"&lt;&gt;*単価*"),OR(K533=契約状況コード表!D$5,K533=契約状況コード表!D$6)),"全官署予定価格",IF(AND(COUNTIF(BJ533,"*単価*"),OR(K533=契約状況コード表!D$5,K533=契約状況コード表!D$6)),"全官署支払金額",IF(AND(COUNTIF(BJ533,"&lt;&gt;*単価*"),COUNTIF(BJ533,"*変更契約*")),"変更後予定価格",IF(COUNTIF(BJ533,"*単価*"),"年間支払金額","予定価格"))))))))))))</f>
        <v>予定価格</v>
      </c>
      <c r="BD533" s="98" t="str">
        <f>IF(AND(BI533=契約状況コード表!M$5,T533&gt;契約状況コード表!N$5),"○",IF(AND(BI533=契約状況コード表!M$6,T533&gt;=契約状況コード表!N$6),"○",IF(AND(BI533=契約状況コード表!M$7,T533&gt;=契約状況コード表!N$7),"○",IF(AND(BI533=契約状況コード表!M$8,T533&gt;=契約状況コード表!N$8),"○",IF(AND(BI533=契約状況コード表!M$9,T533&gt;=契約状況コード表!N$9),"○",IF(AND(BI533=契約状況コード表!M$10,T533&gt;=契約状況コード表!N$10),"○",IF(AND(BI533=契約状況コード表!M$11,T533&gt;=契約状況コード表!N$11),"○",IF(AND(BI533=契約状況コード表!M$12,T533&gt;=契約状況コード表!N$12),"○",IF(AND(BI533=契約状況コード表!M$13,T533&gt;=契約状況コード表!N$13),"○",IF(T533="他官署で調達手続き入札を実施のため","○","×"))))))))))</f>
        <v>×</v>
      </c>
      <c r="BE533" s="98" t="str">
        <f>IF(AND(BI533=契約状況コード表!M$5,Y533&gt;契約状況コード表!N$5),"○",IF(AND(BI533=契約状況コード表!M$6,Y533&gt;=契約状況コード表!N$6),"○",IF(AND(BI533=契約状況コード表!M$7,Y533&gt;=契約状況コード表!N$7),"○",IF(AND(BI533=契約状況コード表!M$8,Y533&gt;=契約状況コード表!N$8),"○",IF(AND(BI533=契約状況コード表!M$9,Y533&gt;=契約状況コード表!N$9),"○",IF(AND(BI533=契約状況コード表!M$10,Y533&gt;=契約状況コード表!N$10),"○",IF(AND(BI533=契約状況コード表!M$11,Y533&gt;=契約状況コード表!N$11),"○",IF(AND(BI533=契約状況コード表!M$12,Y533&gt;=契約状況コード表!N$12),"○",IF(AND(BI533=契約状況コード表!M$13,Y533&gt;=契約状況コード表!N$13),"○","×")))))))))</f>
        <v>×</v>
      </c>
      <c r="BF533" s="98" t="str">
        <f t="shared" si="65"/>
        <v>×</v>
      </c>
      <c r="BG533" s="98" t="str">
        <f t="shared" si="66"/>
        <v>×</v>
      </c>
      <c r="BH533" s="99" t="str">
        <f t="shared" si="67"/>
        <v/>
      </c>
      <c r="BI533" s="146">
        <f t="shared" si="68"/>
        <v>0</v>
      </c>
      <c r="BJ533" s="29" t="str">
        <f>IF(AG533=契約状況コード表!G$5,"",IF(AND(K533&lt;&gt;"",ISTEXT(U533)),"分担契約/単価契約",IF(ISTEXT(U533),"単価契約",IF(K533&lt;&gt;"","分担契約",""))))</f>
        <v/>
      </c>
      <c r="BK533" s="147"/>
      <c r="BL533" s="102" t="str">
        <f>IF(COUNTIF(T533,"**"),"",IF(AND(T533&gt;=契約状況コード表!P$5,OR(H533=契約状況コード表!M$5,H533=契約状況コード表!M$6)),1,IF(AND(T533&gt;=契約状況コード表!P$13,H533&lt;&gt;契約状況コード表!M$5,H533&lt;&gt;契約状況コード表!M$6),1,"")))</f>
        <v/>
      </c>
      <c r="BM533" s="132" t="str">
        <f t="shared" si="69"/>
        <v>○</v>
      </c>
      <c r="BN533" s="102" t="b">
        <f t="shared" si="70"/>
        <v>1</v>
      </c>
      <c r="BO533" s="102" t="b">
        <f t="shared" si="71"/>
        <v>1</v>
      </c>
    </row>
    <row r="534" spans="7:67" ht="60.6" customHeight="1">
      <c r="G534" s="64"/>
      <c r="H534" s="65"/>
      <c r="I534" s="65"/>
      <c r="J534" s="65"/>
      <c r="K534" s="64"/>
      <c r="L534" s="29"/>
      <c r="M534" s="66"/>
      <c r="N534" s="65"/>
      <c r="O534" s="67"/>
      <c r="P534" s="72"/>
      <c r="Q534" s="73"/>
      <c r="R534" s="65"/>
      <c r="S534" s="64"/>
      <c r="T534" s="68"/>
      <c r="U534" s="75"/>
      <c r="V534" s="76"/>
      <c r="W534" s="148" t="str">
        <f>IF(OR(T534="他官署で調達手続きを実施のため",AG534=契約状況コード表!G$5),"－",IF(V534&lt;&gt;"",ROUNDDOWN(V534/T534,3),(IFERROR(ROUNDDOWN(U534/T534,3),"－"))))</f>
        <v>－</v>
      </c>
      <c r="X534" s="68"/>
      <c r="Y534" s="68"/>
      <c r="Z534" s="71"/>
      <c r="AA534" s="69"/>
      <c r="AB534" s="70"/>
      <c r="AC534" s="71"/>
      <c r="AD534" s="71"/>
      <c r="AE534" s="71"/>
      <c r="AF534" s="71"/>
      <c r="AG534" s="69"/>
      <c r="AH534" s="65"/>
      <c r="AI534" s="65"/>
      <c r="AJ534" s="65"/>
      <c r="AK534" s="29"/>
      <c r="AL534" s="29"/>
      <c r="AM534" s="170"/>
      <c r="AN534" s="170"/>
      <c r="AO534" s="170"/>
      <c r="AP534" s="170"/>
      <c r="AQ534" s="29"/>
      <c r="AR534" s="64"/>
      <c r="AS534" s="29"/>
      <c r="AT534" s="29"/>
      <c r="AU534" s="29"/>
      <c r="AV534" s="29"/>
      <c r="AW534" s="29"/>
      <c r="AX534" s="29"/>
      <c r="AY534" s="29"/>
      <c r="AZ534" s="29"/>
      <c r="BA534" s="90"/>
      <c r="BB534" s="97"/>
      <c r="BC534" s="98" t="str">
        <f>IF(AND(OR(K534=契約状況コード表!D$5,K534=契約状況コード表!D$6),OR(AG534=契約状況コード表!G$5,AG534=契約状況コード表!G$6)),"年間支払金額(全官署)",IF(OR(AG534=契約状況コード表!G$5,AG534=契約状況コード表!G$6),"年間支払金額",IF(AND(OR(COUNTIF(AI534,"*すべて*"),COUNTIF(AI534,"*全て*")),S534="●",OR(K534=契約状況コード表!D$5,K534=契約状況コード表!D$6)),"年間支払金額(全官署、契約相手方ごと)",IF(AND(OR(COUNTIF(AI534,"*すべて*"),COUNTIF(AI534,"*全て*")),S534="●"),"年間支払金額(契約相手方ごと)",IF(AND(OR(K534=契約状況コード表!D$5,K534=契約状況コード表!D$6),AG534=契約状況コード表!G$7),"契約総額(全官署)",IF(AND(K534=契約状況コード表!D$7,AG534=契約状況コード表!G$7),"契約総額(自官署のみ)",IF(K534=契約状況コード表!D$7,"年間支払金額(自官署のみ)",IF(AG534=契約状況コード表!G$7,"契約総額",IF(AND(COUNTIF(BJ534,"&lt;&gt;*単価*"),OR(K534=契約状況コード表!D$5,K534=契約状況コード表!D$6)),"全官署予定価格",IF(AND(COUNTIF(BJ534,"*単価*"),OR(K534=契約状況コード表!D$5,K534=契約状況コード表!D$6)),"全官署支払金額",IF(AND(COUNTIF(BJ534,"&lt;&gt;*単価*"),COUNTIF(BJ534,"*変更契約*")),"変更後予定価格",IF(COUNTIF(BJ534,"*単価*"),"年間支払金額","予定価格"))))))))))))</f>
        <v>予定価格</v>
      </c>
      <c r="BD534" s="98" t="str">
        <f>IF(AND(BI534=契約状況コード表!M$5,T534&gt;契約状況コード表!N$5),"○",IF(AND(BI534=契約状況コード表!M$6,T534&gt;=契約状況コード表!N$6),"○",IF(AND(BI534=契約状況コード表!M$7,T534&gt;=契約状況コード表!N$7),"○",IF(AND(BI534=契約状況コード表!M$8,T534&gt;=契約状況コード表!N$8),"○",IF(AND(BI534=契約状況コード表!M$9,T534&gt;=契約状況コード表!N$9),"○",IF(AND(BI534=契約状況コード表!M$10,T534&gt;=契約状況コード表!N$10),"○",IF(AND(BI534=契約状況コード表!M$11,T534&gt;=契約状況コード表!N$11),"○",IF(AND(BI534=契約状況コード表!M$12,T534&gt;=契約状況コード表!N$12),"○",IF(AND(BI534=契約状況コード表!M$13,T534&gt;=契約状況コード表!N$13),"○",IF(T534="他官署で調達手続き入札を実施のため","○","×"))))))))))</f>
        <v>×</v>
      </c>
      <c r="BE534" s="98" t="str">
        <f>IF(AND(BI534=契約状況コード表!M$5,Y534&gt;契約状況コード表!N$5),"○",IF(AND(BI534=契約状況コード表!M$6,Y534&gt;=契約状況コード表!N$6),"○",IF(AND(BI534=契約状況コード表!M$7,Y534&gt;=契約状況コード表!N$7),"○",IF(AND(BI534=契約状況コード表!M$8,Y534&gt;=契約状況コード表!N$8),"○",IF(AND(BI534=契約状況コード表!M$9,Y534&gt;=契約状況コード表!N$9),"○",IF(AND(BI534=契約状況コード表!M$10,Y534&gt;=契約状況コード表!N$10),"○",IF(AND(BI534=契約状況コード表!M$11,Y534&gt;=契約状況コード表!N$11),"○",IF(AND(BI534=契約状況コード表!M$12,Y534&gt;=契約状況コード表!N$12),"○",IF(AND(BI534=契約状況コード表!M$13,Y534&gt;=契約状況コード表!N$13),"○","×")))))))))</f>
        <v>×</v>
      </c>
      <c r="BF534" s="98" t="str">
        <f t="shared" si="65"/>
        <v>×</v>
      </c>
      <c r="BG534" s="98" t="str">
        <f t="shared" si="66"/>
        <v>×</v>
      </c>
      <c r="BH534" s="99" t="str">
        <f t="shared" si="67"/>
        <v/>
      </c>
      <c r="BI534" s="146">
        <f t="shared" si="68"/>
        <v>0</v>
      </c>
      <c r="BJ534" s="29" t="str">
        <f>IF(AG534=契約状況コード表!G$5,"",IF(AND(K534&lt;&gt;"",ISTEXT(U534)),"分担契約/単価契約",IF(ISTEXT(U534),"単価契約",IF(K534&lt;&gt;"","分担契約",""))))</f>
        <v/>
      </c>
      <c r="BK534" s="147"/>
      <c r="BL534" s="102" t="str">
        <f>IF(COUNTIF(T534,"**"),"",IF(AND(T534&gt;=契約状況コード表!P$5,OR(H534=契約状況コード表!M$5,H534=契約状況コード表!M$6)),1,IF(AND(T534&gt;=契約状況コード表!P$13,H534&lt;&gt;契約状況コード表!M$5,H534&lt;&gt;契約状況コード表!M$6),1,"")))</f>
        <v/>
      </c>
      <c r="BM534" s="132" t="str">
        <f t="shared" si="69"/>
        <v>○</v>
      </c>
      <c r="BN534" s="102" t="b">
        <f t="shared" si="70"/>
        <v>1</v>
      </c>
      <c r="BO534" s="102" t="b">
        <f t="shared" si="71"/>
        <v>1</v>
      </c>
    </row>
    <row r="535" spans="7:67" ht="60.6" customHeight="1">
      <c r="G535" s="64"/>
      <c r="H535" s="65"/>
      <c r="I535" s="65"/>
      <c r="J535" s="65"/>
      <c r="K535" s="64"/>
      <c r="L535" s="29"/>
      <c r="M535" s="66"/>
      <c r="N535" s="65"/>
      <c r="O535" s="67"/>
      <c r="P535" s="72"/>
      <c r="Q535" s="73"/>
      <c r="R535" s="65"/>
      <c r="S535" s="64"/>
      <c r="T535" s="68"/>
      <c r="U535" s="75"/>
      <c r="V535" s="76"/>
      <c r="W535" s="148" t="str">
        <f>IF(OR(T535="他官署で調達手続きを実施のため",AG535=契約状況コード表!G$5),"－",IF(V535&lt;&gt;"",ROUNDDOWN(V535/T535,3),(IFERROR(ROUNDDOWN(U535/T535,3),"－"))))</f>
        <v>－</v>
      </c>
      <c r="X535" s="68"/>
      <c r="Y535" s="68"/>
      <c r="Z535" s="71"/>
      <c r="AA535" s="69"/>
      <c r="AB535" s="70"/>
      <c r="AC535" s="71"/>
      <c r="AD535" s="71"/>
      <c r="AE535" s="71"/>
      <c r="AF535" s="71"/>
      <c r="AG535" s="69"/>
      <c r="AH535" s="65"/>
      <c r="AI535" s="65"/>
      <c r="AJ535" s="65"/>
      <c r="AK535" s="29"/>
      <c r="AL535" s="29"/>
      <c r="AM535" s="170"/>
      <c r="AN535" s="170"/>
      <c r="AO535" s="170"/>
      <c r="AP535" s="170"/>
      <c r="AQ535" s="29"/>
      <c r="AR535" s="64"/>
      <c r="AS535" s="29"/>
      <c r="AT535" s="29"/>
      <c r="AU535" s="29"/>
      <c r="AV535" s="29"/>
      <c r="AW535" s="29"/>
      <c r="AX535" s="29"/>
      <c r="AY535" s="29"/>
      <c r="AZ535" s="29"/>
      <c r="BA535" s="90"/>
      <c r="BB535" s="97"/>
      <c r="BC535" s="98" t="str">
        <f>IF(AND(OR(K535=契約状況コード表!D$5,K535=契約状況コード表!D$6),OR(AG535=契約状況コード表!G$5,AG535=契約状況コード表!G$6)),"年間支払金額(全官署)",IF(OR(AG535=契約状況コード表!G$5,AG535=契約状況コード表!G$6),"年間支払金額",IF(AND(OR(COUNTIF(AI535,"*すべて*"),COUNTIF(AI535,"*全て*")),S535="●",OR(K535=契約状況コード表!D$5,K535=契約状況コード表!D$6)),"年間支払金額(全官署、契約相手方ごと)",IF(AND(OR(COUNTIF(AI535,"*すべて*"),COUNTIF(AI535,"*全て*")),S535="●"),"年間支払金額(契約相手方ごと)",IF(AND(OR(K535=契約状況コード表!D$5,K535=契約状況コード表!D$6),AG535=契約状況コード表!G$7),"契約総額(全官署)",IF(AND(K535=契約状況コード表!D$7,AG535=契約状況コード表!G$7),"契約総額(自官署のみ)",IF(K535=契約状況コード表!D$7,"年間支払金額(自官署のみ)",IF(AG535=契約状況コード表!G$7,"契約総額",IF(AND(COUNTIF(BJ535,"&lt;&gt;*単価*"),OR(K535=契約状況コード表!D$5,K535=契約状況コード表!D$6)),"全官署予定価格",IF(AND(COUNTIF(BJ535,"*単価*"),OR(K535=契約状況コード表!D$5,K535=契約状況コード表!D$6)),"全官署支払金額",IF(AND(COUNTIF(BJ535,"&lt;&gt;*単価*"),COUNTIF(BJ535,"*変更契約*")),"変更後予定価格",IF(COUNTIF(BJ535,"*単価*"),"年間支払金額","予定価格"))))))))))))</f>
        <v>予定価格</v>
      </c>
      <c r="BD535" s="98" t="str">
        <f>IF(AND(BI535=契約状況コード表!M$5,T535&gt;契約状況コード表!N$5),"○",IF(AND(BI535=契約状況コード表!M$6,T535&gt;=契約状況コード表!N$6),"○",IF(AND(BI535=契約状況コード表!M$7,T535&gt;=契約状況コード表!N$7),"○",IF(AND(BI535=契約状況コード表!M$8,T535&gt;=契約状況コード表!N$8),"○",IF(AND(BI535=契約状況コード表!M$9,T535&gt;=契約状況コード表!N$9),"○",IF(AND(BI535=契約状況コード表!M$10,T535&gt;=契約状況コード表!N$10),"○",IF(AND(BI535=契約状況コード表!M$11,T535&gt;=契約状況コード表!N$11),"○",IF(AND(BI535=契約状況コード表!M$12,T535&gt;=契約状況コード表!N$12),"○",IF(AND(BI535=契約状況コード表!M$13,T535&gt;=契約状況コード表!N$13),"○",IF(T535="他官署で調達手続き入札を実施のため","○","×"))))))))))</f>
        <v>×</v>
      </c>
      <c r="BE535" s="98" t="str">
        <f>IF(AND(BI535=契約状況コード表!M$5,Y535&gt;契約状況コード表!N$5),"○",IF(AND(BI535=契約状況コード表!M$6,Y535&gt;=契約状況コード表!N$6),"○",IF(AND(BI535=契約状況コード表!M$7,Y535&gt;=契約状況コード表!N$7),"○",IF(AND(BI535=契約状況コード表!M$8,Y535&gt;=契約状況コード表!N$8),"○",IF(AND(BI535=契約状況コード表!M$9,Y535&gt;=契約状況コード表!N$9),"○",IF(AND(BI535=契約状況コード表!M$10,Y535&gt;=契約状況コード表!N$10),"○",IF(AND(BI535=契約状況コード表!M$11,Y535&gt;=契約状況コード表!N$11),"○",IF(AND(BI535=契約状況コード表!M$12,Y535&gt;=契約状況コード表!N$12),"○",IF(AND(BI535=契約状況コード表!M$13,Y535&gt;=契約状況コード表!N$13),"○","×")))))))))</f>
        <v>×</v>
      </c>
      <c r="BF535" s="98" t="str">
        <f t="shared" si="65"/>
        <v>×</v>
      </c>
      <c r="BG535" s="98" t="str">
        <f t="shared" si="66"/>
        <v>×</v>
      </c>
      <c r="BH535" s="99" t="str">
        <f t="shared" si="67"/>
        <v/>
      </c>
      <c r="BI535" s="146">
        <f t="shared" si="68"/>
        <v>0</v>
      </c>
      <c r="BJ535" s="29" t="str">
        <f>IF(AG535=契約状況コード表!G$5,"",IF(AND(K535&lt;&gt;"",ISTEXT(U535)),"分担契約/単価契約",IF(ISTEXT(U535),"単価契約",IF(K535&lt;&gt;"","分担契約",""))))</f>
        <v/>
      </c>
      <c r="BK535" s="147"/>
      <c r="BL535" s="102" t="str">
        <f>IF(COUNTIF(T535,"**"),"",IF(AND(T535&gt;=契約状況コード表!P$5,OR(H535=契約状況コード表!M$5,H535=契約状況コード表!M$6)),1,IF(AND(T535&gt;=契約状況コード表!P$13,H535&lt;&gt;契約状況コード表!M$5,H535&lt;&gt;契約状況コード表!M$6),1,"")))</f>
        <v/>
      </c>
      <c r="BM535" s="132" t="str">
        <f t="shared" si="69"/>
        <v>○</v>
      </c>
      <c r="BN535" s="102" t="b">
        <f t="shared" si="70"/>
        <v>1</v>
      </c>
      <c r="BO535" s="102" t="b">
        <f t="shared" si="71"/>
        <v>1</v>
      </c>
    </row>
    <row r="536" spans="7:67" ht="60.6" customHeight="1">
      <c r="G536" s="64"/>
      <c r="H536" s="65"/>
      <c r="I536" s="65"/>
      <c r="J536" s="65"/>
      <c r="K536" s="64"/>
      <c r="L536" s="29"/>
      <c r="M536" s="66"/>
      <c r="N536" s="65"/>
      <c r="O536" s="67"/>
      <c r="P536" s="72"/>
      <c r="Q536" s="73"/>
      <c r="R536" s="65"/>
      <c r="S536" s="64"/>
      <c r="T536" s="68"/>
      <c r="U536" s="75"/>
      <c r="V536" s="76"/>
      <c r="W536" s="148" t="str">
        <f>IF(OR(T536="他官署で調達手続きを実施のため",AG536=契約状況コード表!G$5),"－",IF(V536&lt;&gt;"",ROUNDDOWN(V536/T536,3),(IFERROR(ROUNDDOWN(U536/T536,3),"－"))))</f>
        <v>－</v>
      </c>
      <c r="X536" s="68"/>
      <c r="Y536" s="68"/>
      <c r="Z536" s="71"/>
      <c r="AA536" s="69"/>
      <c r="AB536" s="70"/>
      <c r="AC536" s="71"/>
      <c r="AD536" s="71"/>
      <c r="AE536" s="71"/>
      <c r="AF536" s="71"/>
      <c r="AG536" s="69"/>
      <c r="AH536" s="65"/>
      <c r="AI536" s="65"/>
      <c r="AJ536" s="65"/>
      <c r="AK536" s="29"/>
      <c r="AL536" s="29"/>
      <c r="AM536" s="170"/>
      <c r="AN536" s="170"/>
      <c r="AO536" s="170"/>
      <c r="AP536" s="170"/>
      <c r="AQ536" s="29"/>
      <c r="AR536" s="64"/>
      <c r="AS536" s="29"/>
      <c r="AT536" s="29"/>
      <c r="AU536" s="29"/>
      <c r="AV536" s="29"/>
      <c r="AW536" s="29"/>
      <c r="AX536" s="29"/>
      <c r="AY536" s="29"/>
      <c r="AZ536" s="29"/>
      <c r="BA536" s="92"/>
      <c r="BB536" s="97"/>
      <c r="BC536" s="98" t="str">
        <f>IF(AND(OR(K536=契約状況コード表!D$5,K536=契約状況コード表!D$6),OR(AG536=契約状況コード表!G$5,AG536=契約状況コード表!G$6)),"年間支払金額(全官署)",IF(OR(AG536=契約状況コード表!G$5,AG536=契約状況コード表!G$6),"年間支払金額",IF(AND(OR(COUNTIF(AI536,"*すべて*"),COUNTIF(AI536,"*全て*")),S536="●",OR(K536=契約状況コード表!D$5,K536=契約状況コード表!D$6)),"年間支払金額(全官署、契約相手方ごと)",IF(AND(OR(COUNTIF(AI536,"*すべて*"),COUNTIF(AI536,"*全て*")),S536="●"),"年間支払金額(契約相手方ごと)",IF(AND(OR(K536=契約状況コード表!D$5,K536=契約状況コード表!D$6),AG536=契約状況コード表!G$7),"契約総額(全官署)",IF(AND(K536=契約状況コード表!D$7,AG536=契約状況コード表!G$7),"契約総額(自官署のみ)",IF(K536=契約状況コード表!D$7,"年間支払金額(自官署のみ)",IF(AG536=契約状況コード表!G$7,"契約総額",IF(AND(COUNTIF(BJ536,"&lt;&gt;*単価*"),OR(K536=契約状況コード表!D$5,K536=契約状況コード表!D$6)),"全官署予定価格",IF(AND(COUNTIF(BJ536,"*単価*"),OR(K536=契約状況コード表!D$5,K536=契約状況コード表!D$6)),"全官署支払金額",IF(AND(COUNTIF(BJ536,"&lt;&gt;*単価*"),COUNTIF(BJ536,"*変更契約*")),"変更後予定価格",IF(COUNTIF(BJ536,"*単価*"),"年間支払金額","予定価格"))))))))))))</f>
        <v>予定価格</v>
      </c>
      <c r="BD536" s="98" t="str">
        <f>IF(AND(BI536=契約状況コード表!M$5,T536&gt;契約状況コード表!N$5),"○",IF(AND(BI536=契約状況コード表!M$6,T536&gt;=契約状況コード表!N$6),"○",IF(AND(BI536=契約状況コード表!M$7,T536&gt;=契約状況コード表!N$7),"○",IF(AND(BI536=契約状況コード表!M$8,T536&gt;=契約状況コード表!N$8),"○",IF(AND(BI536=契約状況コード表!M$9,T536&gt;=契約状況コード表!N$9),"○",IF(AND(BI536=契約状況コード表!M$10,T536&gt;=契約状況コード表!N$10),"○",IF(AND(BI536=契約状況コード表!M$11,T536&gt;=契約状況コード表!N$11),"○",IF(AND(BI536=契約状況コード表!M$12,T536&gt;=契約状況コード表!N$12),"○",IF(AND(BI536=契約状況コード表!M$13,T536&gt;=契約状況コード表!N$13),"○",IF(T536="他官署で調達手続き入札を実施のため","○","×"))))))))))</f>
        <v>×</v>
      </c>
      <c r="BE536" s="98" t="str">
        <f>IF(AND(BI536=契約状況コード表!M$5,Y536&gt;契約状況コード表!N$5),"○",IF(AND(BI536=契約状況コード表!M$6,Y536&gt;=契約状況コード表!N$6),"○",IF(AND(BI536=契約状況コード表!M$7,Y536&gt;=契約状況コード表!N$7),"○",IF(AND(BI536=契約状況コード表!M$8,Y536&gt;=契約状況コード表!N$8),"○",IF(AND(BI536=契約状況コード表!M$9,Y536&gt;=契約状況コード表!N$9),"○",IF(AND(BI536=契約状況コード表!M$10,Y536&gt;=契約状況コード表!N$10),"○",IF(AND(BI536=契約状況コード表!M$11,Y536&gt;=契約状況コード表!N$11),"○",IF(AND(BI536=契約状況コード表!M$12,Y536&gt;=契約状況コード表!N$12),"○",IF(AND(BI536=契約状況コード表!M$13,Y536&gt;=契約状況コード表!N$13),"○","×")))))))))</f>
        <v>×</v>
      </c>
      <c r="BF536" s="98" t="str">
        <f t="shared" si="65"/>
        <v>×</v>
      </c>
      <c r="BG536" s="98" t="str">
        <f t="shared" si="66"/>
        <v>×</v>
      </c>
      <c r="BH536" s="99" t="str">
        <f t="shared" si="67"/>
        <v/>
      </c>
      <c r="BI536" s="146">
        <f t="shared" si="68"/>
        <v>0</v>
      </c>
      <c r="BJ536" s="29" t="str">
        <f>IF(AG536=契約状況コード表!G$5,"",IF(AND(K536&lt;&gt;"",ISTEXT(U536)),"分担契約/単価契約",IF(ISTEXT(U536),"単価契約",IF(K536&lt;&gt;"","分担契約",""))))</f>
        <v/>
      </c>
      <c r="BK536" s="147"/>
      <c r="BL536" s="102" t="str">
        <f>IF(COUNTIF(T536,"**"),"",IF(AND(T536&gt;=契約状況コード表!P$5,OR(H536=契約状況コード表!M$5,H536=契約状況コード表!M$6)),1,IF(AND(T536&gt;=契約状況コード表!P$13,H536&lt;&gt;契約状況コード表!M$5,H536&lt;&gt;契約状況コード表!M$6),1,"")))</f>
        <v/>
      </c>
      <c r="BM536" s="132" t="str">
        <f t="shared" si="69"/>
        <v>○</v>
      </c>
      <c r="BN536" s="102" t="b">
        <f t="shared" si="70"/>
        <v>1</v>
      </c>
      <c r="BO536" s="102" t="b">
        <f t="shared" si="71"/>
        <v>1</v>
      </c>
    </row>
    <row r="537" spans="7:67" ht="60.6" customHeight="1">
      <c r="G537" s="64"/>
      <c r="H537" s="65"/>
      <c r="I537" s="65"/>
      <c r="J537" s="65"/>
      <c r="K537" s="64"/>
      <c r="L537" s="29"/>
      <c r="M537" s="66"/>
      <c r="N537" s="65"/>
      <c r="O537" s="67"/>
      <c r="P537" s="72"/>
      <c r="Q537" s="73"/>
      <c r="R537" s="65"/>
      <c r="S537" s="64"/>
      <c r="T537" s="68"/>
      <c r="U537" s="75"/>
      <c r="V537" s="76"/>
      <c r="W537" s="148" t="str">
        <f>IF(OR(T537="他官署で調達手続きを実施のため",AG537=契約状況コード表!G$5),"－",IF(V537&lt;&gt;"",ROUNDDOWN(V537/T537,3),(IFERROR(ROUNDDOWN(U537/T537,3),"－"))))</f>
        <v>－</v>
      </c>
      <c r="X537" s="68"/>
      <c r="Y537" s="68"/>
      <c r="Z537" s="71"/>
      <c r="AA537" s="69"/>
      <c r="AB537" s="70"/>
      <c r="AC537" s="71"/>
      <c r="AD537" s="71"/>
      <c r="AE537" s="71"/>
      <c r="AF537" s="71"/>
      <c r="AG537" s="69"/>
      <c r="AH537" s="65"/>
      <c r="AI537" s="65"/>
      <c r="AJ537" s="65"/>
      <c r="AK537" s="29"/>
      <c r="AL537" s="29"/>
      <c r="AM537" s="170"/>
      <c r="AN537" s="170"/>
      <c r="AO537" s="170"/>
      <c r="AP537" s="170"/>
      <c r="AQ537" s="29"/>
      <c r="AR537" s="64"/>
      <c r="AS537" s="29"/>
      <c r="AT537" s="29"/>
      <c r="AU537" s="29"/>
      <c r="AV537" s="29"/>
      <c r="AW537" s="29"/>
      <c r="AX537" s="29"/>
      <c r="AY537" s="29"/>
      <c r="AZ537" s="29"/>
      <c r="BA537" s="90"/>
      <c r="BB537" s="97"/>
      <c r="BC537" s="98" t="str">
        <f>IF(AND(OR(K537=契約状況コード表!D$5,K537=契約状況コード表!D$6),OR(AG537=契約状況コード表!G$5,AG537=契約状況コード表!G$6)),"年間支払金額(全官署)",IF(OR(AG537=契約状況コード表!G$5,AG537=契約状況コード表!G$6),"年間支払金額",IF(AND(OR(COUNTIF(AI537,"*すべて*"),COUNTIF(AI537,"*全て*")),S537="●",OR(K537=契約状況コード表!D$5,K537=契約状況コード表!D$6)),"年間支払金額(全官署、契約相手方ごと)",IF(AND(OR(COUNTIF(AI537,"*すべて*"),COUNTIF(AI537,"*全て*")),S537="●"),"年間支払金額(契約相手方ごと)",IF(AND(OR(K537=契約状況コード表!D$5,K537=契約状況コード表!D$6),AG537=契約状況コード表!G$7),"契約総額(全官署)",IF(AND(K537=契約状況コード表!D$7,AG537=契約状況コード表!G$7),"契約総額(自官署のみ)",IF(K537=契約状況コード表!D$7,"年間支払金額(自官署のみ)",IF(AG537=契約状況コード表!G$7,"契約総額",IF(AND(COUNTIF(BJ537,"&lt;&gt;*単価*"),OR(K537=契約状況コード表!D$5,K537=契約状況コード表!D$6)),"全官署予定価格",IF(AND(COUNTIF(BJ537,"*単価*"),OR(K537=契約状況コード表!D$5,K537=契約状況コード表!D$6)),"全官署支払金額",IF(AND(COUNTIF(BJ537,"&lt;&gt;*単価*"),COUNTIF(BJ537,"*変更契約*")),"変更後予定価格",IF(COUNTIF(BJ537,"*単価*"),"年間支払金額","予定価格"))))))))))))</f>
        <v>予定価格</v>
      </c>
      <c r="BD537" s="98" t="str">
        <f>IF(AND(BI537=契約状況コード表!M$5,T537&gt;契約状況コード表!N$5),"○",IF(AND(BI537=契約状況コード表!M$6,T537&gt;=契約状況コード表!N$6),"○",IF(AND(BI537=契約状況コード表!M$7,T537&gt;=契約状況コード表!N$7),"○",IF(AND(BI537=契約状況コード表!M$8,T537&gt;=契約状況コード表!N$8),"○",IF(AND(BI537=契約状況コード表!M$9,T537&gt;=契約状況コード表!N$9),"○",IF(AND(BI537=契約状況コード表!M$10,T537&gt;=契約状況コード表!N$10),"○",IF(AND(BI537=契約状況コード表!M$11,T537&gt;=契約状況コード表!N$11),"○",IF(AND(BI537=契約状況コード表!M$12,T537&gt;=契約状況コード表!N$12),"○",IF(AND(BI537=契約状況コード表!M$13,T537&gt;=契約状況コード表!N$13),"○",IF(T537="他官署で調達手続き入札を実施のため","○","×"))))))))))</f>
        <v>×</v>
      </c>
      <c r="BE537" s="98" t="str">
        <f>IF(AND(BI537=契約状況コード表!M$5,Y537&gt;契約状況コード表!N$5),"○",IF(AND(BI537=契約状況コード表!M$6,Y537&gt;=契約状況コード表!N$6),"○",IF(AND(BI537=契約状況コード表!M$7,Y537&gt;=契約状況コード表!N$7),"○",IF(AND(BI537=契約状況コード表!M$8,Y537&gt;=契約状況コード表!N$8),"○",IF(AND(BI537=契約状況コード表!M$9,Y537&gt;=契約状況コード表!N$9),"○",IF(AND(BI537=契約状況コード表!M$10,Y537&gt;=契約状況コード表!N$10),"○",IF(AND(BI537=契約状況コード表!M$11,Y537&gt;=契約状況コード表!N$11),"○",IF(AND(BI537=契約状況コード表!M$12,Y537&gt;=契約状況コード表!N$12),"○",IF(AND(BI537=契約状況コード表!M$13,Y537&gt;=契約状況コード表!N$13),"○","×")))))))))</f>
        <v>×</v>
      </c>
      <c r="BF537" s="98" t="str">
        <f t="shared" ref="BF537:BF600" si="72">IF(AND(L537="×",BG537="○"),"×",BG537)</f>
        <v>×</v>
      </c>
      <c r="BG537" s="98" t="str">
        <f t="shared" ref="BG537:BG600" si="73">IF(BB537&lt;&gt;"",BB537,IF(COUNTIF(BC537,"*予定価格*"),BD537,BE537))</f>
        <v>×</v>
      </c>
      <c r="BH537" s="99" t="str">
        <f t="shared" ref="BH537:BH600" si="74">IF(BG537="○",X537,"")</f>
        <v/>
      </c>
      <c r="BI537" s="146">
        <f t="shared" ref="BI537:BI600" si="75">IF(H537="③情報システム",IF(COUNTIF(I537,"*借入*")+COUNTIF(I537,"*賃貸*")+COUNTIF(I537,"*リース*"),"⑨物品等賃借",IF(COUNTIF(I537,"*購入*")+COUNTIF(DM537,"*調達*"),"⑦物品等購入",IF(COUNTIF(I537,"*製造*"),"⑧物品等製造","⑩役務"))),H537)</f>
        <v>0</v>
      </c>
      <c r="BJ537" s="29" t="str">
        <f>IF(AG537=契約状況コード表!G$5,"",IF(AND(K537&lt;&gt;"",ISTEXT(U537)),"分担契約/単価契約",IF(ISTEXT(U537),"単価契約",IF(K537&lt;&gt;"","分担契約",""))))</f>
        <v/>
      </c>
      <c r="BK537" s="147"/>
      <c r="BL537" s="102" t="str">
        <f>IF(COUNTIF(T537,"**"),"",IF(AND(T537&gt;=契約状況コード表!P$5,OR(H537=契約状況コード表!M$5,H537=契約状況コード表!M$6)),1,IF(AND(T537&gt;=契約状況コード表!P$13,H537&lt;&gt;契約状況コード表!M$5,H537&lt;&gt;契約状況コード表!M$6),1,"")))</f>
        <v/>
      </c>
      <c r="BM537" s="132" t="str">
        <f t="shared" ref="BM537:BM600" si="76">IF(LEN(O537)=0,"○",IF(LEN(O537)=1,"○",IF(LEN(O537)=13,"○",IF(LEN(O537)=27,"○",IF(LEN(O537)=41,"○","×")))))</f>
        <v>○</v>
      </c>
      <c r="BN537" s="102" t="b">
        <f t="shared" ref="BN537:BN600" si="77">_xlfn.ISFORMULA(BI537)</f>
        <v>1</v>
      </c>
      <c r="BO537" s="102" t="b">
        <f t="shared" ref="BO537:BO600" si="78">_xlfn.ISFORMULA(BJ537)</f>
        <v>1</v>
      </c>
    </row>
    <row r="538" spans="7:67" ht="60.6" customHeight="1">
      <c r="G538" s="64"/>
      <c r="H538" s="65"/>
      <c r="I538" s="65"/>
      <c r="J538" s="65"/>
      <c r="K538" s="64"/>
      <c r="L538" s="29"/>
      <c r="M538" s="66"/>
      <c r="N538" s="65"/>
      <c r="O538" s="67"/>
      <c r="P538" s="72"/>
      <c r="Q538" s="73"/>
      <c r="R538" s="65"/>
      <c r="S538" s="64"/>
      <c r="T538" s="68"/>
      <c r="U538" s="75"/>
      <c r="V538" s="76"/>
      <c r="W538" s="148" t="str">
        <f>IF(OR(T538="他官署で調達手続きを実施のため",AG538=契約状況コード表!G$5),"－",IF(V538&lt;&gt;"",ROUNDDOWN(V538/T538,3),(IFERROR(ROUNDDOWN(U538/T538,3),"－"))))</f>
        <v>－</v>
      </c>
      <c r="X538" s="68"/>
      <c r="Y538" s="68"/>
      <c r="Z538" s="71"/>
      <c r="AA538" s="69"/>
      <c r="AB538" s="70"/>
      <c r="AC538" s="71"/>
      <c r="AD538" s="71"/>
      <c r="AE538" s="71"/>
      <c r="AF538" s="71"/>
      <c r="AG538" s="69"/>
      <c r="AH538" s="65"/>
      <c r="AI538" s="65"/>
      <c r="AJ538" s="65"/>
      <c r="AK538" s="29"/>
      <c r="AL538" s="29"/>
      <c r="AM538" s="170"/>
      <c r="AN538" s="170"/>
      <c r="AO538" s="170"/>
      <c r="AP538" s="170"/>
      <c r="AQ538" s="29"/>
      <c r="AR538" s="64"/>
      <c r="AS538" s="29"/>
      <c r="AT538" s="29"/>
      <c r="AU538" s="29"/>
      <c r="AV538" s="29"/>
      <c r="AW538" s="29"/>
      <c r="AX538" s="29"/>
      <c r="AY538" s="29"/>
      <c r="AZ538" s="29"/>
      <c r="BA538" s="90"/>
      <c r="BB538" s="97"/>
      <c r="BC538" s="98" t="str">
        <f>IF(AND(OR(K538=契約状況コード表!D$5,K538=契約状況コード表!D$6),OR(AG538=契約状況コード表!G$5,AG538=契約状況コード表!G$6)),"年間支払金額(全官署)",IF(OR(AG538=契約状況コード表!G$5,AG538=契約状況コード表!G$6),"年間支払金額",IF(AND(OR(COUNTIF(AI538,"*すべて*"),COUNTIF(AI538,"*全て*")),S538="●",OR(K538=契約状況コード表!D$5,K538=契約状況コード表!D$6)),"年間支払金額(全官署、契約相手方ごと)",IF(AND(OR(COUNTIF(AI538,"*すべて*"),COUNTIF(AI538,"*全て*")),S538="●"),"年間支払金額(契約相手方ごと)",IF(AND(OR(K538=契約状況コード表!D$5,K538=契約状況コード表!D$6),AG538=契約状況コード表!G$7),"契約総額(全官署)",IF(AND(K538=契約状況コード表!D$7,AG538=契約状況コード表!G$7),"契約総額(自官署のみ)",IF(K538=契約状況コード表!D$7,"年間支払金額(自官署のみ)",IF(AG538=契約状況コード表!G$7,"契約総額",IF(AND(COUNTIF(BJ538,"&lt;&gt;*単価*"),OR(K538=契約状況コード表!D$5,K538=契約状況コード表!D$6)),"全官署予定価格",IF(AND(COUNTIF(BJ538,"*単価*"),OR(K538=契約状況コード表!D$5,K538=契約状況コード表!D$6)),"全官署支払金額",IF(AND(COUNTIF(BJ538,"&lt;&gt;*単価*"),COUNTIF(BJ538,"*変更契約*")),"変更後予定価格",IF(COUNTIF(BJ538,"*単価*"),"年間支払金額","予定価格"))))))))))))</f>
        <v>予定価格</v>
      </c>
      <c r="BD538" s="98" t="str">
        <f>IF(AND(BI538=契約状況コード表!M$5,T538&gt;契約状況コード表!N$5),"○",IF(AND(BI538=契約状況コード表!M$6,T538&gt;=契約状況コード表!N$6),"○",IF(AND(BI538=契約状況コード表!M$7,T538&gt;=契約状況コード表!N$7),"○",IF(AND(BI538=契約状況コード表!M$8,T538&gt;=契約状況コード表!N$8),"○",IF(AND(BI538=契約状況コード表!M$9,T538&gt;=契約状況コード表!N$9),"○",IF(AND(BI538=契約状況コード表!M$10,T538&gt;=契約状況コード表!N$10),"○",IF(AND(BI538=契約状況コード表!M$11,T538&gt;=契約状況コード表!N$11),"○",IF(AND(BI538=契約状況コード表!M$12,T538&gt;=契約状況コード表!N$12),"○",IF(AND(BI538=契約状況コード表!M$13,T538&gt;=契約状況コード表!N$13),"○",IF(T538="他官署で調達手続き入札を実施のため","○","×"))))))))))</f>
        <v>×</v>
      </c>
      <c r="BE538" s="98" t="str">
        <f>IF(AND(BI538=契約状況コード表!M$5,Y538&gt;契約状況コード表!N$5),"○",IF(AND(BI538=契約状況コード表!M$6,Y538&gt;=契約状況コード表!N$6),"○",IF(AND(BI538=契約状況コード表!M$7,Y538&gt;=契約状況コード表!N$7),"○",IF(AND(BI538=契約状況コード表!M$8,Y538&gt;=契約状況コード表!N$8),"○",IF(AND(BI538=契約状況コード表!M$9,Y538&gt;=契約状況コード表!N$9),"○",IF(AND(BI538=契約状況コード表!M$10,Y538&gt;=契約状況コード表!N$10),"○",IF(AND(BI538=契約状況コード表!M$11,Y538&gt;=契約状況コード表!N$11),"○",IF(AND(BI538=契約状況コード表!M$12,Y538&gt;=契約状況コード表!N$12),"○",IF(AND(BI538=契約状況コード表!M$13,Y538&gt;=契約状況コード表!N$13),"○","×")))))))))</f>
        <v>×</v>
      </c>
      <c r="BF538" s="98" t="str">
        <f t="shared" si="72"/>
        <v>×</v>
      </c>
      <c r="BG538" s="98" t="str">
        <f t="shared" si="73"/>
        <v>×</v>
      </c>
      <c r="BH538" s="99" t="str">
        <f t="shared" si="74"/>
        <v/>
      </c>
      <c r="BI538" s="146">
        <f t="shared" si="75"/>
        <v>0</v>
      </c>
      <c r="BJ538" s="29" t="str">
        <f>IF(AG538=契約状況コード表!G$5,"",IF(AND(K538&lt;&gt;"",ISTEXT(U538)),"分担契約/単価契約",IF(ISTEXT(U538),"単価契約",IF(K538&lt;&gt;"","分担契約",""))))</f>
        <v/>
      </c>
      <c r="BK538" s="147"/>
      <c r="BL538" s="102" t="str">
        <f>IF(COUNTIF(T538,"**"),"",IF(AND(T538&gt;=契約状況コード表!P$5,OR(H538=契約状況コード表!M$5,H538=契約状況コード表!M$6)),1,IF(AND(T538&gt;=契約状況コード表!P$13,H538&lt;&gt;契約状況コード表!M$5,H538&lt;&gt;契約状況コード表!M$6),1,"")))</f>
        <v/>
      </c>
      <c r="BM538" s="132" t="str">
        <f t="shared" si="76"/>
        <v>○</v>
      </c>
      <c r="BN538" s="102" t="b">
        <f t="shared" si="77"/>
        <v>1</v>
      </c>
      <c r="BO538" s="102" t="b">
        <f t="shared" si="78"/>
        <v>1</v>
      </c>
    </row>
    <row r="539" spans="7:67" ht="60.6" customHeight="1">
      <c r="G539" s="64"/>
      <c r="H539" s="65"/>
      <c r="I539" s="65"/>
      <c r="J539" s="65"/>
      <c r="K539" s="64"/>
      <c r="L539" s="29"/>
      <c r="M539" s="66"/>
      <c r="N539" s="65"/>
      <c r="O539" s="67"/>
      <c r="P539" s="72"/>
      <c r="Q539" s="73"/>
      <c r="R539" s="65"/>
      <c r="S539" s="64"/>
      <c r="T539" s="74"/>
      <c r="U539" s="131"/>
      <c r="V539" s="76"/>
      <c r="W539" s="148" t="str">
        <f>IF(OR(T539="他官署で調達手続きを実施のため",AG539=契約状況コード表!G$5),"－",IF(V539&lt;&gt;"",ROUNDDOWN(V539/T539,3),(IFERROR(ROUNDDOWN(U539/T539,3),"－"))))</f>
        <v>－</v>
      </c>
      <c r="X539" s="74"/>
      <c r="Y539" s="74"/>
      <c r="Z539" s="71"/>
      <c r="AA539" s="69"/>
      <c r="AB539" s="70"/>
      <c r="AC539" s="71"/>
      <c r="AD539" s="71"/>
      <c r="AE539" s="71"/>
      <c r="AF539" s="71"/>
      <c r="AG539" s="69"/>
      <c r="AH539" s="65"/>
      <c r="AI539" s="65"/>
      <c r="AJ539" s="65"/>
      <c r="AK539" s="29"/>
      <c r="AL539" s="29"/>
      <c r="AM539" s="170"/>
      <c r="AN539" s="170"/>
      <c r="AO539" s="170"/>
      <c r="AP539" s="170"/>
      <c r="AQ539" s="29"/>
      <c r="AR539" s="64"/>
      <c r="AS539" s="29"/>
      <c r="AT539" s="29"/>
      <c r="AU539" s="29"/>
      <c r="AV539" s="29"/>
      <c r="AW539" s="29"/>
      <c r="AX539" s="29"/>
      <c r="AY539" s="29"/>
      <c r="AZ539" s="29"/>
      <c r="BA539" s="90"/>
      <c r="BB539" s="97"/>
      <c r="BC539" s="98" t="str">
        <f>IF(AND(OR(K539=契約状況コード表!D$5,K539=契約状況コード表!D$6),OR(AG539=契約状況コード表!G$5,AG539=契約状況コード表!G$6)),"年間支払金額(全官署)",IF(OR(AG539=契約状況コード表!G$5,AG539=契約状況コード表!G$6),"年間支払金額",IF(AND(OR(COUNTIF(AI539,"*すべて*"),COUNTIF(AI539,"*全て*")),S539="●",OR(K539=契約状況コード表!D$5,K539=契約状況コード表!D$6)),"年間支払金額(全官署、契約相手方ごと)",IF(AND(OR(COUNTIF(AI539,"*すべて*"),COUNTIF(AI539,"*全て*")),S539="●"),"年間支払金額(契約相手方ごと)",IF(AND(OR(K539=契約状況コード表!D$5,K539=契約状況コード表!D$6),AG539=契約状況コード表!G$7),"契約総額(全官署)",IF(AND(K539=契約状況コード表!D$7,AG539=契約状況コード表!G$7),"契約総額(自官署のみ)",IF(K539=契約状況コード表!D$7,"年間支払金額(自官署のみ)",IF(AG539=契約状況コード表!G$7,"契約総額",IF(AND(COUNTIF(BJ539,"&lt;&gt;*単価*"),OR(K539=契約状況コード表!D$5,K539=契約状況コード表!D$6)),"全官署予定価格",IF(AND(COUNTIF(BJ539,"*単価*"),OR(K539=契約状況コード表!D$5,K539=契約状況コード表!D$6)),"全官署支払金額",IF(AND(COUNTIF(BJ539,"&lt;&gt;*単価*"),COUNTIF(BJ539,"*変更契約*")),"変更後予定価格",IF(COUNTIF(BJ539,"*単価*"),"年間支払金額","予定価格"))))))))))))</f>
        <v>予定価格</v>
      </c>
      <c r="BD539" s="98" t="str">
        <f>IF(AND(BI539=契約状況コード表!M$5,T539&gt;契約状況コード表!N$5),"○",IF(AND(BI539=契約状況コード表!M$6,T539&gt;=契約状況コード表!N$6),"○",IF(AND(BI539=契約状況コード表!M$7,T539&gt;=契約状況コード表!N$7),"○",IF(AND(BI539=契約状況コード表!M$8,T539&gt;=契約状況コード表!N$8),"○",IF(AND(BI539=契約状況コード表!M$9,T539&gt;=契約状況コード表!N$9),"○",IF(AND(BI539=契約状況コード表!M$10,T539&gt;=契約状況コード表!N$10),"○",IF(AND(BI539=契約状況コード表!M$11,T539&gt;=契約状況コード表!N$11),"○",IF(AND(BI539=契約状況コード表!M$12,T539&gt;=契約状況コード表!N$12),"○",IF(AND(BI539=契約状況コード表!M$13,T539&gt;=契約状況コード表!N$13),"○",IF(T539="他官署で調達手続き入札を実施のため","○","×"))))))))))</f>
        <v>×</v>
      </c>
      <c r="BE539" s="98" t="str">
        <f>IF(AND(BI539=契約状況コード表!M$5,Y539&gt;契約状況コード表!N$5),"○",IF(AND(BI539=契約状況コード表!M$6,Y539&gt;=契約状況コード表!N$6),"○",IF(AND(BI539=契約状況コード表!M$7,Y539&gt;=契約状況コード表!N$7),"○",IF(AND(BI539=契約状況コード表!M$8,Y539&gt;=契約状況コード表!N$8),"○",IF(AND(BI539=契約状況コード表!M$9,Y539&gt;=契約状況コード表!N$9),"○",IF(AND(BI539=契約状況コード表!M$10,Y539&gt;=契約状況コード表!N$10),"○",IF(AND(BI539=契約状況コード表!M$11,Y539&gt;=契約状況コード表!N$11),"○",IF(AND(BI539=契約状況コード表!M$12,Y539&gt;=契約状況コード表!N$12),"○",IF(AND(BI539=契約状況コード表!M$13,Y539&gt;=契約状況コード表!N$13),"○","×")))))))))</f>
        <v>×</v>
      </c>
      <c r="BF539" s="98" t="str">
        <f t="shared" si="72"/>
        <v>×</v>
      </c>
      <c r="BG539" s="98" t="str">
        <f t="shared" si="73"/>
        <v>×</v>
      </c>
      <c r="BH539" s="99" t="str">
        <f t="shared" si="74"/>
        <v/>
      </c>
      <c r="BI539" s="146">
        <f t="shared" si="75"/>
        <v>0</v>
      </c>
      <c r="BJ539" s="29" t="str">
        <f>IF(AG539=契約状況コード表!G$5,"",IF(AND(K539&lt;&gt;"",ISTEXT(U539)),"分担契約/単価契約",IF(ISTEXT(U539),"単価契約",IF(K539&lt;&gt;"","分担契約",""))))</f>
        <v/>
      </c>
      <c r="BK539" s="147"/>
      <c r="BL539" s="102" t="str">
        <f>IF(COUNTIF(T539,"**"),"",IF(AND(T539&gt;=契約状況コード表!P$5,OR(H539=契約状況コード表!M$5,H539=契約状況コード表!M$6)),1,IF(AND(T539&gt;=契約状況コード表!P$13,H539&lt;&gt;契約状況コード表!M$5,H539&lt;&gt;契約状況コード表!M$6),1,"")))</f>
        <v/>
      </c>
      <c r="BM539" s="132" t="str">
        <f t="shared" si="76"/>
        <v>○</v>
      </c>
      <c r="BN539" s="102" t="b">
        <f t="shared" si="77"/>
        <v>1</v>
      </c>
      <c r="BO539" s="102" t="b">
        <f t="shared" si="78"/>
        <v>1</v>
      </c>
    </row>
    <row r="540" spans="7:67" ht="60.6" customHeight="1">
      <c r="G540" s="64"/>
      <c r="H540" s="65"/>
      <c r="I540" s="65"/>
      <c r="J540" s="65"/>
      <c r="K540" s="64"/>
      <c r="L540" s="29"/>
      <c r="M540" s="66"/>
      <c r="N540" s="65"/>
      <c r="O540" s="67"/>
      <c r="P540" s="72"/>
      <c r="Q540" s="73"/>
      <c r="R540" s="65"/>
      <c r="S540" s="64"/>
      <c r="T540" s="68"/>
      <c r="U540" s="75"/>
      <c r="V540" s="76"/>
      <c r="W540" s="148" t="str">
        <f>IF(OR(T540="他官署で調達手続きを実施のため",AG540=契約状況コード表!G$5),"－",IF(V540&lt;&gt;"",ROUNDDOWN(V540/T540,3),(IFERROR(ROUNDDOWN(U540/T540,3),"－"))))</f>
        <v>－</v>
      </c>
      <c r="X540" s="68"/>
      <c r="Y540" s="68"/>
      <c r="Z540" s="71"/>
      <c r="AA540" s="69"/>
      <c r="AB540" s="70"/>
      <c r="AC540" s="71"/>
      <c r="AD540" s="71"/>
      <c r="AE540" s="71"/>
      <c r="AF540" s="71"/>
      <c r="AG540" s="69"/>
      <c r="AH540" s="65"/>
      <c r="AI540" s="65"/>
      <c r="AJ540" s="65"/>
      <c r="AK540" s="29"/>
      <c r="AL540" s="29"/>
      <c r="AM540" s="170"/>
      <c r="AN540" s="170"/>
      <c r="AO540" s="170"/>
      <c r="AP540" s="170"/>
      <c r="AQ540" s="29"/>
      <c r="AR540" s="64"/>
      <c r="AS540" s="29"/>
      <c r="AT540" s="29"/>
      <c r="AU540" s="29"/>
      <c r="AV540" s="29"/>
      <c r="AW540" s="29"/>
      <c r="AX540" s="29"/>
      <c r="AY540" s="29"/>
      <c r="AZ540" s="29"/>
      <c r="BA540" s="90"/>
      <c r="BB540" s="97"/>
      <c r="BC540" s="98" t="str">
        <f>IF(AND(OR(K540=契約状況コード表!D$5,K540=契約状況コード表!D$6),OR(AG540=契約状況コード表!G$5,AG540=契約状況コード表!G$6)),"年間支払金額(全官署)",IF(OR(AG540=契約状況コード表!G$5,AG540=契約状況コード表!G$6),"年間支払金額",IF(AND(OR(COUNTIF(AI540,"*すべて*"),COUNTIF(AI540,"*全て*")),S540="●",OR(K540=契約状況コード表!D$5,K540=契約状況コード表!D$6)),"年間支払金額(全官署、契約相手方ごと)",IF(AND(OR(COUNTIF(AI540,"*すべて*"),COUNTIF(AI540,"*全て*")),S540="●"),"年間支払金額(契約相手方ごと)",IF(AND(OR(K540=契約状況コード表!D$5,K540=契約状況コード表!D$6),AG540=契約状況コード表!G$7),"契約総額(全官署)",IF(AND(K540=契約状況コード表!D$7,AG540=契約状況コード表!G$7),"契約総額(自官署のみ)",IF(K540=契約状況コード表!D$7,"年間支払金額(自官署のみ)",IF(AG540=契約状況コード表!G$7,"契約総額",IF(AND(COUNTIF(BJ540,"&lt;&gt;*単価*"),OR(K540=契約状況コード表!D$5,K540=契約状況コード表!D$6)),"全官署予定価格",IF(AND(COUNTIF(BJ540,"*単価*"),OR(K540=契約状況コード表!D$5,K540=契約状況コード表!D$6)),"全官署支払金額",IF(AND(COUNTIF(BJ540,"&lt;&gt;*単価*"),COUNTIF(BJ540,"*変更契約*")),"変更後予定価格",IF(COUNTIF(BJ540,"*単価*"),"年間支払金額","予定価格"))))))))))))</f>
        <v>予定価格</v>
      </c>
      <c r="BD540" s="98" t="str">
        <f>IF(AND(BI540=契約状況コード表!M$5,T540&gt;契約状況コード表!N$5),"○",IF(AND(BI540=契約状況コード表!M$6,T540&gt;=契約状況コード表!N$6),"○",IF(AND(BI540=契約状況コード表!M$7,T540&gt;=契約状況コード表!N$7),"○",IF(AND(BI540=契約状況コード表!M$8,T540&gt;=契約状況コード表!N$8),"○",IF(AND(BI540=契約状況コード表!M$9,T540&gt;=契約状況コード表!N$9),"○",IF(AND(BI540=契約状況コード表!M$10,T540&gt;=契約状況コード表!N$10),"○",IF(AND(BI540=契約状況コード表!M$11,T540&gt;=契約状況コード表!N$11),"○",IF(AND(BI540=契約状況コード表!M$12,T540&gt;=契約状況コード表!N$12),"○",IF(AND(BI540=契約状況コード表!M$13,T540&gt;=契約状況コード表!N$13),"○",IF(T540="他官署で調達手続き入札を実施のため","○","×"))))))))))</f>
        <v>×</v>
      </c>
      <c r="BE540" s="98" t="str">
        <f>IF(AND(BI540=契約状況コード表!M$5,Y540&gt;契約状況コード表!N$5),"○",IF(AND(BI540=契約状況コード表!M$6,Y540&gt;=契約状況コード表!N$6),"○",IF(AND(BI540=契約状況コード表!M$7,Y540&gt;=契約状況コード表!N$7),"○",IF(AND(BI540=契約状況コード表!M$8,Y540&gt;=契約状況コード表!N$8),"○",IF(AND(BI540=契約状況コード表!M$9,Y540&gt;=契約状況コード表!N$9),"○",IF(AND(BI540=契約状況コード表!M$10,Y540&gt;=契約状況コード表!N$10),"○",IF(AND(BI540=契約状況コード表!M$11,Y540&gt;=契約状況コード表!N$11),"○",IF(AND(BI540=契約状況コード表!M$12,Y540&gt;=契約状況コード表!N$12),"○",IF(AND(BI540=契約状況コード表!M$13,Y540&gt;=契約状況コード表!N$13),"○","×")))))))))</f>
        <v>×</v>
      </c>
      <c r="BF540" s="98" t="str">
        <f t="shared" si="72"/>
        <v>×</v>
      </c>
      <c r="BG540" s="98" t="str">
        <f t="shared" si="73"/>
        <v>×</v>
      </c>
      <c r="BH540" s="99" t="str">
        <f t="shared" si="74"/>
        <v/>
      </c>
      <c r="BI540" s="146">
        <f t="shared" si="75"/>
        <v>0</v>
      </c>
      <c r="BJ540" s="29" t="str">
        <f>IF(AG540=契約状況コード表!G$5,"",IF(AND(K540&lt;&gt;"",ISTEXT(U540)),"分担契約/単価契約",IF(ISTEXT(U540),"単価契約",IF(K540&lt;&gt;"","分担契約",""))))</f>
        <v/>
      </c>
      <c r="BK540" s="147"/>
      <c r="BL540" s="102" t="str">
        <f>IF(COUNTIF(T540,"**"),"",IF(AND(T540&gt;=契約状況コード表!P$5,OR(H540=契約状況コード表!M$5,H540=契約状況コード表!M$6)),1,IF(AND(T540&gt;=契約状況コード表!P$13,H540&lt;&gt;契約状況コード表!M$5,H540&lt;&gt;契約状況コード表!M$6),1,"")))</f>
        <v/>
      </c>
      <c r="BM540" s="132" t="str">
        <f t="shared" si="76"/>
        <v>○</v>
      </c>
      <c r="BN540" s="102" t="b">
        <f t="shared" si="77"/>
        <v>1</v>
      </c>
      <c r="BO540" s="102" t="b">
        <f t="shared" si="78"/>
        <v>1</v>
      </c>
    </row>
    <row r="541" spans="7:67" ht="60.6" customHeight="1">
      <c r="G541" s="64"/>
      <c r="H541" s="65"/>
      <c r="I541" s="65"/>
      <c r="J541" s="65"/>
      <c r="K541" s="64"/>
      <c r="L541" s="29"/>
      <c r="M541" s="66"/>
      <c r="N541" s="65"/>
      <c r="O541" s="67"/>
      <c r="P541" s="72"/>
      <c r="Q541" s="73"/>
      <c r="R541" s="65"/>
      <c r="S541" s="64"/>
      <c r="T541" s="68"/>
      <c r="U541" s="75"/>
      <c r="V541" s="76"/>
      <c r="W541" s="148" t="str">
        <f>IF(OR(T541="他官署で調達手続きを実施のため",AG541=契約状況コード表!G$5),"－",IF(V541&lt;&gt;"",ROUNDDOWN(V541/T541,3),(IFERROR(ROUNDDOWN(U541/T541,3),"－"))))</f>
        <v>－</v>
      </c>
      <c r="X541" s="68"/>
      <c r="Y541" s="68"/>
      <c r="Z541" s="71"/>
      <c r="AA541" s="69"/>
      <c r="AB541" s="70"/>
      <c r="AC541" s="71"/>
      <c r="AD541" s="71"/>
      <c r="AE541" s="71"/>
      <c r="AF541" s="71"/>
      <c r="AG541" s="69"/>
      <c r="AH541" s="65"/>
      <c r="AI541" s="65"/>
      <c r="AJ541" s="65"/>
      <c r="AK541" s="29"/>
      <c r="AL541" s="29"/>
      <c r="AM541" s="170"/>
      <c r="AN541" s="170"/>
      <c r="AO541" s="170"/>
      <c r="AP541" s="170"/>
      <c r="AQ541" s="29"/>
      <c r="AR541" s="64"/>
      <c r="AS541" s="29"/>
      <c r="AT541" s="29"/>
      <c r="AU541" s="29"/>
      <c r="AV541" s="29"/>
      <c r="AW541" s="29"/>
      <c r="AX541" s="29"/>
      <c r="AY541" s="29"/>
      <c r="AZ541" s="29"/>
      <c r="BA541" s="90"/>
      <c r="BB541" s="97"/>
      <c r="BC541" s="98" t="str">
        <f>IF(AND(OR(K541=契約状況コード表!D$5,K541=契約状況コード表!D$6),OR(AG541=契約状況コード表!G$5,AG541=契約状況コード表!G$6)),"年間支払金額(全官署)",IF(OR(AG541=契約状況コード表!G$5,AG541=契約状況コード表!G$6),"年間支払金額",IF(AND(OR(COUNTIF(AI541,"*すべて*"),COUNTIF(AI541,"*全て*")),S541="●",OR(K541=契約状況コード表!D$5,K541=契約状況コード表!D$6)),"年間支払金額(全官署、契約相手方ごと)",IF(AND(OR(COUNTIF(AI541,"*すべて*"),COUNTIF(AI541,"*全て*")),S541="●"),"年間支払金額(契約相手方ごと)",IF(AND(OR(K541=契約状況コード表!D$5,K541=契約状況コード表!D$6),AG541=契約状況コード表!G$7),"契約総額(全官署)",IF(AND(K541=契約状況コード表!D$7,AG541=契約状況コード表!G$7),"契約総額(自官署のみ)",IF(K541=契約状況コード表!D$7,"年間支払金額(自官署のみ)",IF(AG541=契約状況コード表!G$7,"契約総額",IF(AND(COUNTIF(BJ541,"&lt;&gt;*単価*"),OR(K541=契約状況コード表!D$5,K541=契約状況コード表!D$6)),"全官署予定価格",IF(AND(COUNTIF(BJ541,"*単価*"),OR(K541=契約状況コード表!D$5,K541=契約状況コード表!D$6)),"全官署支払金額",IF(AND(COUNTIF(BJ541,"&lt;&gt;*単価*"),COUNTIF(BJ541,"*変更契約*")),"変更後予定価格",IF(COUNTIF(BJ541,"*単価*"),"年間支払金額","予定価格"))))))))))))</f>
        <v>予定価格</v>
      </c>
      <c r="BD541" s="98" t="str">
        <f>IF(AND(BI541=契約状況コード表!M$5,T541&gt;契約状況コード表!N$5),"○",IF(AND(BI541=契約状況コード表!M$6,T541&gt;=契約状況コード表!N$6),"○",IF(AND(BI541=契約状況コード表!M$7,T541&gt;=契約状況コード表!N$7),"○",IF(AND(BI541=契約状況コード表!M$8,T541&gt;=契約状況コード表!N$8),"○",IF(AND(BI541=契約状況コード表!M$9,T541&gt;=契約状況コード表!N$9),"○",IF(AND(BI541=契約状況コード表!M$10,T541&gt;=契約状況コード表!N$10),"○",IF(AND(BI541=契約状況コード表!M$11,T541&gt;=契約状況コード表!N$11),"○",IF(AND(BI541=契約状況コード表!M$12,T541&gt;=契約状況コード表!N$12),"○",IF(AND(BI541=契約状況コード表!M$13,T541&gt;=契約状況コード表!N$13),"○",IF(T541="他官署で調達手続き入札を実施のため","○","×"))))))))))</f>
        <v>×</v>
      </c>
      <c r="BE541" s="98" t="str">
        <f>IF(AND(BI541=契約状況コード表!M$5,Y541&gt;契約状況コード表!N$5),"○",IF(AND(BI541=契約状況コード表!M$6,Y541&gt;=契約状況コード表!N$6),"○",IF(AND(BI541=契約状況コード表!M$7,Y541&gt;=契約状況コード表!N$7),"○",IF(AND(BI541=契約状況コード表!M$8,Y541&gt;=契約状況コード表!N$8),"○",IF(AND(BI541=契約状況コード表!M$9,Y541&gt;=契約状況コード表!N$9),"○",IF(AND(BI541=契約状況コード表!M$10,Y541&gt;=契約状況コード表!N$10),"○",IF(AND(BI541=契約状況コード表!M$11,Y541&gt;=契約状況コード表!N$11),"○",IF(AND(BI541=契約状況コード表!M$12,Y541&gt;=契約状況コード表!N$12),"○",IF(AND(BI541=契約状況コード表!M$13,Y541&gt;=契約状況コード表!N$13),"○","×")))))))))</f>
        <v>×</v>
      </c>
      <c r="BF541" s="98" t="str">
        <f t="shared" si="72"/>
        <v>×</v>
      </c>
      <c r="BG541" s="98" t="str">
        <f t="shared" si="73"/>
        <v>×</v>
      </c>
      <c r="BH541" s="99" t="str">
        <f t="shared" si="74"/>
        <v/>
      </c>
      <c r="BI541" s="146">
        <f t="shared" si="75"/>
        <v>0</v>
      </c>
      <c r="BJ541" s="29" t="str">
        <f>IF(AG541=契約状況コード表!G$5,"",IF(AND(K541&lt;&gt;"",ISTEXT(U541)),"分担契約/単価契約",IF(ISTEXT(U541),"単価契約",IF(K541&lt;&gt;"","分担契約",""))))</f>
        <v/>
      </c>
      <c r="BK541" s="147"/>
      <c r="BL541" s="102" t="str">
        <f>IF(COUNTIF(T541,"**"),"",IF(AND(T541&gt;=契約状況コード表!P$5,OR(H541=契約状況コード表!M$5,H541=契約状況コード表!M$6)),1,IF(AND(T541&gt;=契約状況コード表!P$13,H541&lt;&gt;契約状況コード表!M$5,H541&lt;&gt;契約状況コード表!M$6),1,"")))</f>
        <v/>
      </c>
      <c r="BM541" s="132" t="str">
        <f t="shared" si="76"/>
        <v>○</v>
      </c>
      <c r="BN541" s="102" t="b">
        <f t="shared" si="77"/>
        <v>1</v>
      </c>
      <c r="BO541" s="102" t="b">
        <f t="shared" si="78"/>
        <v>1</v>
      </c>
    </row>
    <row r="542" spans="7:67" ht="60.6" customHeight="1">
      <c r="G542" s="64"/>
      <c r="H542" s="65"/>
      <c r="I542" s="65"/>
      <c r="J542" s="65"/>
      <c r="K542" s="64"/>
      <c r="L542" s="29"/>
      <c r="M542" s="66"/>
      <c r="N542" s="65"/>
      <c r="O542" s="67"/>
      <c r="P542" s="72"/>
      <c r="Q542" s="73"/>
      <c r="R542" s="65"/>
      <c r="S542" s="64"/>
      <c r="T542" s="68"/>
      <c r="U542" s="75"/>
      <c r="V542" s="76"/>
      <c r="W542" s="148" t="str">
        <f>IF(OR(T542="他官署で調達手続きを実施のため",AG542=契約状況コード表!G$5),"－",IF(V542&lt;&gt;"",ROUNDDOWN(V542/T542,3),(IFERROR(ROUNDDOWN(U542/T542,3),"－"))))</f>
        <v>－</v>
      </c>
      <c r="X542" s="68"/>
      <c r="Y542" s="68"/>
      <c r="Z542" s="71"/>
      <c r="AA542" s="69"/>
      <c r="AB542" s="70"/>
      <c r="AC542" s="71"/>
      <c r="AD542" s="71"/>
      <c r="AE542" s="71"/>
      <c r="AF542" s="71"/>
      <c r="AG542" s="69"/>
      <c r="AH542" s="65"/>
      <c r="AI542" s="65"/>
      <c r="AJ542" s="65"/>
      <c r="AK542" s="29"/>
      <c r="AL542" s="29"/>
      <c r="AM542" s="170"/>
      <c r="AN542" s="170"/>
      <c r="AO542" s="170"/>
      <c r="AP542" s="170"/>
      <c r="AQ542" s="29"/>
      <c r="AR542" s="64"/>
      <c r="AS542" s="29"/>
      <c r="AT542" s="29"/>
      <c r="AU542" s="29"/>
      <c r="AV542" s="29"/>
      <c r="AW542" s="29"/>
      <c r="AX542" s="29"/>
      <c r="AY542" s="29"/>
      <c r="AZ542" s="29"/>
      <c r="BA542" s="90"/>
      <c r="BB542" s="97"/>
      <c r="BC542" s="98" t="str">
        <f>IF(AND(OR(K542=契約状況コード表!D$5,K542=契約状況コード表!D$6),OR(AG542=契約状況コード表!G$5,AG542=契約状況コード表!G$6)),"年間支払金額(全官署)",IF(OR(AG542=契約状況コード表!G$5,AG542=契約状況コード表!G$6),"年間支払金額",IF(AND(OR(COUNTIF(AI542,"*すべて*"),COUNTIF(AI542,"*全て*")),S542="●",OR(K542=契約状況コード表!D$5,K542=契約状況コード表!D$6)),"年間支払金額(全官署、契約相手方ごと)",IF(AND(OR(COUNTIF(AI542,"*すべて*"),COUNTIF(AI542,"*全て*")),S542="●"),"年間支払金額(契約相手方ごと)",IF(AND(OR(K542=契約状況コード表!D$5,K542=契約状況コード表!D$6),AG542=契約状況コード表!G$7),"契約総額(全官署)",IF(AND(K542=契約状況コード表!D$7,AG542=契約状況コード表!G$7),"契約総額(自官署のみ)",IF(K542=契約状況コード表!D$7,"年間支払金額(自官署のみ)",IF(AG542=契約状況コード表!G$7,"契約総額",IF(AND(COUNTIF(BJ542,"&lt;&gt;*単価*"),OR(K542=契約状況コード表!D$5,K542=契約状況コード表!D$6)),"全官署予定価格",IF(AND(COUNTIF(BJ542,"*単価*"),OR(K542=契約状況コード表!D$5,K542=契約状況コード表!D$6)),"全官署支払金額",IF(AND(COUNTIF(BJ542,"&lt;&gt;*単価*"),COUNTIF(BJ542,"*変更契約*")),"変更後予定価格",IF(COUNTIF(BJ542,"*単価*"),"年間支払金額","予定価格"))))))))))))</f>
        <v>予定価格</v>
      </c>
      <c r="BD542" s="98" t="str">
        <f>IF(AND(BI542=契約状況コード表!M$5,T542&gt;契約状況コード表!N$5),"○",IF(AND(BI542=契約状況コード表!M$6,T542&gt;=契約状況コード表!N$6),"○",IF(AND(BI542=契約状況コード表!M$7,T542&gt;=契約状況コード表!N$7),"○",IF(AND(BI542=契約状況コード表!M$8,T542&gt;=契約状況コード表!N$8),"○",IF(AND(BI542=契約状況コード表!M$9,T542&gt;=契約状況コード表!N$9),"○",IF(AND(BI542=契約状況コード表!M$10,T542&gt;=契約状況コード表!N$10),"○",IF(AND(BI542=契約状況コード表!M$11,T542&gt;=契約状況コード表!N$11),"○",IF(AND(BI542=契約状況コード表!M$12,T542&gt;=契約状況コード表!N$12),"○",IF(AND(BI542=契約状況コード表!M$13,T542&gt;=契約状況コード表!N$13),"○",IF(T542="他官署で調達手続き入札を実施のため","○","×"))))))))))</f>
        <v>×</v>
      </c>
      <c r="BE542" s="98" t="str">
        <f>IF(AND(BI542=契約状況コード表!M$5,Y542&gt;契約状況コード表!N$5),"○",IF(AND(BI542=契約状況コード表!M$6,Y542&gt;=契約状況コード表!N$6),"○",IF(AND(BI542=契約状況コード表!M$7,Y542&gt;=契約状況コード表!N$7),"○",IF(AND(BI542=契約状況コード表!M$8,Y542&gt;=契約状況コード表!N$8),"○",IF(AND(BI542=契約状況コード表!M$9,Y542&gt;=契約状況コード表!N$9),"○",IF(AND(BI542=契約状況コード表!M$10,Y542&gt;=契約状況コード表!N$10),"○",IF(AND(BI542=契約状況コード表!M$11,Y542&gt;=契約状況コード表!N$11),"○",IF(AND(BI542=契約状況コード表!M$12,Y542&gt;=契約状況コード表!N$12),"○",IF(AND(BI542=契約状況コード表!M$13,Y542&gt;=契約状況コード表!N$13),"○","×")))))))))</f>
        <v>×</v>
      </c>
      <c r="BF542" s="98" t="str">
        <f t="shared" si="72"/>
        <v>×</v>
      </c>
      <c r="BG542" s="98" t="str">
        <f t="shared" si="73"/>
        <v>×</v>
      </c>
      <c r="BH542" s="99" t="str">
        <f t="shared" si="74"/>
        <v/>
      </c>
      <c r="BI542" s="146">
        <f t="shared" si="75"/>
        <v>0</v>
      </c>
      <c r="BJ542" s="29" t="str">
        <f>IF(AG542=契約状況コード表!G$5,"",IF(AND(K542&lt;&gt;"",ISTEXT(U542)),"分担契約/単価契約",IF(ISTEXT(U542),"単価契約",IF(K542&lt;&gt;"","分担契約",""))))</f>
        <v/>
      </c>
      <c r="BK542" s="147"/>
      <c r="BL542" s="102" t="str">
        <f>IF(COUNTIF(T542,"**"),"",IF(AND(T542&gt;=契約状況コード表!P$5,OR(H542=契約状況コード表!M$5,H542=契約状況コード表!M$6)),1,IF(AND(T542&gt;=契約状況コード表!P$13,H542&lt;&gt;契約状況コード表!M$5,H542&lt;&gt;契約状況コード表!M$6),1,"")))</f>
        <v/>
      </c>
      <c r="BM542" s="132" t="str">
        <f t="shared" si="76"/>
        <v>○</v>
      </c>
      <c r="BN542" s="102" t="b">
        <f t="shared" si="77"/>
        <v>1</v>
      </c>
      <c r="BO542" s="102" t="b">
        <f t="shared" si="78"/>
        <v>1</v>
      </c>
    </row>
    <row r="543" spans="7:67" ht="60.6" customHeight="1">
      <c r="G543" s="64"/>
      <c r="H543" s="65"/>
      <c r="I543" s="65"/>
      <c r="J543" s="65"/>
      <c r="K543" s="64"/>
      <c r="L543" s="29"/>
      <c r="M543" s="66"/>
      <c r="N543" s="65"/>
      <c r="O543" s="67"/>
      <c r="P543" s="72"/>
      <c r="Q543" s="73"/>
      <c r="R543" s="65"/>
      <c r="S543" s="64"/>
      <c r="T543" s="68"/>
      <c r="U543" s="75"/>
      <c r="V543" s="76"/>
      <c r="W543" s="148" t="str">
        <f>IF(OR(T543="他官署で調達手続きを実施のため",AG543=契約状況コード表!G$5),"－",IF(V543&lt;&gt;"",ROUNDDOWN(V543/T543,3),(IFERROR(ROUNDDOWN(U543/T543,3),"－"))))</f>
        <v>－</v>
      </c>
      <c r="X543" s="68"/>
      <c r="Y543" s="68"/>
      <c r="Z543" s="71"/>
      <c r="AA543" s="69"/>
      <c r="AB543" s="70"/>
      <c r="AC543" s="71"/>
      <c r="AD543" s="71"/>
      <c r="AE543" s="71"/>
      <c r="AF543" s="71"/>
      <c r="AG543" s="69"/>
      <c r="AH543" s="65"/>
      <c r="AI543" s="65"/>
      <c r="AJ543" s="65"/>
      <c r="AK543" s="29"/>
      <c r="AL543" s="29"/>
      <c r="AM543" s="170"/>
      <c r="AN543" s="170"/>
      <c r="AO543" s="170"/>
      <c r="AP543" s="170"/>
      <c r="AQ543" s="29"/>
      <c r="AR543" s="64"/>
      <c r="AS543" s="29"/>
      <c r="AT543" s="29"/>
      <c r="AU543" s="29"/>
      <c r="AV543" s="29"/>
      <c r="AW543" s="29"/>
      <c r="AX543" s="29"/>
      <c r="AY543" s="29"/>
      <c r="AZ543" s="29"/>
      <c r="BA543" s="92"/>
      <c r="BB543" s="97"/>
      <c r="BC543" s="98" t="str">
        <f>IF(AND(OR(K543=契約状況コード表!D$5,K543=契約状況コード表!D$6),OR(AG543=契約状況コード表!G$5,AG543=契約状況コード表!G$6)),"年間支払金額(全官署)",IF(OR(AG543=契約状況コード表!G$5,AG543=契約状況コード表!G$6),"年間支払金額",IF(AND(OR(COUNTIF(AI543,"*すべて*"),COUNTIF(AI543,"*全て*")),S543="●",OR(K543=契約状況コード表!D$5,K543=契約状況コード表!D$6)),"年間支払金額(全官署、契約相手方ごと)",IF(AND(OR(COUNTIF(AI543,"*すべて*"),COUNTIF(AI543,"*全て*")),S543="●"),"年間支払金額(契約相手方ごと)",IF(AND(OR(K543=契約状況コード表!D$5,K543=契約状況コード表!D$6),AG543=契約状況コード表!G$7),"契約総額(全官署)",IF(AND(K543=契約状況コード表!D$7,AG543=契約状況コード表!G$7),"契約総額(自官署のみ)",IF(K543=契約状況コード表!D$7,"年間支払金額(自官署のみ)",IF(AG543=契約状況コード表!G$7,"契約総額",IF(AND(COUNTIF(BJ543,"&lt;&gt;*単価*"),OR(K543=契約状況コード表!D$5,K543=契約状況コード表!D$6)),"全官署予定価格",IF(AND(COUNTIF(BJ543,"*単価*"),OR(K543=契約状況コード表!D$5,K543=契約状況コード表!D$6)),"全官署支払金額",IF(AND(COUNTIF(BJ543,"&lt;&gt;*単価*"),COUNTIF(BJ543,"*変更契約*")),"変更後予定価格",IF(COUNTIF(BJ543,"*単価*"),"年間支払金額","予定価格"))))))))))))</f>
        <v>予定価格</v>
      </c>
      <c r="BD543" s="98" t="str">
        <f>IF(AND(BI543=契約状況コード表!M$5,T543&gt;契約状況コード表!N$5),"○",IF(AND(BI543=契約状況コード表!M$6,T543&gt;=契約状況コード表!N$6),"○",IF(AND(BI543=契約状況コード表!M$7,T543&gt;=契約状況コード表!N$7),"○",IF(AND(BI543=契約状況コード表!M$8,T543&gt;=契約状況コード表!N$8),"○",IF(AND(BI543=契約状況コード表!M$9,T543&gt;=契約状況コード表!N$9),"○",IF(AND(BI543=契約状況コード表!M$10,T543&gt;=契約状況コード表!N$10),"○",IF(AND(BI543=契約状況コード表!M$11,T543&gt;=契約状況コード表!N$11),"○",IF(AND(BI543=契約状況コード表!M$12,T543&gt;=契約状況コード表!N$12),"○",IF(AND(BI543=契約状況コード表!M$13,T543&gt;=契約状況コード表!N$13),"○",IF(T543="他官署で調達手続き入札を実施のため","○","×"))))))))))</f>
        <v>×</v>
      </c>
      <c r="BE543" s="98" t="str">
        <f>IF(AND(BI543=契約状況コード表!M$5,Y543&gt;契約状況コード表!N$5),"○",IF(AND(BI543=契約状況コード表!M$6,Y543&gt;=契約状況コード表!N$6),"○",IF(AND(BI543=契約状況コード表!M$7,Y543&gt;=契約状況コード表!N$7),"○",IF(AND(BI543=契約状況コード表!M$8,Y543&gt;=契約状況コード表!N$8),"○",IF(AND(BI543=契約状況コード表!M$9,Y543&gt;=契約状況コード表!N$9),"○",IF(AND(BI543=契約状況コード表!M$10,Y543&gt;=契約状況コード表!N$10),"○",IF(AND(BI543=契約状況コード表!M$11,Y543&gt;=契約状況コード表!N$11),"○",IF(AND(BI543=契約状況コード表!M$12,Y543&gt;=契約状況コード表!N$12),"○",IF(AND(BI543=契約状況コード表!M$13,Y543&gt;=契約状況コード表!N$13),"○","×")))))))))</f>
        <v>×</v>
      </c>
      <c r="BF543" s="98" t="str">
        <f t="shared" si="72"/>
        <v>×</v>
      </c>
      <c r="BG543" s="98" t="str">
        <f t="shared" si="73"/>
        <v>×</v>
      </c>
      <c r="BH543" s="99" t="str">
        <f t="shared" si="74"/>
        <v/>
      </c>
      <c r="BI543" s="146">
        <f t="shared" si="75"/>
        <v>0</v>
      </c>
      <c r="BJ543" s="29" t="str">
        <f>IF(AG543=契約状況コード表!G$5,"",IF(AND(K543&lt;&gt;"",ISTEXT(U543)),"分担契約/単価契約",IF(ISTEXT(U543),"単価契約",IF(K543&lt;&gt;"","分担契約",""))))</f>
        <v/>
      </c>
      <c r="BK543" s="147"/>
      <c r="BL543" s="102" t="str">
        <f>IF(COUNTIF(T543,"**"),"",IF(AND(T543&gt;=契約状況コード表!P$5,OR(H543=契約状況コード表!M$5,H543=契約状況コード表!M$6)),1,IF(AND(T543&gt;=契約状況コード表!P$13,H543&lt;&gt;契約状況コード表!M$5,H543&lt;&gt;契約状況コード表!M$6),1,"")))</f>
        <v/>
      </c>
      <c r="BM543" s="132" t="str">
        <f t="shared" si="76"/>
        <v>○</v>
      </c>
      <c r="BN543" s="102" t="b">
        <f t="shared" si="77"/>
        <v>1</v>
      </c>
      <c r="BO543" s="102" t="b">
        <f t="shared" si="78"/>
        <v>1</v>
      </c>
    </row>
    <row r="544" spans="7:67" ht="60.6" customHeight="1">
      <c r="G544" s="64"/>
      <c r="H544" s="65"/>
      <c r="I544" s="65"/>
      <c r="J544" s="65"/>
      <c r="K544" s="64"/>
      <c r="L544" s="29"/>
      <c r="M544" s="66"/>
      <c r="N544" s="65"/>
      <c r="O544" s="67"/>
      <c r="P544" s="72"/>
      <c r="Q544" s="73"/>
      <c r="R544" s="65"/>
      <c r="S544" s="64"/>
      <c r="T544" s="68"/>
      <c r="U544" s="75"/>
      <c r="V544" s="76"/>
      <c r="W544" s="148" t="str">
        <f>IF(OR(T544="他官署で調達手続きを実施のため",AG544=契約状況コード表!G$5),"－",IF(V544&lt;&gt;"",ROUNDDOWN(V544/T544,3),(IFERROR(ROUNDDOWN(U544/T544,3),"－"))))</f>
        <v>－</v>
      </c>
      <c r="X544" s="68"/>
      <c r="Y544" s="68"/>
      <c r="Z544" s="71"/>
      <c r="AA544" s="69"/>
      <c r="AB544" s="70"/>
      <c r="AC544" s="71"/>
      <c r="AD544" s="71"/>
      <c r="AE544" s="71"/>
      <c r="AF544" s="71"/>
      <c r="AG544" s="69"/>
      <c r="AH544" s="65"/>
      <c r="AI544" s="65"/>
      <c r="AJ544" s="65"/>
      <c r="AK544" s="29"/>
      <c r="AL544" s="29"/>
      <c r="AM544" s="170"/>
      <c r="AN544" s="170"/>
      <c r="AO544" s="170"/>
      <c r="AP544" s="170"/>
      <c r="AQ544" s="29"/>
      <c r="AR544" s="64"/>
      <c r="AS544" s="29"/>
      <c r="AT544" s="29"/>
      <c r="AU544" s="29"/>
      <c r="AV544" s="29"/>
      <c r="AW544" s="29"/>
      <c r="AX544" s="29"/>
      <c r="AY544" s="29"/>
      <c r="AZ544" s="29"/>
      <c r="BA544" s="90"/>
      <c r="BB544" s="97"/>
      <c r="BC544" s="98" t="str">
        <f>IF(AND(OR(K544=契約状況コード表!D$5,K544=契約状況コード表!D$6),OR(AG544=契約状況コード表!G$5,AG544=契約状況コード表!G$6)),"年間支払金額(全官署)",IF(OR(AG544=契約状況コード表!G$5,AG544=契約状況コード表!G$6),"年間支払金額",IF(AND(OR(COUNTIF(AI544,"*すべて*"),COUNTIF(AI544,"*全て*")),S544="●",OR(K544=契約状況コード表!D$5,K544=契約状況コード表!D$6)),"年間支払金額(全官署、契約相手方ごと)",IF(AND(OR(COUNTIF(AI544,"*すべて*"),COUNTIF(AI544,"*全て*")),S544="●"),"年間支払金額(契約相手方ごと)",IF(AND(OR(K544=契約状況コード表!D$5,K544=契約状況コード表!D$6),AG544=契約状況コード表!G$7),"契約総額(全官署)",IF(AND(K544=契約状況コード表!D$7,AG544=契約状況コード表!G$7),"契約総額(自官署のみ)",IF(K544=契約状況コード表!D$7,"年間支払金額(自官署のみ)",IF(AG544=契約状況コード表!G$7,"契約総額",IF(AND(COUNTIF(BJ544,"&lt;&gt;*単価*"),OR(K544=契約状況コード表!D$5,K544=契約状況コード表!D$6)),"全官署予定価格",IF(AND(COUNTIF(BJ544,"*単価*"),OR(K544=契約状況コード表!D$5,K544=契約状況コード表!D$6)),"全官署支払金額",IF(AND(COUNTIF(BJ544,"&lt;&gt;*単価*"),COUNTIF(BJ544,"*変更契約*")),"変更後予定価格",IF(COUNTIF(BJ544,"*単価*"),"年間支払金額","予定価格"))))))))))))</f>
        <v>予定価格</v>
      </c>
      <c r="BD544" s="98" t="str">
        <f>IF(AND(BI544=契約状況コード表!M$5,T544&gt;契約状況コード表!N$5),"○",IF(AND(BI544=契約状況コード表!M$6,T544&gt;=契約状況コード表!N$6),"○",IF(AND(BI544=契約状況コード表!M$7,T544&gt;=契約状況コード表!N$7),"○",IF(AND(BI544=契約状況コード表!M$8,T544&gt;=契約状況コード表!N$8),"○",IF(AND(BI544=契約状況コード表!M$9,T544&gt;=契約状況コード表!N$9),"○",IF(AND(BI544=契約状況コード表!M$10,T544&gt;=契約状況コード表!N$10),"○",IF(AND(BI544=契約状況コード表!M$11,T544&gt;=契約状況コード表!N$11),"○",IF(AND(BI544=契約状況コード表!M$12,T544&gt;=契約状況コード表!N$12),"○",IF(AND(BI544=契約状況コード表!M$13,T544&gt;=契約状況コード表!N$13),"○",IF(T544="他官署で調達手続き入札を実施のため","○","×"))))))))))</f>
        <v>×</v>
      </c>
      <c r="BE544" s="98" t="str">
        <f>IF(AND(BI544=契約状況コード表!M$5,Y544&gt;契約状況コード表!N$5),"○",IF(AND(BI544=契約状況コード表!M$6,Y544&gt;=契約状況コード表!N$6),"○",IF(AND(BI544=契約状況コード表!M$7,Y544&gt;=契約状況コード表!N$7),"○",IF(AND(BI544=契約状況コード表!M$8,Y544&gt;=契約状況コード表!N$8),"○",IF(AND(BI544=契約状況コード表!M$9,Y544&gt;=契約状況コード表!N$9),"○",IF(AND(BI544=契約状況コード表!M$10,Y544&gt;=契約状況コード表!N$10),"○",IF(AND(BI544=契約状況コード表!M$11,Y544&gt;=契約状況コード表!N$11),"○",IF(AND(BI544=契約状況コード表!M$12,Y544&gt;=契約状況コード表!N$12),"○",IF(AND(BI544=契約状況コード表!M$13,Y544&gt;=契約状況コード表!N$13),"○","×")))))))))</f>
        <v>×</v>
      </c>
      <c r="BF544" s="98" t="str">
        <f t="shared" si="72"/>
        <v>×</v>
      </c>
      <c r="BG544" s="98" t="str">
        <f t="shared" si="73"/>
        <v>×</v>
      </c>
      <c r="BH544" s="99" t="str">
        <f t="shared" si="74"/>
        <v/>
      </c>
      <c r="BI544" s="146">
        <f t="shared" si="75"/>
        <v>0</v>
      </c>
      <c r="BJ544" s="29" t="str">
        <f>IF(AG544=契約状況コード表!G$5,"",IF(AND(K544&lt;&gt;"",ISTEXT(U544)),"分担契約/単価契約",IF(ISTEXT(U544),"単価契約",IF(K544&lt;&gt;"","分担契約",""))))</f>
        <v/>
      </c>
      <c r="BK544" s="147"/>
      <c r="BL544" s="102" t="str">
        <f>IF(COUNTIF(T544,"**"),"",IF(AND(T544&gt;=契約状況コード表!P$5,OR(H544=契約状況コード表!M$5,H544=契約状況コード表!M$6)),1,IF(AND(T544&gt;=契約状況コード表!P$13,H544&lt;&gt;契約状況コード表!M$5,H544&lt;&gt;契約状況コード表!M$6),1,"")))</f>
        <v/>
      </c>
      <c r="BM544" s="132" t="str">
        <f t="shared" si="76"/>
        <v>○</v>
      </c>
      <c r="BN544" s="102" t="b">
        <f t="shared" si="77"/>
        <v>1</v>
      </c>
      <c r="BO544" s="102" t="b">
        <f t="shared" si="78"/>
        <v>1</v>
      </c>
    </row>
    <row r="545" spans="7:67" ht="60.6" customHeight="1">
      <c r="G545" s="64"/>
      <c r="H545" s="65"/>
      <c r="I545" s="65"/>
      <c r="J545" s="65"/>
      <c r="K545" s="64"/>
      <c r="L545" s="29"/>
      <c r="M545" s="66"/>
      <c r="N545" s="65"/>
      <c r="O545" s="67"/>
      <c r="P545" s="72"/>
      <c r="Q545" s="73"/>
      <c r="R545" s="65"/>
      <c r="S545" s="64"/>
      <c r="T545" s="68"/>
      <c r="U545" s="75"/>
      <c r="V545" s="76"/>
      <c r="W545" s="148" t="str">
        <f>IF(OR(T545="他官署で調達手続きを実施のため",AG545=契約状況コード表!G$5),"－",IF(V545&lt;&gt;"",ROUNDDOWN(V545/T545,3),(IFERROR(ROUNDDOWN(U545/T545,3),"－"))))</f>
        <v>－</v>
      </c>
      <c r="X545" s="68"/>
      <c r="Y545" s="68"/>
      <c r="Z545" s="71"/>
      <c r="AA545" s="69"/>
      <c r="AB545" s="70"/>
      <c r="AC545" s="71"/>
      <c r="AD545" s="71"/>
      <c r="AE545" s="71"/>
      <c r="AF545" s="71"/>
      <c r="AG545" s="69"/>
      <c r="AH545" s="65"/>
      <c r="AI545" s="65"/>
      <c r="AJ545" s="65"/>
      <c r="AK545" s="29"/>
      <c r="AL545" s="29"/>
      <c r="AM545" s="170"/>
      <c r="AN545" s="170"/>
      <c r="AO545" s="170"/>
      <c r="AP545" s="170"/>
      <c r="AQ545" s="29"/>
      <c r="AR545" s="64"/>
      <c r="AS545" s="29"/>
      <c r="AT545" s="29"/>
      <c r="AU545" s="29"/>
      <c r="AV545" s="29"/>
      <c r="AW545" s="29"/>
      <c r="AX545" s="29"/>
      <c r="AY545" s="29"/>
      <c r="AZ545" s="29"/>
      <c r="BA545" s="90"/>
      <c r="BB545" s="97"/>
      <c r="BC545" s="98" t="str">
        <f>IF(AND(OR(K545=契約状況コード表!D$5,K545=契約状況コード表!D$6),OR(AG545=契約状況コード表!G$5,AG545=契約状況コード表!G$6)),"年間支払金額(全官署)",IF(OR(AG545=契約状況コード表!G$5,AG545=契約状況コード表!G$6),"年間支払金額",IF(AND(OR(COUNTIF(AI545,"*すべて*"),COUNTIF(AI545,"*全て*")),S545="●",OR(K545=契約状況コード表!D$5,K545=契約状況コード表!D$6)),"年間支払金額(全官署、契約相手方ごと)",IF(AND(OR(COUNTIF(AI545,"*すべて*"),COUNTIF(AI545,"*全て*")),S545="●"),"年間支払金額(契約相手方ごと)",IF(AND(OR(K545=契約状況コード表!D$5,K545=契約状況コード表!D$6),AG545=契約状況コード表!G$7),"契約総額(全官署)",IF(AND(K545=契約状況コード表!D$7,AG545=契約状況コード表!G$7),"契約総額(自官署のみ)",IF(K545=契約状況コード表!D$7,"年間支払金額(自官署のみ)",IF(AG545=契約状況コード表!G$7,"契約総額",IF(AND(COUNTIF(BJ545,"&lt;&gt;*単価*"),OR(K545=契約状況コード表!D$5,K545=契約状況コード表!D$6)),"全官署予定価格",IF(AND(COUNTIF(BJ545,"*単価*"),OR(K545=契約状況コード表!D$5,K545=契約状況コード表!D$6)),"全官署支払金額",IF(AND(COUNTIF(BJ545,"&lt;&gt;*単価*"),COUNTIF(BJ545,"*変更契約*")),"変更後予定価格",IF(COUNTIF(BJ545,"*単価*"),"年間支払金額","予定価格"))))))))))))</f>
        <v>予定価格</v>
      </c>
      <c r="BD545" s="98" t="str">
        <f>IF(AND(BI545=契約状況コード表!M$5,T545&gt;契約状況コード表!N$5),"○",IF(AND(BI545=契約状況コード表!M$6,T545&gt;=契約状況コード表!N$6),"○",IF(AND(BI545=契約状況コード表!M$7,T545&gt;=契約状況コード表!N$7),"○",IF(AND(BI545=契約状況コード表!M$8,T545&gt;=契約状況コード表!N$8),"○",IF(AND(BI545=契約状況コード表!M$9,T545&gt;=契約状況コード表!N$9),"○",IF(AND(BI545=契約状況コード表!M$10,T545&gt;=契約状況コード表!N$10),"○",IF(AND(BI545=契約状況コード表!M$11,T545&gt;=契約状況コード表!N$11),"○",IF(AND(BI545=契約状況コード表!M$12,T545&gt;=契約状況コード表!N$12),"○",IF(AND(BI545=契約状況コード表!M$13,T545&gt;=契約状況コード表!N$13),"○",IF(T545="他官署で調達手続き入札を実施のため","○","×"))))))))))</f>
        <v>×</v>
      </c>
      <c r="BE545" s="98" t="str">
        <f>IF(AND(BI545=契約状況コード表!M$5,Y545&gt;契約状況コード表!N$5),"○",IF(AND(BI545=契約状況コード表!M$6,Y545&gt;=契約状況コード表!N$6),"○",IF(AND(BI545=契約状況コード表!M$7,Y545&gt;=契約状況コード表!N$7),"○",IF(AND(BI545=契約状況コード表!M$8,Y545&gt;=契約状況コード表!N$8),"○",IF(AND(BI545=契約状況コード表!M$9,Y545&gt;=契約状況コード表!N$9),"○",IF(AND(BI545=契約状況コード表!M$10,Y545&gt;=契約状況コード表!N$10),"○",IF(AND(BI545=契約状況コード表!M$11,Y545&gt;=契約状況コード表!N$11),"○",IF(AND(BI545=契約状況コード表!M$12,Y545&gt;=契約状況コード表!N$12),"○",IF(AND(BI545=契約状況コード表!M$13,Y545&gt;=契約状況コード表!N$13),"○","×")))))))))</f>
        <v>×</v>
      </c>
      <c r="BF545" s="98" t="str">
        <f t="shared" si="72"/>
        <v>×</v>
      </c>
      <c r="BG545" s="98" t="str">
        <f t="shared" si="73"/>
        <v>×</v>
      </c>
      <c r="BH545" s="99" t="str">
        <f t="shared" si="74"/>
        <v/>
      </c>
      <c r="BI545" s="146">
        <f t="shared" si="75"/>
        <v>0</v>
      </c>
      <c r="BJ545" s="29" t="str">
        <f>IF(AG545=契約状況コード表!G$5,"",IF(AND(K545&lt;&gt;"",ISTEXT(U545)),"分担契約/単価契約",IF(ISTEXT(U545),"単価契約",IF(K545&lt;&gt;"","分担契約",""))))</f>
        <v/>
      </c>
      <c r="BK545" s="147"/>
      <c r="BL545" s="102" t="str">
        <f>IF(COUNTIF(T545,"**"),"",IF(AND(T545&gt;=契約状況コード表!P$5,OR(H545=契約状況コード表!M$5,H545=契約状況コード表!M$6)),1,IF(AND(T545&gt;=契約状況コード表!P$13,H545&lt;&gt;契約状況コード表!M$5,H545&lt;&gt;契約状況コード表!M$6),1,"")))</f>
        <v/>
      </c>
      <c r="BM545" s="132" t="str">
        <f t="shared" si="76"/>
        <v>○</v>
      </c>
      <c r="BN545" s="102" t="b">
        <f t="shared" si="77"/>
        <v>1</v>
      </c>
      <c r="BO545" s="102" t="b">
        <f t="shared" si="78"/>
        <v>1</v>
      </c>
    </row>
    <row r="546" spans="7:67" ht="60.6" customHeight="1">
      <c r="G546" s="64"/>
      <c r="H546" s="65"/>
      <c r="I546" s="65"/>
      <c r="J546" s="65"/>
      <c r="K546" s="64"/>
      <c r="L546" s="29"/>
      <c r="M546" s="66"/>
      <c r="N546" s="65"/>
      <c r="O546" s="67"/>
      <c r="P546" s="72"/>
      <c r="Q546" s="73"/>
      <c r="R546" s="65"/>
      <c r="S546" s="64"/>
      <c r="T546" s="74"/>
      <c r="U546" s="131"/>
      <c r="V546" s="76"/>
      <c r="W546" s="148" t="str">
        <f>IF(OR(T546="他官署で調達手続きを実施のため",AG546=契約状況コード表!G$5),"－",IF(V546&lt;&gt;"",ROUNDDOWN(V546/T546,3),(IFERROR(ROUNDDOWN(U546/T546,3),"－"))))</f>
        <v>－</v>
      </c>
      <c r="X546" s="74"/>
      <c r="Y546" s="74"/>
      <c r="Z546" s="71"/>
      <c r="AA546" s="69"/>
      <c r="AB546" s="70"/>
      <c r="AC546" s="71"/>
      <c r="AD546" s="71"/>
      <c r="AE546" s="71"/>
      <c r="AF546" s="71"/>
      <c r="AG546" s="69"/>
      <c r="AH546" s="65"/>
      <c r="AI546" s="65"/>
      <c r="AJ546" s="65"/>
      <c r="AK546" s="29"/>
      <c r="AL546" s="29"/>
      <c r="AM546" s="170"/>
      <c r="AN546" s="170"/>
      <c r="AO546" s="170"/>
      <c r="AP546" s="170"/>
      <c r="AQ546" s="29"/>
      <c r="AR546" s="64"/>
      <c r="AS546" s="29"/>
      <c r="AT546" s="29"/>
      <c r="AU546" s="29"/>
      <c r="AV546" s="29"/>
      <c r="AW546" s="29"/>
      <c r="AX546" s="29"/>
      <c r="AY546" s="29"/>
      <c r="AZ546" s="29"/>
      <c r="BA546" s="90"/>
      <c r="BB546" s="97"/>
      <c r="BC546" s="98" t="str">
        <f>IF(AND(OR(K546=契約状況コード表!D$5,K546=契約状況コード表!D$6),OR(AG546=契約状況コード表!G$5,AG546=契約状況コード表!G$6)),"年間支払金額(全官署)",IF(OR(AG546=契約状況コード表!G$5,AG546=契約状況コード表!G$6),"年間支払金額",IF(AND(OR(COUNTIF(AI546,"*すべて*"),COUNTIF(AI546,"*全て*")),S546="●",OR(K546=契約状況コード表!D$5,K546=契約状況コード表!D$6)),"年間支払金額(全官署、契約相手方ごと)",IF(AND(OR(COUNTIF(AI546,"*すべて*"),COUNTIF(AI546,"*全て*")),S546="●"),"年間支払金額(契約相手方ごと)",IF(AND(OR(K546=契約状況コード表!D$5,K546=契約状況コード表!D$6),AG546=契約状況コード表!G$7),"契約総額(全官署)",IF(AND(K546=契約状況コード表!D$7,AG546=契約状況コード表!G$7),"契約総額(自官署のみ)",IF(K546=契約状況コード表!D$7,"年間支払金額(自官署のみ)",IF(AG546=契約状況コード表!G$7,"契約総額",IF(AND(COUNTIF(BJ546,"&lt;&gt;*単価*"),OR(K546=契約状況コード表!D$5,K546=契約状況コード表!D$6)),"全官署予定価格",IF(AND(COUNTIF(BJ546,"*単価*"),OR(K546=契約状況コード表!D$5,K546=契約状況コード表!D$6)),"全官署支払金額",IF(AND(COUNTIF(BJ546,"&lt;&gt;*単価*"),COUNTIF(BJ546,"*変更契約*")),"変更後予定価格",IF(COUNTIF(BJ546,"*単価*"),"年間支払金額","予定価格"))))))))))))</f>
        <v>予定価格</v>
      </c>
      <c r="BD546" s="98" t="str">
        <f>IF(AND(BI546=契約状況コード表!M$5,T546&gt;契約状況コード表!N$5),"○",IF(AND(BI546=契約状況コード表!M$6,T546&gt;=契約状況コード表!N$6),"○",IF(AND(BI546=契約状況コード表!M$7,T546&gt;=契約状況コード表!N$7),"○",IF(AND(BI546=契約状況コード表!M$8,T546&gt;=契約状況コード表!N$8),"○",IF(AND(BI546=契約状況コード表!M$9,T546&gt;=契約状況コード表!N$9),"○",IF(AND(BI546=契約状況コード表!M$10,T546&gt;=契約状況コード表!N$10),"○",IF(AND(BI546=契約状況コード表!M$11,T546&gt;=契約状況コード表!N$11),"○",IF(AND(BI546=契約状況コード表!M$12,T546&gt;=契約状況コード表!N$12),"○",IF(AND(BI546=契約状況コード表!M$13,T546&gt;=契約状況コード表!N$13),"○",IF(T546="他官署で調達手続き入札を実施のため","○","×"))))))))))</f>
        <v>×</v>
      </c>
      <c r="BE546" s="98" t="str">
        <f>IF(AND(BI546=契約状況コード表!M$5,Y546&gt;契約状況コード表!N$5),"○",IF(AND(BI546=契約状況コード表!M$6,Y546&gt;=契約状況コード表!N$6),"○",IF(AND(BI546=契約状況コード表!M$7,Y546&gt;=契約状況コード表!N$7),"○",IF(AND(BI546=契約状況コード表!M$8,Y546&gt;=契約状況コード表!N$8),"○",IF(AND(BI546=契約状況コード表!M$9,Y546&gt;=契約状況コード表!N$9),"○",IF(AND(BI546=契約状況コード表!M$10,Y546&gt;=契約状況コード表!N$10),"○",IF(AND(BI546=契約状況コード表!M$11,Y546&gt;=契約状況コード表!N$11),"○",IF(AND(BI546=契約状況コード表!M$12,Y546&gt;=契約状況コード表!N$12),"○",IF(AND(BI546=契約状況コード表!M$13,Y546&gt;=契約状況コード表!N$13),"○","×")))))))))</f>
        <v>×</v>
      </c>
      <c r="BF546" s="98" t="str">
        <f t="shared" si="72"/>
        <v>×</v>
      </c>
      <c r="BG546" s="98" t="str">
        <f t="shared" si="73"/>
        <v>×</v>
      </c>
      <c r="BH546" s="99" t="str">
        <f t="shared" si="74"/>
        <v/>
      </c>
      <c r="BI546" s="146">
        <f t="shared" si="75"/>
        <v>0</v>
      </c>
      <c r="BJ546" s="29" t="str">
        <f>IF(AG546=契約状況コード表!G$5,"",IF(AND(K546&lt;&gt;"",ISTEXT(U546)),"分担契約/単価契約",IF(ISTEXT(U546),"単価契約",IF(K546&lt;&gt;"","分担契約",""))))</f>
        <v/>
      </c>
      <c r="BK546" s="147"/>
      <c r="BL546" s="102" t="str">
        <f>IF(COUNTIF(T546,"**"),"",IF(AND(T546&gt;=契約状況コード表!P$5,OR(H546=契約状況コード表!M$5,H546=契約状況コード表!M$6)),1,IF(AND(T546&gt;=契約状況コード表!P$13,H546&lt;&gt;契約状況コード表!M$5,H546&lt;&gt;契約状況コード表!M$6),1,"")))</f>
        <v/>
      </c>
      <c r="BM546" s="132" t="str">
        <f t="shared" si="76"/>
        <v>○</v>
      </c>
      <c r="BN546" s="102" t="b">
        <f t="shared" si="77"/>
        <v>1</v>
      </c>
      <c r="BO546" s="102" t="b">
        <f t="shared" si="78"/>
        <v>1</v>
      </c>
    </row>
    <row r="547" spans="7:67" ht="60.6" customHeight="1">
      <c r="G547" s="64"/>
      <c r="H547" s="65"/>
      <c r="I547" s="65"/>
      <c r="J547" s="65"/>
      <c r="K547" s="64"/>
      <c r="L547" s="29"/>
      <c r="M547" s="66"/>
      <c r="N547" s="65"/>
      <c r="O547" s="67"/>
      <c r="P547" s="72"/>
      <c r="Q547" s="73"/>
      <c r="R547" s="65"/>
      <c r="S547" s="64"/>
      <c r="T547" s="68"/>
      <c r="U547" s="75"/>
      <c r="V547" s="76"/>
      <c r="W547" s="148" t="str">
        <f>IF(OR(T547="他官署で調達手続きを実施のため",AG547=契約状況コード表!G$5),"－",IF(V547&lt;&gt;"",ROUNDDOWN(V547/T547,3),(IFERROR(ROUNDDOWN(U547/T547,3),"－"))))</f>
        <v>－</v>
      </c>
      <c r="X547" s="68"/>
      <c r="Y547" s="68"/>
      <c r="Z547" s="71"/>
      <c r="AA547" s="69"/>
      <c r="AB547" s="70"/>
      <c r="AC547" s="71"/>
      <c r="AD547" s="71"/>
      <c r="AE547" s="71"/>
      <c r="AF547" s="71"/>
      <c r="AG547" s="69"/>
      <c r="AH547" s="65"/>
      <c r="AI547" s="65"/>
      <c r="AJ547" s="65"/>
      <c r="AK547" s="29"/>
      <c r="AL547" s="29"/>
      <c r="AM547" s="170"/>
      <c r="AN547" s="170"/>
      <c r="AO547" s="170"/>
      <c r="AP547" s="170"/>
      <c r="AQ547" s="29"/>
      <c r="AR547" s="64"/>
      <c r="AS547" s="29"/>
      <c r="AT547" s="29"/>
      <c r="AU547" s="29"/>
      <c r="AV547" s="29"/>
      <c r="AW547" s="29"/>
      <c r="AX547" s="29"/>
      <c r="AY547" s="29"/>
      <c r="AZ547" s="29"/>
      <c r="BA547" s="90"/>
      <c r="BB547" s="97"/>
      <c r="BC547" s="98" t="str">
        <f>IF(AND(OR(K547=契約状況コード表!D$5,K547=契約状況コード表!D$6),OR(AG547=契約状況コード表!G$5,AG547=契約状況コード表!G$6)),"年間支払金額(全官署)",IF(OR(AG547=契約状況コード表!G$5,AG547=契約状況コード表!G$6),"年間支払金額",IF(AND(OR(COUNTIF(AI547,"*すべて*"),COUNTIF(AI547,"*全て*")),S547="●",OR(K547=契約状況コード表!D$5,K547=契約状況コード表!D$6)),"年間支払金額(全官署、契約相手方ごと)",IF(AND(OR(COUNTIF(AI547,"*すべて*"),COUNTIF(AI547,"*全て*")),S547="●"),"年間支払金額(契約相手方ごと)",IF(AND(OR(K547=契約状況コード表!D$5,K547=契約状況コード表!D$6),AG547=契約状況コード表!G$7),"契約総額(全官署)",IF(AND(K547=契約状況コード表!D$7,AG547=契約状況コード表!G$7),"契約総額(自官署のみ)",IF(K547=契約状況コード表!D$7,"年間支払金額(自官署のみ)",IF(AG547=契約状況コード表!G$7,"契約総額",IF(AND(COUNTIF(BJ547,"&lt;&gt;*単価*"),OR(K547=契約状況コード表!D$5,K547=契約状況コード表!D$6)),"全官署予定価格",IF(AND(COUNTIF(BJ547,"*単価*"),OR(K547=契約状況コード表!D$5,K547=契約状況コード表!D$6)),"全官署支払金額",IF(AND(COUNTIF(BJ547,"&lt;&gt;*単価*"),COUNTIF(BJ547,"*変更契約*")),"変更後予定価格",IF(COUNTIF(BJ547,"*単価*"),"年間支払金額","予定価格"))))))))))))</f>
        <v>予定価格</v>
      </c>
      <c r="BD547" s="98" t="str">
        <f>IF(AND(BI547=契約状況コード表!M$5,T547&gt;契約状況コード表!N$5),"○",IF(AND(BI547=契約状況コード表!M$6,T547&gt;=契約状況コード表!N$6),"○",IF(AND(BI547=契約状況コード表!M$7,T547&gt;=契約状況コード表!N$7),"○",IF(AND(BI547=契約状況コード表!M$8,T547&gt;=契約状況コード表!N$8),"○",IF(AND(BI547=契約状況コード表!M$9,T547&gt;=契約状況コード表!N$9),"○",IF(AND(BI547=契約状況コード表!M$10,T547&gt;=契約状況コード表!N$10),"○",IF(AND(BI547=契約状況コード表!M$11,T547&gt;=契約状況コード表!N$11),"○",IF(AND(BI547=契約状況コード表!M$12,T547&gt;=契約状況コード表!N$12),"○",IF(AND(BI547=契約状況コード表!M$13,T547&gt;=契約状況コード表!N$13),"○",IF(T547="他官署で調達手続き入札を実施のため","○","×"))))))))))</f>
        <v>×</v>
      </c>
      <c r="BE547" s="98" t="str">
        <f>IF(AND(BI547=契約状況コード表!M$5,Y547&gt;契約状況コード表!N$5),"○",IF(AND(BI547=契約状況コード表!M$6,Y547&gt;=契約状況コード表!N$6),"○",IF(AND(BI547=契約状況コード表!M$7,Y547&gt;=契約状況コード表!N$7),"○",IF(AND(BI547=契約状況コード表!M$8,Y547&gt;=契約状況コード表!N$8),"○",IF(AND(BI547=契約状況コード表!M$9,Y547&gt;=契約状況コード表!N$9),"○",IF(AND(BI547=契約状況コード表!M$10,Y547&gt;=契約状況コード表!N$10),"○",IF(AND(BI547=契約状況コード表!M$11,Y547&gt;=契約状況コード表!N$11),"○",IF(AND(BI547=契約状況コード表!M$12,Y547&gt;=契約状況コード表!N$12),"○",IF(AND(BI547=契約状況コード表!M$13,Y547&gt;=契約状況コード表!N$13),"○","×")))))))))</f>
        <v>×</v>
      </c>
      <c r="BF547" s="98" t="str">
        <f t="shared" si="72"/>
        <v>×</v>
      </c>
      <c r="BG547" s="98" t="str">
        <f t="shared" si="73"/>
        <v>×</v>
      </c>
      <c r="BH547" s="99" t="str">
        <f t="shared" si="74"/>
        <v/>
      </c>
      <c r="BI547" s="146">
        <f t="shared" si="75"/>
        <v>0</v>
      </c>
      <c r="BJ547" s="29" t="str">
        <f>IF(AG547=契約状況コード表!G$5,"",IF(AND(K547&lt;&gt;"",ISTEXT(U547)),"分担契約/単価契約",IF(ISTEXT(U547),"単価契約",IF(K547&lt;&gt;"","分担契約",""))))</f>
        <v/>
      </c>
      <c r="BK547" s="147"/>
      <c r="BL547" s="102" t="str">
        <f>IF(COUNTIF(T547,"**"),"",IF(AND(T547&gt;=契約状況コード表!P$5,OR(H547=契約状況コード表!M$5,H547=契約状況コード表!M$6)),1,IF(AND(T547&gt;=契約状況コード表!P$13,H547&lt;&gt;契約状況コード表!M$5,H547&lt;&gt;契約状況コード表!M$6),1,"")))</f>
        <v/>
      </c>
      <c r="BM547" s="132" t="str">
        <f t="shared" si="76"/>
        <v>○</v>
      </c>
      <c r="BN547" s="102" t="b">
        <f t="shared" si="77"/>
        <v>1</v>
      </c>
      <c r="BO547" s="102" t="b">
        <f t="shared" si="78"/>
        <v>1</v>
      </c>
    </row>
    <row r="548" spans="7:67" ht="60.6" customHeight="1">
      <c r="G548" s="64"/>
      <c r="H548" s="65"/>
      <c r="I548" s="65"/>
      <c r="J548" s="65"/>
      <c r="K548" s="64"/>
      <c r="L548" s="29"/>
      <c r="M548" s="66"/>
      <c r="N548" s="65"/>
      <c r="O548" s="67"/>
      <c r="P548" s="72"/>
      <c r="Q548" s="73"/>
      <c r="R548" s="65"/>
      <c r="S548" s="64"/>
      <c r="T548" s="68"/>
      <c r="U548" s="75"/>
      <c r="V548" s="76"/>
      <c r="W548" s="148" t="str">
        <f>IF(OR(T548="他官署で調達手続きを実施のため",AG548=契約状況コード表!G$5),"－",IF(V548&lt;&gt;"",ROUNDDOWN(V548/T548,3),(IFERROR(ROUNDDOWN(U548/T548,3),"－"))))</f>
        <v>－</v>
      </c>
      <c r="X548" s="68"/>
      <c r="Y548" s="68"/>
      <c r="Z548" s="71"/>
      <c r="AA548" s="69"/>
      <c r="AB548" s="70"/>
      <c r="AC548" s="71"/>
      <c r="AD548" s="71"/>
      <c r="AE548" s="71"/>
      <c r="AF548" s="71"/>
      <c r="AG548" s="69"/>
      <c r="AH548" s="65"/>
      <c r="AI548" s="65"/>
      <c r="AJ548" s="65"/>
      <c r="AK548" s="29"/>
      <c r="AL548" s="29"/>
      <c r="AM548" s="170"/>
      <c r="AN548" s="170"/>
      <c r="AO548" s="170"/>
      <c r="AP548" s="170"/>
      <c r="AQ548" s="29"/>
      <c r="AR548" s="64"/>
      <c r="AS548" s="29"/>
      <c r="AT548" s="29"/>
      <c r="AU548" s="29"/>
      <c r="AV548" s="29"/>
      <c r="AW548" s="29"/>
      <c r="AX548" s="29"/>
      <c r="AY548" s="29"/>
      <c r="AZ548" s="29"/>
      <c r="BA548" s="90"/>
      <c r="BB548" s="97"/>
      <c r="BC548" s="98" t="str">
        <f>IF(AND(OR(K548=契約状況コード表!D$5,K548=契約状況コード表!D$6),OR(AG548=契約状況コード表!G$5,AG548=契約状況コード表!G$6)),"年間支払金額(全官署)",IF(OR(AG548=契約状況コード表!G$5,AG548=契約状況コード表!G$6),"年間支払金額",IF(AND(OR(COUNTIF(AI548,"*すべて*"),COUNTIF(AI548,"*全て*")),S548="●",OR(K548=契約状況コード表!D$5,K548=契約状況コード表!D$6)),"年間支払金額(全官署、契約相手方ごと)",IF(AND(OR(COUNTIF(AI548,"*すべて*"),COUNTIF(AI548,"*全て*")),S548="●"),"年間支払金額(契約相手方ごと)",IF(AND(OR(K548=契約状況コード表!D$5,K548=契約状況コード表!D$6),AG548=契約状況コード表!G$7),"契約総額(全官署)",IF(AND(K548=契約状況コード表!D$7,AG548=契約状況コード表!G$7),"契約総額(自官署のみ)",IF(K548=契約状況コード表!D$7,"年間支払金額(自官署のみ)",IF(AG548=契約状況コード表!G$7,"契約総額",IF(AND(COUNTIF(BJ548,"&lt;&gt;*単価*"),OR(K548=契約状況コード表!D$5,K548=契約状況コード表!D$6)),"全官署予定価格",IF(AND(COUNTIF(BJ548,"*単価*"),OR(K548=契約状況コード表!D$5,K548=契約状況コード表!D$6)),"全官署支払金額",IF(AND(COUNTIF(BJ548,"&lt;&gt;*単価*"),COUNTIF(BJ548,"*変更契約*")),"変更後予定価格",IF(COUNTIF(BJ548,"*単価*"),"年間支払金額","予定価格"))))))))))))</f>
        <v>予定価格</v>
      </c>
      <c r="BD548" s="98" t="str">
        <f>IF(AND(BI548=契約状況コード表!M$5,T548&gt;契約状況コード表!N$5),"○",IF(AND(BI548=契約状況コード表!M$6,T548&gt;=契約状況コード表!N$6),"○",IF(AND(BI548=契約状況コード表!M$7,T548&gt;=契約状況コード表!N$7),"○",IF(AND(BI548=契約状況コード表!M$8,T548&gt;=契約状況コード表!N$8),"○",IF(AND(BI548=契約状況コード表!M$9,T548&gt;=契約状況コード表!N$9),"○",IF(AND(BI548=契約状況コード表!M$10,T548&gt;=契約状況コード表!N$10),"○",IF(AND(BI548=契約状況コード表!M$11,T548&gt;=契約状況コード表!N$11),"○",IF(AND(BI548=契約状況コード表!M$12,T548&gt;=契約状況コード表!N$12),"○",IF(AND(BI548=契約状況コード表!M$13,T548&gt;=契約状況コード表!N$13),"○",IF(T548="他官署で調達手続き入札を実施のため","○","×"))))))))))</f>
        <v>×</v>
      </c>
      <c r="BE548" s="98" t="str">
        <f>IF(AND(BI548=契約状況コード表!M$5,Y548&gt;契約状況コード表!N$5),"○",IF(AND(BI548=契約状況コード表!M$6,Y548&gt;=契約状況コード表!N$6),"○",IF(AND(BI548=契約状況コード表!M$7,Y548&gt;=契約状況コード表!N$7),"○",IF(AND(BI548=契約状況コード表!M$8,Y548&gt;=契約状況コード表!N$8),"○",IF(AND(BI548=契約状況コード表!M$9,Y548&gt;=契約状況コード表!N$9),"○",IF(AND(BI548=契約状況コード表!M$10,Y548&gt;=契約状況コード表!N$10),"○",IF(AND(BI548=契約状況コード表!M$11,Y548&gt;=契約状況コード表!N$11),"○",IF(AND(BI548=契約状況コード表!M$12,Y548&gt;=契約状況コード表!N$12),"○",IF(AND(BI548=契約状況コード表!M$13,Y548&gt;=契約状況コード表!N$13),"○","×")))))))))</f>
        <v>×</v>
      </c>
      <c r="BF548" s="98" t="str">
        <f t="shared" si="72"/>
        <v>×</v>
      </c>
      <c r="BG548" s="98" t="str">
        <f t="shared" si="73"/>
        <v>×</v>
      </c>
      <c r="BH548" s="99" t="str">
        <f t="shared" si="74"/>
        <v/>
      </c>
      <c r="BI548" s="146">
        <f t="shared" si="75"/>
        <v>0</v>
      </c>
      <c r="BJ548" s="29" t="str">
        <f>IF(AG548=契約状況コード表!G$5,"",IF(AND(K548&lt;&gt;"",ISTEXT(U548)),"分担契約/単価契約",IF(ISTEXT(U548),"単価契約",IF(K548&lt;&gt;"","分担契約",""))))</f>
        <v/>
      </c>
      <c r="BK548" s="147"/>
      <c r="BL548" s="102" t="str">
        <f>IF(COUNTIF(T548,"**"),"",IF(AND(T548&gt;=契約状況コード表!P$5,OR(H548=契約状況コード表!M$5,H548=契約状況コード表!M$6)),1,IF(AND(T548&gt;=契約状況コード表!P$13,H548&lt;&gt;契約状況コード表!M$5,H548&lt;&gt;契約状況コード表!M$6),1,"")))</f>
        <v/>
      </c>
      <c r="BM548" s="132" t="str">
        <f t="shared" si="76"/>
        <v>○</v>
      </c>
      <c r="BN548" s="102" t="b">
        <f t="shared" si="77"/>
        <v>1</v>
      </c>
      <c r="BO548" s="102" t="b">
        <f t="shared" si="78"/>
        <v>1</v>
      </c>
    </row>
    <row r="549" spans="7:67" ht="60.6" customHeight="1">
      <c r="G549" s="64"/>
      <c r="H549" s="65"/>
      <c r="I549" s="65"/>
      <c r="J549" s="65"/>
      <c r="K549" s="64"/>
      <c r="L549" s="29"/>
      <c r="M549" s="66"/>
      <c r="N549" s="65"/>
      <c r="O549" s="67"/>
      <c r="P549" s="72"/>
      <c r="Q549" s="73"/>
      <c r="R549" s="65"/>
      <c r="S549" s="64"/>
      <c r="T549" s="68"/>
      <c r="U549" s="75"/>
      <c r="V549" s="76"/>
      <c r="W549" s="148" t="str">
        <f>IF(OR(T549="他官署で調達手続きを実施のため",AG549=契約状況コード表!G$5),"－",IF(V549&lt;&gt;"",ROUNDDOWN(V549/T549,3),(IFERROR(ROUNDDOWN(U549/T549,3),"－"))))</f>
        <v>－</v>
      </c>
      <c r="X549" s="68"/>
      <c r="Y549" s="68"/>
      <c r="Z549" s="71"/>
      <c r="AA549" s="69"/>
      <c r="AB549" s="70"/>
      <c r="AC549" s="71"/>
      <c r="AD549" s="71"/>
      <c r="AE549" s="71"/>
      <c r="AF549" s="71"/>
      <c r="AG549" s="69"/>
      <c r="AH549" s="65"/>
      <c r="AI549" s="65"/>
      <c r="AJ549" s="65"/>
      <c r="AK549" s="29"/>
      <c r="AL549" s="29"/>
      <c r="AM549" s="170"/>
      <c r="AN549" s="170"/>
      <c r="AO549" s="170"/>
      <c r="AP549" s="170"/>
      <c r="AQ549" s="29"/>
      <c r="AR549" s="64"/>
      <c r="AS549" s="29"/>
      <c r="AT549" s="29"/>
      <c r="AU549" s="29"/>
      <c r="AV549" s="29"/>
      <c r="AW549" s="29"/>
      <c r="AX549" s="29"/>
      <c r="AY549" s="29"/>
      <c r="AZ549" s="29"/>
      <c r="BA549" s="90"/>
      <c r="BB549" s="97"/>
      <c r="BC549" s="98" t="str">
        <f>IF(AND(OR(K549=契約状況コード表!D$5,K549=契約状況コード表!D$6),OR(AG549=契約状況コード表!G$5,AG549=契約状況コード表!G$6)),"年間支払金額(全官署)",IF(OR(AG549=契約状況コード表!G$5,AG549=契約状況コード表!G$6),"年間支払金額",IF(AND(OR(COUNTIF(AI549,"*すべて*"),COUNTIF(AI549,"*全て*")),S549="●",OR(K549=契約状況コード表!D$5,K549=契約状況コード表!D$6)),"年間支払金額(全官署、契約相手方ごと)",IF(AND(OR(COUNTIF(AI549,"*すべて*"),COUNTIF(AI549,"*全て*")),S549="●"),"年間支払金額(契約相手方ごと)",IF(AND(OR(K549=契約状況コード表!D$5,K549=契約状況コード表!D$6),AG549=契約状況コード表!G$7),"契約総額(全官署)",IF(AND(K549=契約状況コード表!D$7,AG549=契約状況コード表!G$7),"契約総額(自官署のみ)",IF(K549=契約状況コード表!D$7,"年間支払金額(自官署のみ)",IF(AG549=契約状況コード表!G$7,"契約総額",IF(AND(COUNTIF(BJ549,"&lt;&gt;*単価*"),OR(K549=契約状況コード表!D$5,K549=契約状況コード表!D$6)),"全官署予定価格",IF(AND(COUNTIF(BJ549,"*単価*"),OR(K549=契約状況コード表!D$5,K549=契約状況コード表!D$6)),"全官署支払金額",IF(AND(COUNTIF(BJ549,"&lt;&gt;*単価*"),COUNTIF(BJ549,"*変更契約*")),"変更後予定価格",IF(COUNTIF(BJ549,"*単価*"),"年間支払金額","予定価格"))))))))))))</f>
        <v>予定価格</v>
      </c>
      <c r="BD549" s="98" t="str">
        <f>IF(AND(BI549=契約状況コード表!M$5,T549&gt;契約状況コード表!N$5),"○",IF(AND(BI549=契約状況コード表!M$6,T549&gt;=契約状況コード表!N$6),"○",IF(AND(BI549=契約状況コード表!M$7,T549&gt;=契約状況コード表!N$7),"○",IF(AND(BI549=契約状況コード表!M$8,T549&gt;=契約状況コード表!N$8),"○",IF(AND(BI549=契約状況コード表!M$9,T549&gt;=契約状況コード表!N$9),"○",IF(AND(BI549=契約状況コード表!M$10,T549&gt;=契約状況コード表!N$10),"○",IF(AND(BI549=契約状況コード表!M$11,T549&gt;=契約状況コード表!N$11),"○",IF(AND(BI549=契約状況コード表!M$12,T549&gt;=契約状況コード表!N$12),"○",IF(AND(BI549=契約状況コード表!M$13,T549&gt;=契約状況コード表!N$13),"○",IF(T549="他官署で調達手続き入札を実施のため","○","×"))))))))))</f>
        <v>×</v>
      </c>
      <c r="BE549" s="98" t="str">
        <f>IF(AND(BI549=契約状況コード表!M$5,Y549&gt;契約状況コード表!N$5),"○",IF(AND(BI549=契約状況コード表!M$6,Y549&gt;=契約状況コード表!N$6),"○",IF(AND(BI549=契約状況コード表!M$7,Y549&gt;=契約状況コード表!N$7),"○",IF(AND(BI549=契約状況コード表!M$8,Y549&gt;=契約状況コード表!N$8),"○",IF(AND(BI549=契約状況コード表!M$9,Y549&gt;=契約状況コード表!N$9),"○",IF(AND(BI549=契約状況コード表!M$10,Y549&gt;=契約状況コード表!N$10),"○",IF(AND(BI549=契約状況コード表!M$11,Y549&gt;=契約状況コード表!N$11),"○",IF(AND(BI549=契約状況コード表!M$12,Y549&gt;=契約状況コード表!N$12),"○",IF(AND(BI549=契約状況コード表!M$13,Y549&gt;=契約状況コード表!N$13),"○","×")))))))))</f>
        <v>×</v>
      </c>
      <c r="BF549" s="98" t="str">
        <f t="shared" si="72"/>
        <v>×</v>
      </c>
      <c r="BG549" s="98" t="str">
        <f t="shared" si="73"/>
        <v>×</v>
      </c>
      <c r="BH549" s="99" t="str">
        <f t="shared" si="74"/>
        <v/>
      </c>
      <c r="BI549" s="146">
        <f t="shared" si="75"/>
        <v>0</v>
      </c>
      <c r="BJ549" s="29" t="str">
        <f>IF(AG549=契約状況コード表!G$5,"",IF(AND(K549&lt;&gt;"",ISTEXT(U549)),"分担契約/単価契約",IF(ISTEXT(U549),"単価契約",IF(K549&lt;&gt;"","分担契約",""))))</f>
        <v/>
      </c>
      <c r="BK549" s="147"/>
      <c r="BL549" s="102" t="str">
        <f>IF(COUNTIF(T549,"**"),"",IF(AND(T549&gt;=契約状況コード表!P$5,OR(H549=契約状況コード表!M$5,H549=契約状況コード表!M$6)),1,IF(AND(T549&gt;=契約状況コード表!P$13,H549&lt;&gt;契約状況コード表!M$5,H549&lt;&gt;契約状況コード表!M$6),1,"")))</f>
        <v/>
      </c>
      <c r="BM549" s="132" t="str">
        <f t="shared" si="76"/>
        <v>○</v>
      </c>
      <c r="BN549" s="102" t="b">
        <f t="shared" si="77"/>
        <v>1</v>
      </c>
      <c r="BO549" s="102" t="b">
        <f t="shared" si="78"/>
        <v>1</v>
      </c>
    </row>
    <row r="550" spans="7:67" ht="60.6" customHeight="1">
      <c r="G550" s="64"/>
      <c r="H550" s="65"/>
      <c r="I550" s="65"/>
      <c r="J550" s="65"/>
      <c r="K550" s="64"/>
      <c r="L550" s="29"/>
      <c r="M550" s="66"/>
      <c r="N550" s="65"/>
      <c r="O550" s="67"/>
      <c r="P550" s="72"/>
      <c r="Q550" s="73"/>
      <c r="R550" s="65"/>
      <c r="S550" s="64"/>
      <c r="T550" s="68"/>
      <c r="U550" s="75"/>
      <c r="V550" s="76"/>
      <c r="W550" s="148" t="str">
        <f>IF(OR(T550="他官署で調達手続きを実施のため",AG550=契約状況コード表!G$5),"－",IF(V550&lt;&gt;"",ROUNDDOWN(V550/T550,3),(IFERROR(ROUNDDOWN(U550/T550,3),"－"))))</f>
        <v>－</v>
      </c>
      <c r="X550" s="68"/>
      <c r="Y550" s="68"/>
      <c r="Z550" s="71"/>
      <c r="AA550" s="69"/>
      <c r="AB550" s="70"/>
      <c r="AC550" s="71"/>
      <c r="AD550" s="71"/>
      <c r="AE550" s="71"/>
      <c r="AF550" s="71"/>
      <c r="AG550" s="69"/>
      <c r="AH550" s="65"/>
      <c r="AI550" s="65"/>
      <c r="AJ550" s="65"/>
      <c r="AK550" s="29"/>
      <c r="AL550" s="29"/>
      <c r="AM550" s="170"/>
      <c r="AN550" s="170"/>
      <c r="AO550" s="170"/>
      <c r="AP550" s="170"/>
      <c r="AQ550" s="29"/>
      <c r="AR550" s="64"/>
      <c r="AS550" s="29"/>
      <c r="AT550" s="29"/>
      <c r="AU550" s="29"/>
      <c r="AV550" s="29"/>
      <c r="AW550" s="29"/>
      <c r="AX550" s="29"/>
      <c r="AY550" s="29"/>
      <c r="AZ550" s="29"/>
      <c r="BA550" s="92"/>
      <c r="BB550" s="97"/>
      <c r="BC550" s="98" t="str">
        <f>IF(AND(OR(K550=契約状況コード表!D$5,K550=契約状況コード表!D$6),OR(AG550=契約状況コード表!G$5,AG550=契約状況コード表!G$6)),"年間支払金額(全官署)",IF(OR(AG550=契約状況コード表!G$5,AG550=契約状況コード表!G$6),"年間支払金額",IF(AND(OR(COUNTIF(AI550,"*すべて*"),COUNTIF(AI550,"*全て*")),S550="●",OR(K550=契約状況コード表!D$5,K550=契約状況コード表!D$6)),"年間支払金額(全官署、契約相手方ごと)",IF(AND(OR(COUNTIF(AI550,"*すべて*"),COUNTIF(AI550,"*全て*")),S550="●"),"年間支払金額(契約相手方ごと)",IF(AND(OR(K550=契約状況コード表!D$5,K550=契約状況コード表!D$6),AG550=契約状況コード表!G$7),"契約総額(全官署)",IF(AND(K550=契約状況コード表!D$7,AG550=契約状況コード表!G$7),"契約総額(自官署のみ)",IF(K550=契約状況コード表!D$7,"年間支払金額(自官署のみ)",IF(AG550=契約状況コード表!G$7,"契約総額",IF(AND(COUNTIF(BJ550,"&lt;&gt;*単価*"),OR(K550=契約状況コード表!D$5,K550=契約状況コード表!D$6)),"全官署予定価格",IF(AND(COUNTIF(BJ550,"*単価*"),OR(K550=契約状況コード表!D$5,K550=契約状況コード表!D$6)),"全官署支払金額",IF(AND(COUNTIF(BJ550,"&lt;&gt;*単価*"),COUNTIF(BJ550,"*変更契約*")),"変更後予定価格",IF(COUNTIF(BJ550,"*単価*"),"年間支払金額","予定価格"))))))))))))</f>
        <v>予定価格</v>
      </c>
      <c r="BD550" s="98" t="str">
        <f>IF(AND(BI550=契約状況コード表!M$5,T550&gt;契約状況コード表!N$5),"○",IF(AND(BI550=契約状況コード表!M$6,T550&gt;=契約状況コード表!N$6),"○",IF(AND(BI550=契約状況コード表!M$7,T550&gt;=契約状況コード表!N$7),"○",IF(AND(BI550=契約状況コード表!M$8,T550&gt;=契約状況コード表!N$8),"○",IF(AND(BI550=契約状況コード表!M$9,T550&gt;=契約状況コード表!N$9),"○",IF(AND(BI550=契約状況コード表!M$10,T550&gt;=契約状況コード表!N$10),"○",IF(AND(BI550=契約状況コード表!M$11,T550&gt;=契約状況コード表!N$11),"○",IF(AND(BI550=契約状況コード表!M$12,T550&gt;=契約状況コード表!N$12),"○",IF(AND(BI550=契約状況コード表!M$13,T550&gt;=契約状況コード表!N$13),"○",IF(T550="他官署で調達手続き入札を実施のため","○","×"))))))))))</f>
        <v>×</v>
      </c>
      <c r="BE550" s="98" t="str">
        <f>IF(AND(BI550=契約状況コード表!M$5,Y550&gt;契約状況コード表!N$5),"○",IF(AND(BI550=契約状況コード表!M$6,Y550&gt;=契約状況コード表!N$6),"○",IF(AND(BI550=契約状況コード表!M$7,Y550&gt;=契約状況コード表!N$7),"○",IF(AND(BI550=契約状況コード表!M$8,Y550&gt;=契約状況コード表!N$8),"○",IF(AND(BI550=契約状況コード表!M$9,Y550&gt;=契約状況コード表!N$9),"○",IF(AND(BI550=契約状況コード表!M$10,Y550&gt;=契約状況コード表!N$10),"○",IF(AND(BI550=契約状況コード表!M$11,Y550&gt;=契約状況コード表!N$11),"○",IF(AND(BI550=契約状況コード表!M$12,Y550&gt;=契約状況コード表!N$12),"○",IF(AND(BI550=契約状況コード表!M$13,Y550&gt;=契約状況コード表!N$13),"○","×")))))))))</f>
        <v>×</v>
      </c>
      <c r="BF550" s="98" t="str">
        <f t="shared" si="72"/>
        <v>×</v>
      </c>
      <c r="BG550" s="98" t="str">
        <f t="shared" si="73"/>
        <v>×</v>
      </c>
      <c r="BH550" s="99" t="str">
        <f t="shared" si="74"/>
        <v/>
      </c>
      <c r="BI550" s="146">
        <f t="shared" si="75"/>
        <v>0</v>
      </c>
      <c r="BJ550" s="29" t="str">
        <f>IF(AG550=契約状況コード表!G$5,"",IF(AND(K550&lt;&gt;"",ISTEXT(U550)),"分担契約/単価契約",IF(ISTEXT(U550),"単価契約",IF(K550&lt;&gt;"","分担契約",""))))</f>
        <v/>
      </c>
      <c r="BK550" s="147"/>
      <c r="BL550" s="102" t="str">
        <f>IF(COUNTIF(T550,"**"),"",IF(AND(T550&gt;=契約状況コード表!P$5,OR(H550=契約状況コード表!M$5,H550=契約状況コード表!M$6)),1,IF(AND(T550&gt;=契約状況コード表!P$13,H550&lt;&gt;契約状況コード表!M$5,H550&lt;&gt;契約状況コード表!M$6),1,"")))</f>
        <v/>
      </c>
      <c r="BM550" s="132" t="str">
        <f t="shared" si="76"/>
        <v>○</v>
      </c>
      <c r="BN550" s="102" t="b">
        <f t="shared" si="77"/>
        <v>1</v>
      </c>
      <c r="BO550" s="102" t="b">
        <f t="shared" si="78"/>
        <v>1</v>
      </c>
    </row>
    <row r="551" spans="7:67" ht="60.6" customHeight="1">
      <c r="G551" s="64"/>
      <c r="H551" s="65"/>
      <c r="I551" s="65"/>
      <c r="J551" s="65"/>
      <c r="K551" s="64"/>
      <c r="L551" s="29"/>
      <c r="M551" s="66"/>
      <c r="N551" s="65"/>
      <c r="O551" s="67"/>
      <c r="P551" s="72"/>
      <c r="Q551" s="73"/>
      <c r="R551" s="65"/>
      <c r="S551" s="64"/>
      <c r="T551" s="68"/>
      <c r="U551" s="75"/>
      <c r="V551" s="76"/>
      <c r="W551" s="148" t="str">
        <f>IF(OR(T551="他官署で調達手続きを実施のため",AG551=契約状況コード表!G$5),"－",IF(V551&lt;&gt;"",ROUNDDOWN(V551/T551,3),(IFERROR(ROUNDDOWN(U551/T551,3),"－"))))</f>
        <v>－</v>
      </c>
      <c r="X551" s="68"/>
      <c r="Y551" s="68"/>
      <c r="Z551" s="71"/>
      <c r="AA551" s="69"/>
      <c r="AB551" s="70"/>
      <c r="AC551" s="71"/>
      <c r="AD551" s="71"/>
      <c r="AE551" s="71"/>
      <c r="AF551" s="71"/>
      <c r="AG551" s="69"/>
      <c r="AH551" s="65"/>
      <c r="AI551" s="65"/>
      <c r="AJ551" s="65"/>
      <c r="AK551" s="29"/>
      <c r="AL551" s="29"/>
      <c r="AM551" s="170"/>
      <c r="AN551" s="170"/>
      <c r="AO551" s="170"/>
      <c r="AP551" s="170"/>
      <c r="AQ551" s="29"/>
      <c r="AR551" s="64"/>
      <c r="AS551" s="29"/>
      <c r="AT551" s="29"/>
      <c r="AU551" s="29"/>
      <c r="AV551" s="29"/>
      <c r="AW551" s="29"/>
      <c r="AX551" s="29"/>
      <c r="AY551" s="29"/>
      <c r="AZ551" s="29"/>
      <c r="BA551" s="90"/>
      <c r="BB551" s="97"/>
      <c r="BC551" s="98" t="str">
        <f>IF(AND(OR(K551=契約状況コード表!D$5,K551=契約状況コード表!D$6),OR(AG551=契約状況コード表!G$5,AG551=契約状況コード表!G$6)),"年間支払金額(全官署)",IF(OR(AG551=契約状況コード表!G$5,AG551=契約状況コード表!G$6),"年間支払金額",IF(AND(OR(COUNTIF(AI551,"*すべて*"),COUNTIF(AI551,"*全て*")),S551="●",OR(K551=契約状況コード表!D$5,K551=契約状況コード表!D$6)),"年間支払金額(全官署、契約相手方ごと)",IF(AND(OR(COUNTIF(AI551,"*すべて*"),COUNTIF(AI551,"*全て*")),S551="●"),"年間支払金額(契約相手方ごと)",IF(AND(OR(K551=契約状況コード表!D$5,K551=契約状況コード表!D$6),AG551=契約状況コード表!G$7),"契約総額(全官署)",IF(AND(K551=契約状況コード表!D$7,AG551=契約状況コード表!G$7),"契約総額(自官署のみ)",IF(K551=契約状況コード表!D$7,"年間支払金額(自官署のみ)",IF(AG551=契約状況コード表!G$7,"契約総額",IF(AND(COUNTIF(BJ551,"&lt;&gt;*単価*"),OR(K551=契約状況コード表!D$5,K551=契約状況コード表!D$6)),"全官署予定価格",IF(AND(COUNTIF(BJ551,"*単価*"),OR(K551=契約状況コード表!D$5,K551=契約状況コード表!D$6)),"全官署支払金額",IF(AND(COUNTIF(BJ551,"&lt;&gt;*単価*"),COUNTIF(BJ551,"*変更契約*")),"変更後予定価格",IF(COUNTIF(BJ551,"*単価*"),"年間支払金額","予定価格"))))))))))))</f>
        <v>予定価格</v>
      </c>
      <c r="BD551" s="98" t="str">
        <f>IF(AND(BI551=契約状況コード表!M$5,T551&gt;契約状況コード表!N$5),"○",IF(AND(BI551=契約状況コード表!M$6,T551&gt;=契約状況コード表!N$6),"○",IF(AND(BI551=契約状況コード表!M$7,T551&gt;=契約状況コード表!N$7),"○",IF(AND(BI551=契約状況コード表!M$8,T551&gt;=契約状況コード表!N$8),"○",IF(AND(BI551=契約状況コード表!M$9,T551&gt;=契約状況コード表!N$9),"○",IF(AND(BI551=契約状況コード表!M$10,T551&gt;=契約状況コード表!N$10),"○",IF(AND(BI551=契約状況コード表!M$11,T551&gt;=契約状況コード表!N$11),"○",IF(AND(BI551=契約状況コード表!M$12,T551&gt;=契約状況コード表!N$12),"○",IF(AND(BI551=契約状況コード表!M$13,T551&gt;=契約状況コード表!N$13),"○",IF(T551="他官署で調達手続き入札を実施のため","○","×"))))))))))</f>
        <v>×</v>
      </c>
      <c r="BE551" s="98" t="str">
        <f>IF(AND(BI551=契約状況コード表!M$5,Y551&gt;契約状況コード表!N$5),"○",IF(AND(BI551=契約状況コード表!M$6,Y551&gt;=契約状況コード表!N$6),"○",IF(AND(BI551=契約状況コード表!M$7,Y551&gt;=契約状況コード表!N$7),"○",IF(AND(BI551=契約状況コード表!M$8,Y551&gt;=契約状況コード表!N$8),"○",IF(AND(BI551=契約状況コード表!M$9,Y551&gt;=契約状況コード表!N$9),"○",IF(AND(BI551=契約状況コード表!M$10,Y551&gt;=契約状況コード表!N$10),"○",IF(AND(BI551=契約状況コード表!M$11,Y551&gt;=契約状況コード表!N$11),"○",IF(AND(BI551=契約状況コード表!M$12,Y551&gt;=契約状況コード表!N$12),"○",IF(AND(BI551=契約状況コード表!M$13,Y551&gt;=契約状況コード表!N$13),"○","×")))))))))</f>
        <v>×</v>
      </c>
      <c r="BF551" s="98" t="str">
        <f t="shared" si="72"/>
        <v>×</v>
      </c>
      <c r="BG551" s="98" t="str">
        <f t="shared" si="73"/>
        <v>×</v>
      </c>
      <c r="BH551" s="99" t="str">
        <f t="shared" si="74"/>
        <v/>
      </c>
      <c r="BI551" s="146">
        <f t="shared" si="75"/>
        <v>0</v>
      </c>
      <c r="BJ551" s="29" t="str">
        <f>IF(AG551=契約状況コード表!G$5,"",IF(AND(K551&lt;&gt;"",ISTEXT(U551)),"分担契約/単価契約",IF(ISTEXT(U551),"単価契約",IF(K551&lt;&gt;"","分担契約",""))))</f>
        <v/>
      </c>
      <c r="BK551" s="147"/>
      <c r="BL551" s="102" t="str">
        <f>IF(COUNTIF(T551,"**"),"",IF(AND(T551&gt;=契約状況コード表!P$5,OR(H551=契約状況コード表!M$5,H551=契約状況コード表!M$6)),1,IF(AND(T551&gt;=契約状況コード表!P$13,H551&lt;&gt;契約状況コード表!M$5,H551&lt;&gt;契約状況コード表!M$6),1,"")))</f>
        <v/>
      </c>
      <c r="BM551" s="132" t="str">
        <f t="shared" si="76"/>
        <v>○</v>
      </c>
      <c r="BN551" s="102" t="b">
        <f t="shared" si="77"/>
        <v>1</v>
      </c>
      <c r="BO551" s="102" t="b">
        <f t="shared" si="78"/>
        <v>1</v>
      </c>
    </row>
    <row r="552" spans="7:67" ht="60.6" customHeight="1">
      <c r="G552" s="64"/>
      <c r="H552" s="65"/>
      <c r="I552" s="65"/>
      <c r="J552" s="65"/>
      <c r="K552" s="64"/>
      <c r="L552" s="29"/>
      <c r="M552" s="66"/>
      <c r="N552" s="65"/>
      <c r="O552" s="67"/>
      <c r="P552" s="72"/>
      <c r="Q552" s="73"/>
      <c r="R552" s="65"/>
      <c r="S552" s="64"/>
      <c r="T552" s="68"/>
      <c r="U552" s="75"/>
      <c r="V552" s="76"/>
      <c r="W552" s="148" t="str">
        <f>IF(OR(T552="他官署で調達手続きを実施のため",AG552=契約状況コード表!G$5),"－",IF(V552&lt;&gt;"",ROUNDDOWN(V552/T552,3),(IFERROR(ROUNDDOWN(U552/T552,3),"－"))))</f>
        <v>－</v>
      </c>
      <c r="X552" s="68"/>
      <c r="Y552" s="68"/>
      <c r="Z552" s="71"/>
      <c r="AA552" s="69"/>
      <c r="AB552" s="70"/>
      <c r="AC552" s="71"/>
      <c r="AD552" s="71"/>
      <c r="AE552" s="71"/>
      <c r="AF552" s="71"/>
      <c r="AG552" s="69"/>
      <c r="AH552" s="65"/>
      <c r="AI552" s="65"/>
      <c r="AJ552" s="65"/>
      <c r="AK552" s="29"/>
      <c r="AL552" s="29"/>
      <c r="AM552" s="170"/>
      <c r="AN552" s="170"/>
      <c r="AO552" s="170"/>
      <c r="AP552" s="170"/>
      <c r="AQ552" s="29"/>
      <c r="AR552" s="64"/>
      <c r="AS552" s="29"/>
      <c r="AT552" s="29"/>
      <c r="AU552" s="29"/>
      <c r="AV552" s="29"/>
      <c r="AW552" s="29"/>
      <c r="AX552" s="29"/>
      <c r="AY552" s="29"/>
      <c r="AZ552" s="29"/>
      <c r="BA552" s="90"/>
      <c r="BB552" s="97"/>
      <c r="BC552" s="98" t="str">
        <f>IF(AND(OR(K552=契約状況コード表!D$5,K552=契約状況コード表!D$6),OR(AG552=契約状況コード表!G$5,AG552=契約状況コード表!G$6)),"年間支払金額(全官署)",IF(OR(AG552=契約状況コード表!G$5,AG552=契約状況コード表!G$6),"年間支払金額",IF(AND(OR(COUNTIF(AI552,"*すべて*"),COUNTIF(AI552,"*全て*")),S552="●",OR(K552=契約状況コード表!D$5,K552=契約状況コード表!D$6)),"年間支払金額(全官署、契約相手方ごと)",IF(AND(OR(COUNTIF(AI552,"*すべて*"),COUNTIF(AI552,"*全て*")),S552="●"),"年間支払金額(契約相手方ごと)",IF(AND(OR(K552=契約状況コード表!D$5,K552=契約状況コード表!D$6),AG552=契約状況コード表!G$7),"契約総額(全官署)",IF(AND(K552=契約状況コード表!D$7,AG552=契約状況コード表!G$7),"契約総額(自官署のみ)",IF(K552=契約状況コード表!D$7,"年間支払金額(自官署のみ)",IF(AG552=契約状況コード表!G$7,"契約総額",IF(AND(COUNTIF(BJ552,"&lt;&gt;*単価*"),OR(K552=契約状況コード表!D$5,K552=契約状況コード表!D$6)),"全官署予定価格",IF(AND(COUNTIF(BJ552,"*単価*"),OR(K552=契約状況コード表!D$5,K552=契約状況コード表!D$6)),"全官署支払金額",IF(AND(COUNTIF(BJ552,"&lt;&gt;*単価*"),COUNTIF(BJ552,"*変更契約*")),"変更後予定価格",IF(COUNTIF(BJ552,"*単価*"),"年間支払金額","予定価格"))))))))))))</f>
        <v>予定価格</v>
      </c>
      <c r="BD552" s="98" t="str">
        <f>IF(AND(BI552=契約状況コード表!M$5,T552&gt;契約状況コード表!N$5),"○",IF(AND(BI552=契約状況コード表!M$6,T552&gt;=契約状況コード表!N$6),"○",IF(AND(BI552=契約状況コード表!M$7,T552&gt;=契約状況コード表!N$7),"○",IF(AND(BI552=契約状況コード表!M$8,T552&gt;=契約状況コード表!N$8),"○",IF(AND(BI552=契約状況コード表!M$9,T552&gt;=契約状況コード表!N$9),"○",IF(AND(BI552=契約状況コード表!M$10,T552&gt;=契約状況コード表!N$10),"○",IF(AND(BI552=契約状況コード表!M$11,T552&gt;=契約状況コード表!N$11),"○",IF(AND(BI552=契約状況コード表!M$12,T552&gt;=契約状況コード表!N$12),"○",IF(AND(BI552=契約状況コード表!M$13,T552&gt;=契約状況コード表!N$13),"○",IF(T552="他官署で調達手続き入札を実施のため","○","×"))))))))))</f>
        <v>×</v>
      </c>
      <c r="BE552" s="98" t="str">
        <f>IF(AND(BI552=契約状況コード表!M$5,Y552&gt;契約状況コード表!N$5),"○",IF(AND(BI552=契約状況コード表!M$6,Y552&gt;=契約状況コード表!N$6),"○",IF(AND(BI552=契約状況コード表!M$7,Y552&gt;=契約状況コード表!N$7),"○",IF(AND(BI552=契約状況コード表!M$8,Y552&gt;=契約状況コード表!N$8),"○",IF(AND(BI552=契約状況コード表!M$9,Y552&gt;=契約状況コード表!N$9),"○",IF(AND(BI552=契約状況コード表!M$10,Y552&gt;=契約状況コード表!N$10),"○",IF(AND(BI552=契約状況コード表!M$11,Y552&gt;=契約状況コード表!N$11),"○",IF(AND(BI552=契約状況コード表!M$12,Y552&gt;=契約状況コード表!N$12),"○",IF(AND(BI552=契約状況コード表!M$13,Y552&gt;=契約状況コード表!N$13),"○","×")))))))))</f>
        <v>×</v>
      </c>
      <c r="BF552" s="98" t="str">
        <f t="shared" si="72"/>
        <v>×</v>
      </c>
      <c r="BG552" s="98" t="str">
        <f t="shared" si="73"/>
        <v>×</v>
      </c>
      <c r="BH552" s="99" t="str">
        <f t="shared" si="74"/>
        <v/>
      </c>
      <c r="BI552" s="146">
        <f t="shared" si="75"/>
        <v>0</v>
      </c>
      <c r="BJ552" s="29" t="str">
        <f>IF(AG552=契約状況コード表!G$5,"",IF(AND(K552&lt;&gt;"",ISTEXT(U552)),"分担契約/単価契約",IF(ISTEXT(U552),"単価契約",IF(K552&lt;&gt;"","分担契約",""))))</f>
        <v/>
      </c>
      <c r="BK552" s="147"/>
      <c r="BL552" s="102" t="str">
        <f>IF(COUNTIF(T552,"**"),"",IF(AND(T552&gt;=契約状況コード表!P$5,OR(H552=契約状況コード表!M$5,H552=契約状況コード表!M$6)),1,IF(AND(T552&gt;=契約状況コード表!P$13,H552&lt;&gt;契約状況コード表!M$5,H552&lt;&gt;契約状況コード表!M$6),1,"")))</f>
        <v/>
      </c>
      <c r="BM552" s="132" t="str">
        <f t="shared" si="76"/>
        <v>○</v>
      </c>
      <c r="BN552" s="102" t="b">
        <f t="shared" si="77"/>
        <v>1</v>
      </c>
      <c r="BO552" s="102" t="b">
        <f t="shared" si="78"/>
        <v>1</v>
      </c>
    </row>
    <row r="553" spans="7:67" ht="60.6" customHeight="1">
      <c r="G553" s="64"/>
      <c r="H553" s="65"/>
      <c r="I553" s="65"/>
      <c r="J553" s="65"/>
      <c r="K553" s="64"/>
      <c r="L553" s="29"/>
      <c r="M553" s="66"/>
      <c r="N553" s="65"/>
      <c r="O553" s="67"/>
      <c r="P553" s="72"/>
      <c r="Q553" s="73"/>
      <c r="R553" s="65"/>
      <c r="S553" s="64"/>
      <c r="T553" s="74"/>
      <c r="U553" s="131"/>
      <c r="V553" s="76"/>
      <c r="W553" s="148" t="str">
        <f>IF(OR(T553="他官署で調達手続きを実施のため",AG553=契約状況コード表!G$5),"－",IF(V553&lt;&gt;"",ROUNDDOWN(V553/T553,3),(IFERROR(ROUNDDOWN(U553/T553,3),"－"))))</f>
        <v>－</v>
      </c>
      <c r="X553" s="74"/>
      <c r="Y553" s="74"/>
      <c r="Z553" s="71"/>
      <c r="AA553" s="69"/>
      <c r="AB553" s="70"/>
      <c r="AC553" s="71"/>
      <c r="AD553" s="71"/>
      <c r="AE553" s="71"/>
      <c r="AF553" s="71"/>
      <c r="AG553" s="69"/>
      <c r="AH553" s="65"/>
      <c r="AI553" s="65"/>
      <c r="AJ553" s="65"/>
      <c r="AK553" s="29"/>
      <c r="AL553" s="29"/>
      <c r="AM553" s="170"/>
      <c r="AN553" s="170"/>
      <c r="AO553" s="170"/>
      <c r="AP553" s="170"/>
      <c r="AQ553" s="29"/>
      <c r="AR553" s="64"/>
      <c r="AS553" s="29"/>
      <c r="AT553" s="29"/>
      <c r="AU553" s="29"/>
      <c r="AV553" s="29"/>
      <c r="AW553" s="29"/>
      <c r="AX553" s="29"/>
      <c r="AY553" s="29"/>
      <c r="AZ553" s="29"/>
      <c r="BA553" s="90"/>
      <c r="BB553" s="97"/>
      <c r="BC553" s="98" t="str">
        <f>IF(AND(OR(K553=契約状況コード表!D$5,K553=契約状況コード表!D$6),OR(AG553=契約状況コード表!G$5,AG553=契約状況コード表!G$6)),"年間支払金額(全官署)",IF(OR(AG553=契約状況コード表!G$5,AG553=契約状況コード表!G$6),"年間支払金額",IF(AND(OR(COUNTIF(AI553,"*すべて*"),COUNTIF(AI553,"*全て*")),S553="●",OR(K553=契約状況コード表!D$5,K553=契約状況コード表!D$6)),"年間支払金額(全官署、契約相手方ごと)",IF(AND(OR(COUNTIF(AI553,"*すべて*"),COUNTIF(AI553,"*全て*")),S553="●"),"年間支払金額(契約相手方ごと)",IF(AND(OR(K553=契約状況コード表!D$5,K553=契約状況コード表!D$6),AG553=契約状況コード表!G$7),"契約総額(全官署)",IF(AND(K553=契約状況コード表!D$7,AG553=契約状況コード表!G$7),"契約総額(自官署のみ)",IF(K553=契約状況コード表!D$7,"年間支払金額(自官署のみ)",IF(AG553=契約状況コード表!G$7,"契約総額",IF(AND(COUNTIF(BJ553,"&lt;&gt;*単価*"),OR(K553=契約状況コード表!D$5,K553=契約状況コード表!D$6)),"全官署予定価格",IF(AND(COUNTIF(BJ553,"*単価*"),OR(K553=契約状況コード表!D$5,K553=契約状況コード表!D$6)),"全官署支払金額",IF(AND(COUNTIF(BJ553,"&lt;&gt;*単価*"),COUNTIF(BJ553,"*変更契約*")),"変更後予定価格",IF(COUNTIF(BJ553,"*単価*"),"年間支払金額","予定価格"))))))))))))</f>
        <v>予定価格</v>
      </c>
      <c r="BD553" s="98" t="str">
        <f>IF(AND(BI553=契約状況コード表!M$5,T553&gt;契約状況コード表!N$5),"○",IF(AND(BI553=契約状況コード表!M$6,T553&gt;=契約状況コード表!N$6),"○",IF(AND(BI553=契約状況コード表!M$7,T553&gt;=契約状況コード表!N$7),"○",IF(AND(BI553=契約状況コード表!M$8,T553&gt;=契約状況コード表!N$8),"○",IF(AND(BI553=契約状況コード表!M$9,T553&gt;=契約状況コード表!N$9),"○",IF(AND(BI553=契約状況コード表!M$10,T553&gt;=契約状況コード表!N$10),"○",IF(AND(BI553=契約状況コード表!M$11,T553&gt;=契約状況コード表!N$11),"○",IF(AND(BI553=契約状況コード表!M$12,T553&gt;=契約状況コード表!N$12),"○",IF(AND(BI553=契約状況コード表!M$13,T553&gt;=契約状況コード表!N$13),"○",IF(T553="他官署で調達手続き入札を実施のため","○","×"))))))))))</f>
        <v>×</v>
      </c>
      <c r="BE553" s="98" t="str">
        <f>IF(AND(BI553=契約状況コード表!M$5,Y553&gt;契約状況コード表!N$5),"○",IF(AND(BI553=契約状況コード表!M$6,Y553&gt;=契約状況コード表!N$6),"○",IF(AND(BI553=契約状況コード表!M$7,Y553&gt;=契約状況コード表!N$7),"○",IF(AND(BI553=契約状況コード表!M$8,Y553&gt;=契約状況コード表!N$8),"○",IF(AND(BI553=契約状況コード表!M$9,Y553&gt;=契約状況コード表!N$9),"○",IF(AND(BI553=契約状況コード表!M$10,Y553&gt;=契約状況コード表!N$10),"○",IF(AND(BI553=契約状況コード表!M$11,Y553&gt;=契約状況コード表!N$11),"○",IF(AND(BI553=契約状況コード表!M$12,Y553&gt;=契約状況コード表!N$12),"○",IF(AND(BI553=契約状況コード表!M$13,Y553&gt;=契約状況コード表!N$13),"○","×")))))))))</f>
        <v>×</v>
      </c>
      <c r="BF553" s="98" t="str">
        <f t="shared" si="72"/>
        <v>×</v>
      </c>
      <c r="BG553" s="98" t="str">
        <f t="shared" si="73"/>
        <v>×</v>
      </c>
      <c r="BH553" s="99" t="str">
        <f t="shared" si="74"/>
        <v/>
      </c>
      <c r="BI553" s="146">
        <f t="shared" si="75"/>
        <v>0</v>
      </c>
      <c r="BJ553" s="29" t="str">
        <f>IF(AG553=契約状況コード表!G$5,"",IF(AND(K553&lt;&gt;"",ISTEXT(U553)),"分担契約/単価契約",IF(ISTEXT(U553),"単価契約",IF(K553&lt;&gt;"","分担契約",""))))</f>
        <v/>
      </c>
      <c r="BK553" s="147"/>
      <c r="BL553" s="102" t="str">
        <f>IF(COUNTIF(T553,"**"),"",IF(AND(T553&gt;=契約状況コード表!P$5,OR(H553=契約状況コード表!M$5,H553=契約状況コード表!M$6)),1,IF(AND(T553&gt;=契約状況コード表!P$13,H553&lt;&gt;契約状況コード表!M$5,H553&lt;&gt;契約状況コード表!M$6),1,"")))</f>
        <v/>
      </c>
      <c r="BM553" s="132" t="str">
        <f t="shared" si="76"/>
        <v>○</v>
      </c>
      <c r="BN553" s="102" t="b">
        <f t="shared" si="77"/>
        <v>1</v>
      </c>
      <c r="BO553" s="102" t="b">
        <f t="shared" si="78"/>
        <v>1</v>
      </c>
    </row>
    <row r="554" spans="7:67" ht="60.6" customHeight="1">
      <c r="G554" s="64"/>
      <c r="H554" s="65"/>
      <c r="I554" s="65"/>
      <c r="J554" s="65"/>
      <c r="K554" s="64"/>
      <c r="L554" s="29"/>
      <c r="M554" s="66"/>
      <c r="N554" s="65"/>
      <c r="O554" s="67"/>
      <c r="P554" s="72"/>
      <c r="Q554" s="73"/>
      <c r="R554" s="65"/>
      <c r="S554" s="64"/>
      <c r="T554" s="68"/>
      <c r="U554" s="75"/>
      <c r="V554" s="76"/>
      <c r="W554" s="148" t="str">
        <f>IF(OR(T554="他官署で調達手続きを実施のため",AG554=契約状況コード表!G$5),"－",IF(V554&lt;&gt;"",ROUNDDOWN(V554/T554,3),(IFERROR(ROUNDDOWN(U554/T554,3),"－"))))</f>
        <v>－</v>
      </c>
      <c r="X554" s="68"/>
      <c r="Y554" s="68"/>
      <c r="Z554" s="71"/>
      <c r="AA554" s="69"/>
      <c r="AB554" s="70"/>
      <c r="AC554" s="71"/>
      <c r="AD554" s="71"/>
      <c r="AE554" s="71"/>
      <c r="AF554" s="71"/>
      <c r="AG554" s="69"/>
      <c r="AH554" s="65"/>
      <c r="AI554" s="65"/>
      <c r="AJ554" s="65"/>
      <c r="AK554" s="29"/>
      <c r="AL554" s="29"/>
      <c r="AM554" s="170"/>
      <c r="AN554" s="170"/>
      <c r="AO554" s="170"/>
      <c r="AP554" s="170"/>
      <c r="AQ554" s="29"/>
      <c r="AR554" s="64"/>
      <c r="AS554" s="29"/>
      <c r="AT554" s="29"/>
      <c r="AU554" s="29"/>
      <c r="AV554" s="29"/>
      <c r="AW554" s="29"/>
      <c r="AX554" s="29"/>
      <c r="AY554" s="29"/>
      <c r="AZ554" s="29"/>
      <c r="BA554" s="90"/>
      <c r="BB554" s="97"/>
      <c r="BC554" s="98" t="str">
        <f>IF(AND(OR(K554=契約状況コード表!D$5,K554=契約状況コード表!D$6),OR(AG554=契約状況コード表!G$5,AG554=契約状況コード表!G$6)),"年間支払金額(全官署)",IF(OR(AG554=契約状況コード表!G$5,AG554=契約状況コード表!G$6),"年間支払金額",IF(AND(OR(COUNTIF(AI554,"*すべて*"),COUNTIF(AI554,"*全て*")),S554="●",OR(K554=契約状況コード表!D$5,K554=契約状況コード表!D$6)),"年間支払金額(全官署、契約相手方ごと)",IF(AND(OR(COUNTIF(AI554,"*すべて*"),COUNTIF(AI554,"*全て*")),S554="●"),"年間支払金額(契約相手方ごと)",IF(AND(OR(K554=契約状況コード表!D$5,K554=契約状況コード表!D$6),AG554=契約状況コード表!G$7),"契約総額(全官署)",IF(AND(K554=契約状況コード表!D$7,AG554=契約状況コード表!G$7),"契約総額(自官署のみ)",IF(K554=契約状況コード表!D$7,"年間支払金額(自官署のみ)",IF(AG554=契約状況コード表!G$7,"契約総額",IF(AND(COUNTIF(BJ554,"&lt;&gt;*単価*"),OR(K554=契約状況コード表!D$5,K554=契約状況コード表!D$6)),"全官署予定価格",IF(AND(COUNTIF(BJ554,"*単価*"),OR(K554=契約状況コード表!D$5,K554=契約状況コード表!D$6)),"全官署支払金額",IF(AND(COUNTIF(BJ554,"&lt;&gt;*単価*"),COUNTIF(BJ554,"*変更契約*")),"変更後予定価格",IF(COUNTIF(BJ554,"*単価*"),"年間支払金額","予定価格"))))))))))))</f>
        <v>予定価格</v>
      </c>
      <c r="BD554" s="98" t="str">
        <f>IF(AND(BI554=契約状況コード表!M$5,T554&gt;契約状況コード表!N$5),"○",IF(AND(BI554=契約状況コード表!M$6,T554&gt;=契約状況コード表!N$6),"○",IF(AND(BI554=契約状況コード表!M$7,T554&gt;=契約状況コード表!N$7),"○",IF(AND(BI554=契約状況コード表!M$8,T554&gt;=契約状況コード表!N$8),"○",IF(AND(BI554=契約状況コード表!M$9,T554&gt;=契約状況コード表!N$9),"○",IF(AND(BI554=契約状況コード表!M$10,T554&gt;=契約状況コード表!N$10),"○",IF(AND(BI554=契約状況コード表!M$11,T554&gt;=契約状況コード表!N$11),"○",IF(AND(BI554=契約状況コード表!M$12,T554&gt;=契約状況コード表!N$12),"○",IF(AND(BI554=契約状況コード表!M$13,T554&gt;=契約状況コード表!N$13),"○",IF(T554="他官署で調達手続き入札を実施のため","○","×"))))))))))</f>
        <v>×</v>
      </c>
      <c r="BE554" s="98" t="str">
        <f>IF(AND(BI554=契約状況コード表!M$5,Y554&gt;契約状況コード表!N$5),"○",IF(AND(BI554=契約状況コード表!M$6,Y554&gt;=契約状況コード表!N$6),"○",IF(AND(BI554=契約状況コード表!M$7,Y554&gt;=契約状況コード表!N$7),"○",IF(AND(BI554=契約状況コード表!M$8,Y554&gt;=契約状況コード表!N$8),"○",IF(AND(BI554=契約状況コード表!M$9,Y554&gt;=契約状況コード表!N$9),"○",IF(AND(BI554=契約状況コード表!M$10,Y554&gt;=契約状況コード表!N$10),"○",IF(AND(BI554=契約状況コード表!M$11,Y554&gt;=契約状況コード表!N$11),"○",IF(AND(BI554=契約状況コード表!M$12,Y554&gt;=契約状況コード表!N$12),"○",IF(AND(BI554=契約状況コード表!M$13,Y554&gt;=契約状況コード表!N$13),"○","×")))))))))</f>
        <v>×</v>
      </c>
      <c r="BF554" s="98" t="str">
        <f t="shared" si="72"/>
        <v>×</v>
      </c>
      <c r="BG554" s="98" t="str">
        <f t="shared" si="73"/>
        <v>×</v>
      </c>
      <c r="BH554" s="99" t="str">
        <f t="shared" si="74"/>
        <v/>
      </c>
      <c r="BI554" s="146">
        <f t="shared" si="75"/>
        <v>0</v>
      </c>
      <c r="BJ554" s="29" t="str">
        <f>IF(AG554=契約状況コード表!G$5,"",IF(AND(K554&lt;&gt;"",ISTEXT(U554)),"分担契約/単価契約",IF(ISTEXT(U554),"単価契約",IF(K554&lt;&gt;"","分担契約",""))))</f>
        <v/>
      </c>
      <c r="BK554" s="147"/>
      <c r="BL554" s="102" t="str">
        <f>IF(COUNTIF(T554,"**"),"",IF(AND(T554&gt;=契約状況コード表!P$5,OR(H554=契約状況コード表!M$5,H554=契約状況コード表!M$6)),1,IF(AND(T554&gt;=契約状況コード表!P$13,H554&lt;&gt;契約状況コード表!M$5,H554&lt;&gt;契約状況コード表!M$6),1,"")))</f>
        <v/>
      </c>
      <c r="BM554" s="132" t="str">
        <f t="shared" si="76"/>
        <v>○</v>
      </c>
      <c r="BN554" s="102" t="b">
        <f t="shared" si="77"/>
        <v>1</v>
      </c>
      <c r="BO554" s="102" t="b">
        <f t="shared" si="78"/>
        <v>1</v>
      </c>
    </row>
    <row r="555" spans="7:67" ht="60.6" customHeight="1">
      <c r="G555" s="64"/>
      <c r="H555" s="65"/>
      <c r="I555" s="65"/>
      <c r="J555" s="65"/>
      <c r="K555" s="64"/>
      <c r="L555" s="29"/>
      <c r="M555" s="66"/>
      <c r="N555" s="65"/>
      <c r="O555" s="67"/>
      <c r="P555" s="72"/>
      <c r="Q555" s="73"/>
      <c r="R555" s="65"/>
      <c r="S555" s="64"/>
      <c r="T555" s="68"/>
      <c r="U555" s="75"/>
      <c r="V555" s="76"/>
      <c r="W555" s="148" t="str">
        <f>IF(OR(T555="他官署で調達手続きを実施のため",AG555=契約状況コード表!G$5),"－",IF(V555&lt;&gt;"",ROUNDDOWN(V555/T555,3),(IFERROR(ROUNDDOWN(U555/T555,3),"－"))))</f>
        <v>－</v>
      </c>
      <c r="X555" s="68"/>
      <c r="Y555" s="68"/>
      <c r="Z555" s="71"/>
      <c r="AA555" s="69"/>
      <c r="AB555" s="70"/>
      <c r="AC555" s="71"/>
      <c r="AD555" s="71"/>
      <c r="AE555" s="71"/>
      <c r="AF555" s="71"/>
      <c r="AG555" s="69"/>
      <c r="AH555" s="65"/>
      <c r="AI555" s="65"/>
      <c r="AJ555" s="65"/>
      <c r="AK555" s="29"/>
      <c r="AL555" s="29"/>
      <c r="AM555" s="170"/>
      <c r="AN555" s="170"/>
      <c r="AO555" s="170"/>
      <c r="AP555" s="170"/>
      <c r="AQ555" s="29"/>
      <c r="AR555" s="64"/>
      <c r="AS555" s="29"/>
      <c r="AT555" s="29"/>
      <c r="AU555" s="29"/>
      <c r="AV555" s="29"/>
      <c r="AW555" s="29"/>
      <c r="AX555" s="29"/>
      <c r="AY555" s="29"/>
      <c r="AZ555" s="29"/>
      <c r="BA555" s="90"/>
      <c r="BB555" s="97"/>
      <c r="BC555" s="98" t="str">
        <f>IF(AND(OR(K555=契約状況コード表!D$5,K555=契約状況コード表!D$6),OR(AG555=契約状況コード表!G$5,AG555=契約状況コード表!G$6)),"年間支払金額(全官署)",IF(OR(AG555=契約状況コード表!G$5,AG555=契約状況コード表!G$6),"年間支払金額",IF(AND(OR(COUNTIF(AI555,"*すべて*"),COUNTIF(AI555,"*全て*")),S555="●",OR(K555=契約状況コード表!D$5,K555=契約状況コード表!D$6)),"年間支払金額(全官署、契約相手方ごと)",IF(AND(OR(COUNTIF(AI555,"*すべて*"),COUNTIF(AI555,"*全て*")),S555="●"),"年間支払金額(契約相手方ごと)",IF(AND(OR(K555=契約状況コード表!D$5,K555=契約状況コード表!D$6),AG555=契約状況コード表!G$7),"契約総額(全官署)",IF(AND(K555=契約状況コード表!D$7,AG555=契約状況コード表!G$7),"契約総額(自官署のみ)",IF(K555=契約状況コード表!D$7,"年間支払金額(自官署のみ)",IF(AG555=契約状況コード表!G$7,"契約総額",IF(AND(COUNTIF(BJ555,"&lt;&gt;*単価*"),OR(K555=契約状況コード表!D$5,K555=契約状況コード表!D$6)),"全官署予定価格",IF(AND(COUNTIF(BJ555,"*単価*"),OR(K555=契約状況コード表!D$5,K555=契約状況コード表!D$6)),"全官署支払金額",IF(AND(COUNTIF(BJ555,"&lt;&gt;*単価*"),COUNTIF(BJ555,"*変更契約*")),"変更後予定価格",IF(COUNTIF(BJ555,"*単価*"),"年間支払金額","予定価格"))))))))))))</f>
        <v>予定価格</v>
      </c>
      <c r="BD555" s="98" t="str">
        <f>IF(AND(BI555=契約状況コード表!M$5,T555&gt;契約状況コード表!N$5),"○",IF(AND(BI555=契約状況コード表!M$6,T555&gt;=契約状況コード表!N$6),"○",IF(AND(BI555=契約状況コード表!M$7,T555&gt;=契約状況コード表!N$7),"○",IF(AND(BI555=契約状況コード表!M$8,T555&gt;=契約状況コード表!N$8),"○",IF(AND(BI555=契約状況コード表!M$9,T555&gt;=契約状況コード表!N$9),"○",IF(AND(BI555=契約状況コード表!M$10,T555&gt;=契約状況コード表!N$10),"○",IF(AND(BI555=契約状況コード表!M$11,T555&gt;=契約状況コード表!N$11),"○",IF(AND(BI555=契約状況コード表!M$12,T555&gt;=契約状況コード表!N$12),"○",IF(AND(BI555=契約状況コード表!M$13,T555&gt;=契約状況コード表!N$13),"○",IF(T555="他官署で調達手続き入札を実施のため","○","×"))))))))))</f>
        <v>×</v>
      </c>
      <c r="BE555" s="98" t="str">
        <f>IF(AND(BI555=契約状況コード表!M$5,Y555&gt;契約状況コード表!N$5),"○",IF(AND(BI555=契約状況コード表!M$6,Y555&gt;=契約状況コード表!N$6),"○",IF(AND(BI555=契約状況コード表!M$7,Y555&gt;=契約状況コード表!N$7),"○",IF(AND(BI555=契約状況コード表!M$8,Y555&gt;=契約状況コード表!N$8),"○",IF(AND(BI555=契約状況コード表!M$9,Y555&gt;=契約状況コード表!N$9),"○",IF(AND(BI555=契約状況コード表!M$10,Y555&gt;=契約状況コード表!N$10),"○",IF(AND(BI555=契約状況コード表!M$11,Y555&gt;=契約状況コード表!N$11),"○",IF(AND(BI555=契約状況コード表!M$12,Y555&gt;=契約状況コード表!N$12),"○",IF(AND(BI555=契約状況コード表!M$13,Y555&gt;=契約状況コード表!N$13),"○","×")))))))))</f>
        <v>×</v>
      </c>
      <c r="BF555" s="98" t="str">
        <f t="shared" si="72"/>
        <v>×</v>
      </c>
      <c r="BG555" s="98" t="str">
        <f t="shared" si="73"/>
        <v>×</v>
      </c>
      <c r="BH555" s="99" t="str">
        <f t="shared" si="74"/>
        <v/>
      </c>
      <c r="BI555" s="146">
        <f t="shared" si="75"/>
        <v>0</v>
      </c>
      <c r="BJ555" s="29" t="str">
        <f>IF(AG555=契約状況コード表!G$5,"",IF(AND(K555&lt;&gt;"",ISTEXT(U555)),"分担契約/単価契約",IF(ISTEXT(U555),"単価契約",IF(K555&lt;&gt;"","分担契約",""))))</f>
        <v/>
      </c>
      <c r="BK555" s="147"/>
      <c r="BL555" s="102" t="str">
        <f>IF(COUNTIF(T555,"**"),"",IF(AND(T555&gt;=契約状況コード表!P$5,OR(H555=契約状況コード表!M$5,H555=契約状況コード表!M$6)),1,IF(AND(T555&gt;=契約状況コード表!P$13,H555&lt;&gt;契約状況コード表!M$5,H555&lt;&gt;契約状況コード表!M$6),1,"")))</f>
        <v/>
      </c>
      <c r="BM555" s="132" t="str">
        <f t="shared" si="76"/>
        <v>○</v>
      </c>
      <c r="BN555" s="102" t="b">
        <f t="shared" si="77"/>
        <v>1</v>
      </c>
      <c r="BO555" s="102" t="b">
        <f t="shared" si="78"/>
        <v>1</v>
      </c>
    </row>
    <row r="556" spans="7:67" ht="60.6" customHeight="1">
      <c r="G556" s="64"/>
      <c r="H556" s="65"/>
      <c r="I556" s="65"/>
      <c r="J556" s="65"/>
      <c r="K556" s="64"/>
      <c r="L556" s="29"/>
      <c r="M556" s="66"/>
      <c r="N556" s="65"/>
      <c r="O556" s="67"/>
      <c r="P556" s="72"/>
      <c r="Q556" s="73"/>
      <c r="R556" s="65"/>
      <c r="S556" s="64"/>
      <c r="T556" s="68"/>
      <c r="U556" s="75"/>
      <c r="V556" s="76"/>
      <c r="W556" s="148" t="str">
        <f>IF(OR(T556="他官署で調達手続きを実施のため",AG556=契約状況コード表!G$5),"－",IF(V556&lt;&gt;"",ROUNDDOWN(V556/T556,3),(IFERROR(ROUNDDOWN(U556/T556,3),"－"))))</f>
        <v>－</v>
      </c>
      <c r="X556" s="68"/>
      <c r="Y556" s="68"/>
      <c r="Z556" s="71"/>
      <c r="AA556" s="69"/>
      <c r="AB556" s="70"/>
      <c r="AC556" s="71"/>
      <c r="AD556" s="71"/>
      <c r="AE556" s="71"/>
      <c r="AF556" s="71"/>
      <c r="AG556" s="69"/>
      <c r="AH556" s="65"/>
      <c r="AI556" s="65"/>
      <c r="AJ556" s="65"/>
      <c r="AK556" s="29"/>
      <c r="AL556" s="29"/>
      <c r="AM556" s="170"/>
      <c r="AN556" s="170"/>
      <c r="AO556" s="170"/>
      <c r="AP556" s="170"/>
      <c r="AQ556" s="29"/>
      <c r="AR556" s="64"/>
      <c r="AS556" s="29"/>
      <c r="AT556" s="29"/>
      <c r="AU556" s="29"/>
      <c r="AV556" s="29"/>
      <c r="AW556" s="29"/>
      <c r="AX556" s="29"/>
      <c r="AY556" s="29"/>
      <c r="AZ556" s="29"/>
      <c r="BA556" s="90"/>
      <c r="BB556" s="97"/>
      <c r="BC556" s="98" t="str">
        <f>IF(AND(OR(K556=契約状況コード表!D$5,K556=契約状況コード表!D$6),OR(AG556=契約状況コード表!G$5,AG556=契約状況コード表!G$6)),"年間支払金額(全官署)",IF(OR(AG556=契約状況コード表!G$5,AG556=契約状況コード表!G$6),"年間支払金額",IF(AND(OR(COUNTIF(AI556,"*すべて*"),COUNTIF(AI556,"*全て*")),S556="●",OR(K556=契約状況コード表!D$5,K556=契約状況コード表!D$6)),"年間支払金額(全官署、契約相手方ごと)",IF(AND(OR(COUNTIF(AI556,"*すべて*"),COUNTIF(AI556,"*全て*")),S556="●"),"年間支払金額(契約相手方ごと)",IF(AND(OR(K556=契約状況コード表!D$5,K556=契約状況コード表!D$6),AG556=契約状況コード表!G$7),"契約総額(全官署)",IF(AND(K556=契約状況コード表!D$7,AG556=契約状況コード表!G$7),"契約総額(自官署のみ)",IF(K556=契約状況コード表!D$7,"年間支払金額(自官署のみ)",IF(AG556=契約状況コード表!G$7,"契約総額",IF(AND(COUNTIF(BJ556,"&lt;&gt;*単価*"),OR(K556=契約状況コード表!D$5,K556=契約状況コード表!D$6)),"全官署予定価格",IF(AND(COUNTIF(BJ556,"*単価*"),OR(K556=契約状況コード表!D$5,K556=契約状況コード表!D$6)),"全官署支払金額",IF(AND(COUNTIF(BJ556,"&lt;&gt;*単価*"),COUNTIF(BJ556,"*変更契約*")),"変更後予定価格",IF(COUNTIF(BJ556,"*単価*"),"年間支払金額","予定価格"))))))))))))</f>
        <v>予定価格</v>
      </c>
      <c r="BD556" s="98" t="str">
        <f>IF(AND(BI556=契約状況コード表!M$5,T556&gt;契約状況コード表!N$5),"○",IF(AND(BI556=契約状況コード表!M$6,T556&gt;=契約状況コード表!N$6),"○",IF(AND(BI556=契約状況コード表!M$7,T556&gt;=契約状況コード表!N$7),"○",IF(AND(BI556=契約状況コード表!M$8,T556&gt;=契約状況コード表!N$8),"○",IF(AND(BI556=契約状況コード表!M$9,T556&gt;=契約状況コード表!N$9),"○",IF(AND(BI556=契約状況コード表!M$10,T556&gt;=契約状況コード表!N$10),"○",IF(AND(BI556=契約状況コード表!M$11,T556&gt;=契約状況コード表!N$11),"○",IF(AND(BI556=契約状況コード表!M$12,T556&gt;=契約状況コード表!N$12),"○",IF(AND(BI556=契約状況コード表!M$13,T556&gt;=契約状況コード表!N$13),"○",IF(T556="他官署で調達手続き入札を実施のため","○","×"))))))))))</f>
        <v>×</v>
      </c>
      <c r="BE556" s="98" t="str">
        <f>IF(AND(BI556=契約状況コード表!M$5,Y556&gt;契約状況コード表!N$5),"○",IF(AND(BI556=契約状況コード表!M$6,Y556&gt;=契約状況コード表!N$6),"○",IF(AND(BI556=契約状況コード表!M$7,Y556&gt;=契約状況コード表!N$7),"○",IF(AND(BI556=契約状況コード表!M$8,Y556&gt;=契約状況コード表!N$8),"○",IF(AND(BI556=契約状況コード表!M$9,Y556&gt;=契約状況コード表!N$9),"○",IF(AND(BI556=契約状況コード表!M$10,Y556&gt;=契約状況コード表!N$10),"○",IF(AND(BI556=契約状況コード表!M$11,Y556&gt;=契約状況コード表!N$11),"○",IF(AND(BI556=契約状況コード表!M$12,Y556&gt;=契約状況コード表!N$12),"○",IF(AND(BI556=契約状況コード表!M$13,Y556&gt;=契約状況コード表!N$13),"○","×")))))))))</f>
        <v>×</v>
      </c>
      <c r="BF556" s="98" t="str">
        <f t="shared" si="72"/>
        <v>×</v>
      </c>
      <c r="BG556" s="98" t="str">
        <f t="shared" si="73"/>
        <v>×</v>
      </c>
      <c r="BH556" s="99" t="str">
        <f t="shared" si="74"/>
        <v/>
      </c>
      <c r="BI556" s="146">
        <f t="shared" si="75"/>
        <v>0</v>
      </c>
      <c r="BJ556" s="29" t="str">
        <f>IF(AG556=契約状況コード表!G$5,"",IF(AND(K556&lt;&gt;"",ISTEXT(U556)),"分担契約/単価契約",IF(ISTEXT(U556),"単価契約",IF(K556&lt;&gt;"","分担契約",""))))</f>
        <v/>
      </c>
      <c r="BK556" s="147"/>
      <c r="BL556" s="102" t="str">
        <f>IF(COUNTIF(T556,"**"),"",IF(AND(T556&gt;=契約状況コード表!P$5,OR(H556=契約状況コード表!M$5,H556=契約状況コード表!M$6)),1,IF(AND(T556&gt;=契約状況コード表!P$13,H556&lt;&gt;契約状況コード表!M$5,H556&lt;&gt;契約状況コード表!M$6),1,"")))</f>
        <v/>
      </c>
      <c r="BM556" s="132" t="str">
        <f t="shared" si="76"/>
        <v>○</v>
      </c>
      <c r="BN556" s="102" t="b">
        <f t="shared" si="77"/>
        <v>1</v>
      </c>
      <c r="BO556" s="102" t="b">
        <f t="shared" si="78"/>
        <v>1</v>
      </c>
    </row>
    <row r="557" spans="7:67" ht="60.6" customHeight="1">
      <c r="G557" s="64"/>
      <c r="H557" s="65"/>
      <c r="I557" s="65"/>
      <c r="J557" s="65"/>
      <c r="K557" s="64"/>
      <c r="L557" s="29"/>
      <c r="M557" s="66"/>
      <c r="N557" s="65"/>
      <c r="O557" s="67"/>
      <c r="P557" s="72"/>
      <c r="Q557" s="73"/>
      <c r="R557" s="65"/>
      <c r="S557" s="64"/>
      <c r="T557" s="68"/>
      <c r="U557" s="75"/>
      <c r="V557" s="76"/>
      <c r="W557" s="148" t="str">
        <f>IF(OR(T557="他官署で調達手続きを実施のため",AG557=契約状況コード表!G$5),"－",IF(V557&lt;&gt;"",ROUNDDOWN(V557/T557,3),(IFERROR(ROUNDDOWN(U557/T557,3),"－"))))</f>
        <v>－</v>
      </c>
      <c r="X557" s="68"/>
      <c r="Y557" s="68"/>
      <c r="Z557" s="71"/>
      <c r="AA557" s="69"/>
      <c r="AB557" s="70"/>
      <c r="AC557" s="71"/>
      <c r="AD557" s="71"/>
      <c r="AE557" s="71"/>
      <c r="AF557" s="71"/>
      <c r="AG557" s="69"/>
      <c r="AH557" s="65"/>
      <c r="AI557" s="65"/>
      <c r="AJ557" s="65"/>
      <c r="AK557" s="29"/>
      <c r="AL557" s="29"/>
      <c r="AM557" s="170"/>
      <c r="AN557" s="170"/>
      <c r="AO557" s="170"/>
      <c r="AP557" s="170"/>
      <c r="AQ557" s="29"/>
      <c r="AR557" s="64"/>
      <c r="AS557" s="29"/>
      <c r="AT557" s="29"/>
      <c r="AU557" s="29"/>
      <c r="AV557" s="29"/>
      <c r="AW557" s="29"/>
      <c r="AX557" s="29"/>
      <c r="AY557" s="29"/>
      <c r="AZ557" s="29"/>
      <c r="BA557" s="92"/>
      <c r="BB557" s="97"/>
      <c r="BC557" s="98" t="str">
        <f>IF(AND(OR(K557=契約状況コード表!D$5,K557=契約状況コード表!D$6),OR(AG557=契約状況コード表!G$5,AG557=契約状況コード表!G$6)),"年間支払金額(全官署)",IF(OR(AG557=契約状況コード表!G$5,AG557=契約状況コード表!G$6),"年間支払金額",IF(AND(OR(COUNTIF(AI557,"*すべて*"),COUNTIF(AI557,"*全て*")),S557="●",OR(K557=契約状況コード表!D$5,K557=契約状況コード表!D$6)),"年間支払金額(全官署、契約相手方ごと)",IF(AND(OR(COUNTIF(AI557,"*すべて*"),COUNTIF(AI557,"*全て*")),S557="●"),"年間支払金額(契約相手方ごと)",IF(AND(OR(K557=契約状況コード表!D$5,K557=契約状況コード表!D$6),AG557=契約状況コード表!G$7),"契約総額(全官署)",IF(AND(K557=契約状況コード表!D$7,AG557=契約状況コード表!G$7),"契約総額(自官署のみ)",IF(K557=契約状況コード表!D$7,"年間支払金額(自官署のみ)",IF(AG557=契約状況コード表!G$7,"契約総額",IF(AND(COUNTIF(BJ557,"&lt;&gt;*単価*"),OR(K557=契約状況コード表!D$5,K557=契約状況コード表!D$6)),"全官署予定価格",IF(AND(COUNTIF(BJ557,"*単価*"),OR(K557=契約状況コード表!D$5,K557=契約状況コード表!D$6)),"全官署支払金額",IF(AND(COUNTIF(BJ557,"&lt;&gt;*単価*"),COUNTIF(BJ557,"*変更契約*")),"変更後予定価格",IF(COUNTIF(BJ557,"*単価*"),"年間支払金額","予定価格"))))))))))))</f>
        <v>予定価格</v>
      </c>
      <c r="BD557" s="98" t="str">
        <f>IF(AND(BI557=契約状況コード表!M$5,T557&gt;契約状況コード表!N$5),"○",IF(AND(BI557=契約状況コード表!M$6,T557&gt;=契約状況コード表!N$6),"○",IF(AND(BI557=契約状況コード表!M$7,T557&gt;=契約状況コード表!N$7),"○",IF(AND(BI557=契約状況コード表!M$8,T557&gt;=契約状況コード表!N$8),"○",IF(AND(BI557=契約状況コード表!M$9,T557&gt;=契約状況コード表!N$9),"○",IF(AND(BI557=契約状況コード表!M$10,T557&gt;=契約状況コード表!N$10),"○",IF(AND(BI557=契約状況コード表!M$11,T557&gt;=契約状況コード表!N$11),"○",IF(AND(BI557=契約状況コード表!M$12,T557&gt;=契約状況コード表!N$12),"○",IF(AND(BI557=契約状況コード表!M$13,T557&gt;=契約状況コード表!N$13),"○",IF(T557="他官署で調達手続き入札を実施のため","○","×"))))))))))</f>
        <v>×</v>
      </c>
      <c r="BE557" s="98" t="str">
        <f>IF(AND(BI557=契約状況コード表!M$5,Y557&gt;契約状況コード表!N$5),"○",IF(AND(BI557=契約状況コード表!M$6,Y557&gt;=契約状況コード表!N$6),"○",IF(AND(BI557=契約状況コード表!M$7,Y557&gt;=契約状況コード表!N$7),"○",IF(AND(BI557=契約状況コード表!M$8,Y557&gt;=契約状況コード表!N$8),"○",IF(AND(BI557=契約状況コード表!M$9,Y557&gt;=契約状況コード表!N$9),"○",IF(AND(BI557=契約状況コード表!M$10,Y557&gt;=契約状況コード表!N$10),"○",IF(AND(BI557=契約状況コード表!M$11,Y557&gt;=契約状況コード表!N$11),"○",IF(AND(BI557=契約状況コード表!M$12,Y557&gt;=契約状況コード表!N$12),"○",IF(AND(BI557=契約状況コード表!M$13,Y557&gt;=契約状況コード表!N$13),"○","×")))))))))</f>
        <v>×</v>
      </c>
      <c r="BF557" s="98" t="str">
        <f t="shared" si="72"/>
        <v>×</v>
      </c>
      <c r="BG557" s="98" t="str">
        <f t="shared" si="73"/>
        <v>×</v>
      </c>
      <c r="BH557" s="99" t="str">
        <f t="shared" si="74"/>
        <v/>
      </c>
      <c r="BI557" s="146">
        <f t="shared" si="75"/>
        <v>0</v>
      </c>
      <c r="BJ557" s="29" t="str">
        <f>IF(AG557=契約状況コード表!G$5,"",IF(AND(K557&lt;&gt;"",ISTEXT(U557)),"分担契約/単価契約",IF(ISTEXT(U557),"単価契約",IF(K557&lt;&gt;"","分担契約",""))))</f>
        <v/>
      </c>
      <c r="BK557" s="147"/>
      <c r="BL557" s="102" t="str">
        <f>IF(COUNTIF(T557,"**"),"",IF(AND(T557&gt;=契約状況コード表!P$5,OR(H557=契約状況コード表!M$5,H557=契約状況コード表!M$6)),1,IF(AND(T557&gt;=契約状況コード表!P$13,H557&lt;&gt;契約状況コード表!M$5,H557&lt;&gt;契約状況コード表!M$6),1,"")))</f>
        <v/>
      </c>
      <c r="BM557" s="132" t="str">
        <f t="shared" si="76"/>
        <v>○</v>
      </c>
      <c r="BN557" s="102" t="b">
        <f t="shared" si="77"/>
        <v>1</v>
      </c>
      <c r="BO557" s="102" t="b">
        <f t="shared" si="78"/>
        <v>1</v>
      </c>
    </row>
    <row r="558" spans="7:67" ht="60.6" customHeight="1">
      <c r="G558" s="64"/>
      <c r="H558" s="65"/>
      <c r="I558" s="65"/>
      <c r="J558" s="65"/>
      <c r="K558" s="64"/>
      <c r="L558" s="29"/>
      <c r="M558" s="66"/>
      <c r="N558" s="65"/>
      <c r="O558" s="67"/>
      <c r="P558" s="72"/>
      <c r="Q558" s="73"/>
      <c r="R558" s="65"/>
      <c r="S558" s="64"/>
      <c r="T558" s="68"/>
      <c r="U558" s="75"/>
      <c r="V558" s="76"/>
      <c r="W558" s="148" t="str">
        <f>IF(OR(T558="他官署で調達手続きを実施のため",AG558=契約状況コード表!G$5),"－",IF(V558&lt;&gt;"",ROUNDDOWN(V558/T558,3),(IFERROR(ROUNDDOWN(U558/T558,3),"－"))))</f>
        <v>－</v>
      </c>
      <c r="X558" s="68"/>
      <c r="Y558" s="68"/>
      <c r="Z558" s="71"/>
      <c r="AA558" s="69"/>
      <c r="AB558" s="70"/>
      <c r="AC558" s="71"/>
      <c r="AD558" s="71"/>
      <c r="AE558" s="71"/>
      <c r="AF558" s="71"/>
      <c r="AG558" s="69"/>
      <c r="AH558" s="65"/>
      <c r="AI558" s="65"/>
      <c r="AJ558" s="65"/>
      <c r="AK558" s="29"/>
      <c r="AL558" s="29"/>
      <c r="AM558" s="170"/>
      <c r="AN558" s="170"/>
      <c r="AO558" s="170"/>
      <c r="AP558" s="170"/>
      <c r="AQ558" s="29"/>
      <c r="AR558" s="64"/>
      <c r="AS558" s="29"/>
      <c r="AT558" s="29"/>
      <c r="AU558" s="29"/>
      <c r="AV558" s="29"/>
      <c r="AW558" s="29"/>
      <c r="AX558" s="29"/>
      <c r="AY558" s="29"/>
      <c r="AZ558" s="29"/>
      <c r="BA558" s="90"/>
      <c r="BB558" s="97"/>
      <c r="BC558" s="98" t="str">
        <f>IF(AND(OR(K558=契約状況コード表!D$5,K558=契約状況コード表!D$6),OR(AG558=契約状況コード表!G$5,AG558=契約状況コード表!G$6)),"年間支払金額(全官署)",IF(OR(AG558=契約状況コード表!G$5,AG558=契約状況コード表!G$6),"年間支払金額",IF(AND(OR(COUNTIF(AI558,"*すべて*"),COUNTIF(AI558,"*全て*")),S558="●",OR(K558=契約状況コード表!D$5,K558=契約状況コード表!D$6)),"年間支払金額(全官署、契約相手方ごと)",IF(AND(OR(COUNTIF(AI558,"*すべて*"),COUNTIF(AI558,"*全て*")),S558="●"),"年間支払金額(契約相手方ごと)",IF(AND(OR(K558=契約状況コード表!D$5,K558=契約状況コード表!D$6),AG558=契約状況コード表!G$7),"契約総額(全官署)",IF(AND(K558=契約状況コード表!D$7,AG558=契約状況コード表!G$7),"契約総額(自官署のみ)",IF(K558=契約状況コード表!D$7,"年間支払金額(自官署のみ)",IF(AG558=契約状況コード表!G$7,"契約総額",IF(AND(COUNTIF(BJ558,"&lt;&gt;*単価*"),OR(K558=契約状況コード表!D$5,K558=契約状況コード表!D$6)),"全官署予定価格",IF(AND(COUNTIF(BJ558,"*単価*"),OR(K558=契約状況コード表!D$5,K558=契約状況コード表!D$6)),"全官署支払金額",IF(AND(COUNTIF(BJ558,"&lt;&gt;*単価*"),COUNTIF(BJ558,"*変更契約*")),"変更後予定価格",IF(COUNTIF(BJ558,"*単価*"),"年間支払金額","予定価格"))))))))))))</f>
        <v>予定価格</v>
      </c>
      <c r="BD558" s="98" t="str">
        <f>IF(AND(BI558=契約状況コード表!M$5,T558&gt;契約状況コード表!N$5),"○",IF(AND(BI558=契約状況コード表!M$6,T558&gt;=契約状況コード表!N$6),"○",IF(AND(BI558=契約状況コード表!M$7,T558&gt;=契約状況コード表!N$7),"○",IF(AND(BI558=契約状況コード表!M$8,T558&gt;=契約状況コード表!N$8),"○",IF(AND(BI558=契約状況コード表!M$9,T558&gt;=契約状況コード表!N$9),"○",IF(AND(BI558=契約状況コード表!M$10,T558&gt;=契約状況コード表!N$10),"○",IF(AND(BI558=契約状況コード表!M$11,T558&gt;=契約状況コード表!N$11),"○",IF(AND(BI558=契約状況コード表!M$12,T558&gt;=契約状況コード表!N$12),"○",IF(AND(BI558=契約状況コード表!M$13,T558&gt;=契約状況コード表!N$13),"○",IF(T558="他官署で調達手続き入札を実施のため","○","×"))))))))))</f>
        <v>×</v>
      </c>
      <c r="BE558" s="98" t="str">
        <f>IF(AND(BI558=契約状況コード表!M$5,Y558&gt;契約状況コード表!N$5),"○",IF(AND(BI558=契約状況コード表!M$6,Y558&gt;=契約状況コード表!N$6),"○",IF(AND(BI558=契約状況コード表!M$7,Y558&gt;=契約状況コード表!N$7),"○",IF(AND(BI558=契約状況コード表!M$8,Y558&gt;=契約状況コード表!N$8),"○",IF(AND(BI558=契約状況コード表!M$9,Y558&gt;=契約状況コード表!N$9),"○",IF(AND(BI558=契約状況コード表!M$10,Y558&gt;=契約状況コード表!N$10),"○",IF(AND(BI558=契約状況コード表!M$11,Y558&gt;=契約状況コード表!N$11),"○",IF(AND(BI558=契約状況コード表!M$12,Y558&gt;=契約状況コード表!N$12),"○",IF(AND(BI558=契約状況コード表!M$13,Y558&gt;=契約状況コード表!N$13),"○","×")))))))))</f>
        <v>×</v>
      </c>
      <c r="BF558" s="98" t="str">
        <f t="shared" si="72"/>
        <v>×</v>
      </c>
      <c r="BG558" s="98" t="str">
        <f t="shared" si="73"/>
        <v>×</v>
      </c>
      <c r="BH558" s="99" t="str">
        <f t="shared" si="74"/>
        <v/>
      </c>
      <c r="BI558" s="146">
        <f t="shared" si="75"/>
        <v>0</v>
      </c>
      <c r="BJ558" s="29" t="str">
        <f>IF(AG558=契約状況コード表!G$5,"",IF(AND(K558&lt;&gt;"",ISTEXT(U558)),"分担契約/単価契約",IF(ISTEXT(U558),"単価契約",IF(K558&lt;&gt;"","分担契約",""))))</f>
        <v/>
      </c>
      <c r="BK558" s="147"/>
      <c r="BL558" s="102" t="str">
        <f>IF(COUNTIF(T558,"**"),"",IF(AND(T558&gt;=契約状況コード表!P$5,OR(H558=契約状況コード表!M$5,H558=契約状況コード表!M$6)),1,IF(AND(T558&gt;=契約状況コード表!P$13,H558&lt;&gt;契約状況コード表!M$5,H558&lt;&gt;契約状況コード表!M$6),1,"")))</f>
        <v/>
      </c>
      <c r="BM558" s="132" t="str">
        <f t="shared" si="76"/>
        <v>○</v>
      </c>
      <c r="BN558" s="102" t="b">
        <f t="shared" si="77"/>
        <v>1</v>
      </c>
      <c r="BO558" s="102" t="b">
        <f t="shared" si="78"/>
        <v>1</v>
      </c>
    </row>
    <row r="559" spans="7:67" ht="60.6" customHeight="1">
      <c r="G559" s="64"/>
      <c r="H559" s="65"/>
      <c r="I559" s="65"/>
      <c r="J559" s="65"/>
      <c r="K559" s="64"/>
      <c r="L559" s="29"/>
      <c r="M559" s="66"/>
      <c r="N559" s="65"/>
      <c r="O559" s="67"/>
      <c r="P559" s="72"/>
      <c r="Q559" s="73"/>
      <c r="R559" s="65"/>
      <c r="S559" s="64"/>
      <c r="T559" s="68"/>
      <c r="U559" s="75"/>
      <c r="V559" s="76"/>
      <c r="W559" s="148" t="str">
        <f>IF(OR(T559="他官署で調達手続きを実施のため",AG559=契約状況コード表!G$5),"－",IF(V559&lt;&gt;"",ROUNDDOWN(V559/T559,3),(IFERROR(ROUNDDOWN(U559/T559,3),"－"))))</f>
        <v>－</v>
      </c>
      <c r="X559" s="68"/>
      <c r="Y559" s="68"/>
      <c r="Z559" s="71"/>
      <c r="AA559" s="69"/>
      <c r="AB559" s="70"/>
      <c r="AC559" s="71"/>
      <c r="AD559" s="71"/>
      <c r="AE559" s="71"/>
      <c r="AF559" s="71"/>
      <c r="AG559" s="69"/>
      <c r="AH559" s="65"/>
      <c r="AI559" s="65"/>
      <c r="AJ559" s="65"/>
      <c r="AK559" s="29"/>
      <c r="AL559" s="29"/>
      <c r="AM559" s="170"/>
      <c r="AN559" s="170"/>
      <c r="AO559" s="170"/>
      <c r="AP559" s="170"/>
      <c r="AQ559" s="29"/>
      <c r="AR559" s="64"/>
      <c r="AS559" s="29"/>
      <c r="AT559" s="29"/>
      <c r="AU559" s="29"/>
      <c r="AV559" s="29"/>
      <c r="AW559" s="29"/>
      <c r="AX559" s="29"/>
      <c r="AY559" s="29"/>
      <c r="AZ559" s="29"/>
      <c r="BA559" s="90"/>
      <c r="BB559" s="97"/>
      <c r="BC559" s="98" t="str">
        <f>IF(AND(OR(K559=契約状況コード表!D$5,K559=契約状況コード表!D$6),OR(AG559=契約状況コード表!G$5,AG559=契約状況コード表!G$6)),"年間支払金額(全官署)",IF(OR(AG559=契約状況コード表!G$5,AG559=契約状況コード表!G$6),"年間支払金額",IF(AND(OR(COUNTIF(AI559,"*すべて*"),COUNTIF(AI559,"*全て*")),S559="●",OR(K559=契約状況コード表!D$5,K559=契約状況コード表!D$6)),"年間支払金額(全官署、契約相手方ごと)",IF(AND(OR(COUNTIF(AI559,"*すべて*"),COUNTIF(AI559,"*全て*")),S559="●"),"年間支払金額(契約相手方ごと)",IF(AND(OR(K559=契約状況コード表!D$5,K559=契約状況コード表!D$6),AG559=契約状況コード表!G$7),"契約総額(全官署)",IF(AND(K559=契約状況コード表!D$7,AG559=契約状況コード表!G$7),"契約総額(自官署のみ)",IF(K559=契約状況コード表!D$7,"年間支払金額(自官署のみ)",IF(AG559=契約状況コード表!G$7,"契約総額",IF(AND(COUNTIF(BJ559,"&lt;&gt;*単価*"),OR(K559=契約状況コード表!D$5,K559=契約状況コード表!D$6)),"全官署予定価格",IF(AND(COUNTIF(BJ559,"*単価*"),OR(K559=契約状況コード表!D$5,K559=契約状況コード表!D$6)),"全官署支払金額",IF(AND(COUNTIF(BJ559,"&lt;&gt;*単価*"),COUNTIF(BJ559,"*変更契約*")),"変更後予定価格",IF(COUNTIF(BJ559,"*単価*"),"年間支払金額","予定価格"))))))))))))</f>
        <v>予定価格</v>
      </c>
      <c r="BD559" s="98" t="str">
        <f>IF(AND(BI559=契約状況コード表!M$5,T559&gt;契約状況コード表!N$5),"○",IF(AND(BI559=契約状況コード表!M$6,T559&gt;=契約状況コード表!N$6),"○",IF(AND(BI559=契約状況コード表!M$7,T559&gt;=契約状況コード表!N$7),"○",IF(AND(BI559=契約状況コード表!M$8,T559&gt;=契約状況コード表!N$8),"○",IF(AND(BI559=契約状況コード表!M$9,T559&gt;=契約状況コード表!N$9),"○",IF(AND(BI559=契約状況コード表!M$10,T559&gt;=契約状況コード表!N$10),"○",IF(AND(BI559=契約状況コード表!M$11,T559&gt;=契約状況コード表!N$11),"○",IF(AND(BI559=契約状況コード表!M$12,T559&gt;=契約状況コード表!N$12),"○",IF(AND(BI559=契約状況コード表!M$13,T559&gt;=契約状況コード表!N$13),"○",IF(T559="他官署で調達手続き入札を実施のため","○","×"))))))))))</f>
        <v>×</v>
      </c>
      <c r="BE559" s="98" t="str">
        <f>IF(AND(BI559=契約状況コード表!M$5,Y559&gt;契約状況コード表!N$5),"○",IF(AND(BI559=契約状況コード表!M$6,Y559&gt;=契約状況コード表!N$6),"○",IF(AND(BI559=契約状況コード表!M$7,Y559&gt;=契約状況コード表!N$7),"○",IF(AND(BI559=契約状況コード表!M$8,Y559&gt;=契約状況コード表!N$8),"○",IF(AND(BI559=契約状況コード表!M$9,Y559&gt;=契約状況コード表!N$9),"○",IF(AND(BI559=契約状況コード表!M$10,Y559&gt;=契約状況コード表!N$10),"○",IF(AND(BI559=契約状況コード表!M$11,Y559&gt;=契約状況コード表!N$11),"○",IF(AND(BI559=契約状況コード表!M$12,Y559&gt;=契約状況コード表!N$12),"○",IF(AND(BI559=契約状況コード表!M$13,Y559&gt;=契約状況コード表!N$13),"○","×")))))))))</f>
        <v>×</v>
      </c>
      <c r="BF559" s="98" t="str">
        <f t="shared" si="72"/>
        <v>×</v>
      </c>
      <c r="BG559" s="98" t="str">
        <f t="shared" si="73"/>
        <v>×</v>
      </c>
      <c r="BH559" s="99" t="str">
        <f t="shared" si="74"/>
        <v/>
      </c>
      <c r="BI559" s="146">
        <f t="shared" si="75"/>
        <v>0</v>
      </c>
      <c r="BJ559" s="29" t="str">
        <f>IF(AG559=契約状況コード表!G$5,"",IF(AND(K559&lt;&gt;"",ISTEXT(U559)),"分担契約/単価契約",IF(ISTEXT(U559),"単価契約",IF(K559&lt;&gt;"","分担契約",""))))</f>
        <v/>
      </c>
      <c r="BK559" s="147"/>
      <c r="BL559" s="102" t="str">
        <f>IF(COUNTIF(T559,"**"),"",IF(AND(T559&gt;=契約状況コード表!P$5,OR(H559=契約状況コード表!M$5,H559=契約状況コード表!M$6)),1,IF(AND(T559&gt;=契約状況コード表!P$13,H559&lt;&gt;契約状況コード表!M$5,H559&lt;&gt;契約状況コード表!M$6),1,"")))</f>
        <v/>
      </c>
      <c r="BM559" s="132" t="str">
        <f t="shared" si="76"/>
        <v>○</v>
      </c>
      <c r="BN559" s="102" t="b">
        <f t="shared" si="77"/>
        <v>1</v>
      </c>
      <c r="BO559" s="102" t="b">
        <f t="shared" si="78"/>
        <v>1</v>
      </c>
    </row>
    <row r="560" spans="7:67" ht="60.6" customHeight="1">
      <c r="G560" s="64"/>
      <c r="H560" s="65"/>
      <c r="I560" s="65"/>
      <c r="J560" s="65"/>
      <c r="K560" s="64"/>
      <c r="L560" s="29"/>
      <c r="M560" s="66"/>
      <c r="N560" s="65"/>
      <c r="O560" s="67"/>
      <c r="P560" s="72"/>
      <c r="Q560" s="73"/>
      <c r="R560" s="65"/>
      <c r="S560" s="64"/>
      <c r="T560" s="74"/>
      <c r="U560" s="131"/>
      <c r="V560" s="76"/>
      <c r="W560" s="148" t="str">
        <f>IF(OR(T560="他官署で調達手続きを実施のため",AG560=契約状況コード表!G$5),"－",IF(V560&lt;&gt;"",ROUNDDOWN(V560/T560,3),(IFERROR(ROUNDDOWN(U560/T560,3),"－"))))</f>
        <v>－</v>
      </c>
      <c r="X560" s="74"/>
      <c r="Y560" s="74"/>
      <c r="Z560" s="71"/>
      <c r="AA560" s="69"/>
      <c r="AB560" s="70"/>
      <c r="AC560" s="71"/>
      <c r="AD560" s="71"/>
      <c r="AE560" s="71"/>
      <c r="AF560" s="71"/>
      <c r="AG560" s="69"/>
      <c r="AH560" s="65"/>
      <c r="AI560" s="65"/>
      <c r="AJ560" s="65"/>
      <c r="AK560" s="29"/>
      <c r="AL560" s="29"/>
      <c r="AM560" s="170"/>
      <c r="AN560" s="170"/>
      <c r="AO560" s="170"/>
      <c r="AP560" s="170"/>
      <c r="AQ560" s="29"/>
      <c r="AR560" s="64"/>
      <c r="AS560" s="29"/>
      <c r="AT560" s="29"/>
      <c r="AU560" s="29"/>
      <c r="AV560" s="29"/>
      <c r="AW560" s="29"/>
      <c r="AX560" s="29"/>
      <c r="AY560" s="29"/>
      <c r="AZ560" s="29"/>
      <c r="BA560" s="90"/>
      <c r="BB560" s="97"/>
      <c r="BC560" s="98" t="str">
        <f>IF(AND(OR(K560=契約状況コード表!D$5,K560=契約状況コード表!D$6),OR(AG560=契約状況コード表!G$5,AG560=契約状況コード表!G$6)),"年間支払金額(全官署)",IF(OR(AG560=契約状況コード表!G$5,AG560=契約状況コード表!G$6),"年間支払金額",IF(AND(OR(COUNTIF(AI560,"*すべて*"),COUNTIF(AI560,"*全て*")),S560="●",OR(K560=契約状況コード表!D$5,K560=契約状況コード表!D$6)),"年間支払金額(全官署、契約相手方ごと)",IF(AND(OR(COUNTIF(AI560,"*すべて*"),COUNTIF(AI560,"*全て*")),S560="●"),"年間支払金額(契約相手方ごと)",IF(AND(OR(K560=契約状況コード表!D$5,K560=契約状況コード表!D$6),AG560=契約状況コード表!G$7),"契約総額(全官署)",IF(AND(K560=契約状況コード表!D$7,AG560=契約状況コード表!G$7),"契約総額(自官署のみ)",IF(K560=契約状況コード表!D$7,"年間支払金額(自官署のみ)",IF(AG560=契約状況コード表!G$7,"契約総額",IF(AND(COUNTIF(BJ560,"&lt;&gt;*単価*"),OR(K560=契約状況コード表!D$5,K560=契約状況コード表!D$6)),"全官署予定価格",IF(AND(COUNTIF(BJ560,"*単価*"),OR(K560=契約状況コード表!D$5,K560=契約状況コード表!D$6)),"全官署支払金額",IF(AND(COUNTIF(BJ560,"&lt;&gt;*単価*"),COUNTIF(BJ560,"*変更契約*")),"変更後予定価格",IF(COUNTIF(BJ560,"*単価*"),"年間支払金額","予定価格"))))))))))))</f>
        <v>予定価格</v>
      </c>
      <c r="BD560" s="98" t="str">
        <f>IF(AND(BI560=契約状況コード表!M$5,T560&gt;契約状況コード表!N$5),"○",IF(AND(BI560=契約状況コード表!M$6,T560&gt;=契約状況コード表!N$6),"○",IF(AND(BI560=契約状況コード表!M$7,T560&gt;=契約状況コード表!N$7),"○",IF(AND(BI560=契約状況コード表!M$8,T560&gt;=契約状況コード表!N$8),"○",IF(AND(BI560=契約状況コード表!M$9,T560&gt;=契約状況コード表!N$9),"○",IF(AND(BI560=契約状況コード表!M$10,T560&gt;=契約状況コード表!N$10),"○",IF(AND(BI560=契約状況コード表!M$11,T560&gt;=契約状況コード表!N$11),"○",IF(AND(BI560=契約状況コード表!M$12,T560&gt;=契約状況コード表!N$12),"○",IF(AND(BI560=契約状況コード表!M$13,T560&gt;=契約状況コード表!N$13),"○",IF(T560="他官署で調達手続き入札を実施のため","○","×"))))))))))</f>
        <v>×</v>
      </c>
      <c r="BE560" s="98" t="str">
        <f>IF(AND(BI560=契約状況コード表!M$5,Y560&gt;契約状況コード表!N$5),"○",IF(AND(BI560=契約状況コード表!M$6,Y560&gt;=契約状況コード表!N$6),"○",IF(AND(BI560=契約状況コード表!M$7,Y560&gt;=契約状況コード表!N$7),"○",IF(AND(BI560=契約状況コード表!M$8,Y560&gt;=契約状況コード表!N$8),"○",IF(AND(BI560=契約状況コード表!M$9,Y560&gt;=契約状況コード表!N$9),"○",IF(AND(BI560=契約状況コード表!M$10,Y560&gt;=契約状況コード表!N$10),"○",IF(AND(BI560=契約状況コード表!M$11,Y560&gt;=契約状況コード表!N$11),"○",IF(AND(BI560=契約状況コード表!M$12,Y560&gt;=契約状況コード表!N$12),"○",IF(AND(BI560=契約状況コード表!M$13,Y560&gt;=契約状況コード表!N$13),"○","×")))))))))</f>
        <v>×</v>
      </c>
      <c r="BF560" s="98" t="str">
        <f t="shared" si="72"/>
        <v>×</v>
      </c>
      <c r="BG560" s="98" t="str">
        <f t="shared" si="73"/>
        <v>×</v>
      </c>
      <c r="BH560" s="99" t="str">
        <f t="shared" si="74"/>
        <v/>
      </c>
      <c r="BI560" s="146">
        <f t="shared" si="75"/>
        <v>0</v>
      </c>
      <c r="BJ560" s="29" t="str">
        <f>IF(AG560=契約状況コード表!G$5,"",IF(AND(K560&lt;&gt;"",ISTEXT(U560)),"分担契約/単価契約",IF(ISTEXT(U560),"単価契約",IF(K560&lt;&gt;"","分担契約",""))))</f>
        <v/>
      </c>
      <c r="BK560" s="147"/>
      <c r="BL560" s="102" t="str">
        <f>IF(COUNTIF(T560,"**"),"",IF(AND(T560&gt;=契約状況コード表!P$5,OR(H560=契約状況コード表!M$5,H560=契約状況コード表!M$6)),1,IF(AND(T560&gt;=契約状況コード表!P$13,H560&lt;&gt;契約状況コード表!M$5,H560&lt;&gt;契約状況コード表!M$6),1,"")))</f>
        <v/>
      </c>
      <c r="BM560" s="132" t="str">
        <f t="shared" si="76"/>
        <v>○</v>
      </c>
      <c r="BN560" s="102" t="b">
        <f t="shared" si="77"/>
        <v>1</v>
      </c>
      <c r="BO560" s="102" t="b">
        <f t="shared" si="78"/>
        <v>1</v>
      </c>
    </row>
    <row r="561" spans="7:67" ht="60.6" customHeight="1">
      <c r="G561" s="64"/>
      <c r="H561" s="65"/>
      <c r="I561" s="65"/>
      <c r="J561" s="65"/>
      <c r="K561" s="64"/>
      <c r="L561" s="29"/>
      <c r="M561" s="66"/>
      <c r="N561" s="65"/>
      <c r="O561" s="67"/>
      <c r="P561" s="72"/>
      <c r="Q561" s="73"/>
      <c r="R561" s="65"/>
      <c r="S561" s="64"/>
      <c r="T561" s="68"/>
      <c r="U561" s="75"/>
      <c r="V561" s="76"/>
      <c r="W561" s="148" t="str">
        <f>IF(OR(T561="他官署で調達手続きを実施のため",AG561=契約状況コード表!G$5),"－",IF(V561&lt;&gt;"",ROUNDDOWN(V561/T561,3),(IFERROR(ROUNDDOWN(U561/T561,3),"－"))))</f>
        <v>－</v>
      </c>
      <c r="X561" s="68"/>
      <c r="Y561" s="68"/>
      <c r="Z561" s="71"/>
      <c r="AA561" s="69"/>
      <c r="AB561" s="70"/>
      <c r="AC561" s="71"/>
      <c r="AD561" s="71"/>
      <c r="AE561" s="71"/>
      <c r="AF561" s="71"/>
      <c r="AG561" s="69"/>
      <c r="AH561" s="65"/>
      <c r="AI561" s="65"/>
      <c r="AJ561" s="65"/>
      <c r="AK561" s="29"/>
      <c r="AL561" s="29"/>
      <c r="AM561" s="170"/>
      <c r="AN561" s="170"/>
      <c r="AO561" s="170"/>
      <c r="AP561" s="170"/>
      <c r="AQ561" s="29"/>
      <c r="AR561" s="64"/>
      <c r="AS561" s="29"/>
      <c r="AT561" s="29"/>
      <c r="AU561" s="29"/>
      <c r="AV561" s="29"/>
      <c r="AW561" s="29"/>
      <c r="AX561" s="29"/>
      <c r="AY561" s="29"/>
      <c r="AZ561" s="29"/>
      <c r="BA561" s="90"/>
      <c r="BB561" s="97"/>
      <c r="BC561" s="98" t="str">
        <f>IF(AND(OR(K561=契約状況コード表!D$5,K561=契約状況コード表!D$6),OR(AG561=契約状況コード表!G$5,AG561=契約状況コード表!G$6)),"年間支払金額(全官署)",IF(OR(AG561=契約状況コード表!G$5,AG561=契約状況コード表!G$6),"年間支払金額",IF(AND(OR(COUNTIF(AI561,"*すべて*"),COUNTIF(AI561,"*全て*")),S561="●",OR(K561=契約状況コード表!D$5,K561=契約状況コード表!D$6)),"年間支払金額(全官署、契約相手方ごと)",IF(AND(OR(COUNTIF(AI561,"*すべて*"),COUNTIF(AI561,"*全て*")),S561="●"),"年間支払金額(契約相手方ごと)",IF(AND(OR(K561=契約状況コード表!D$5,K561=契約状況コード表!D$6),AG561=契約状況コード表!G$7),"契約総額(全官署)",IF(AND(K561=契約状況コード表!D$7,AG561=契約状況コード表!G$7),"契約総額(自官署のみ)",IF(K561=契約状況コード表!D$7,"年間支払金額(自官署のみ)",IF(AG561=契約状況コード表!G$7,"契約総額",IF(AND(COUNTIF(BJ561,"&lt;&gt;*単価*"),OR(K561=契約状況コード表!D$5,K561=契約状況コード表!D$6)),"全官署予定価格",IF(AND(COUNTIF(BJ561,"*単価*"),OR(K561=契約状況コード表!D$5,K561=契約状況コード表!D$6)),"全官署支払金額",IF(AND(COUNTIF(BJ561,"&lt;&gt;*単価*"),COUNTIF(BJ561,"*変更契約*")),"変更後予定価格",IF(COUNTIF(BJ561,"*単価*"),"年間支払金額","予定価格"))))))))))))</f>
        <v>予定価格</v>
      </c>
      <c r="BD561" s="98" t="str">
        <f>IF(AND(BI561=契約状況コード表!M$5,T561&gt;契約状況コード表!N$5),"○",IF(AND(BI561=契約状況コード表!M$6,T561&gt;=契約状況コード表!N$6),"○",IF(AND(BI561=契約状況コード表!M$7,T561&gt;=契約状況コード表!N$7),"○",IF(AND(BI561=契約状況コード表!M$8,T561&gt;=契約状況コード表!N$8),"○",IF(AND(BI561=契約状況コード表!M$9,T561&gt;=契約状況コード表!N$9),"○",IF(AND(BI561=契約状況コード表!M$10,T561&gt;=契約状況コード表!N$10),"○",IF(AND(BI561=契約状況コード表!M$11,T561&gt;=契約状況コード表!N$11),"○",IF(AND(BI561=契約状況コード表!M$12,T561&gt;=契約状況コード表!N$12),"○",IF(AND(BI561=契約状況コード表!M$13,T561&gt;=契約状況コード表!N$13),"○",IF(T561="他官署で調達手続き入札を実施のため","○","×"))))))))))</f>
        <v>×</v>
      </c>
      <c r="BE561" s="98" t="str">
        <f>IF(AND(BI561=契約状況コード表!M$5,Y561&gt;契約状況コード表!N$5),"○",IF(AND(BI561=契約状況コード表!M$6,Y561&gt;=契約状況コード表!N$6),"○",IF(AND(BI561=契約状況コード表!M$7,Y561&gt;=契約状況コード表!N$7),"○",IF(AND(BI561=契約状況コード表!M$8,Y561&gt;=契約状況コード表!N$8),"○",IF(AND(BI561=契約状況コード表!M$9,Y561&gt;=契約状況コード表!N$9),"○",IF(AND(BI561=契約状況コード表!M$10,Y561&gt;=契約状況コード表!N$10),"○",IF(AND(BI561=契約状況コード表!M$11,Y561&gt;=契約状況コード表!N$11),"○",IF(AND(BI561=契約状況コード表!M$12,Y561&gt;=契約状況コード表!N$12),"○",IF(AND(BI561=契約状況コード表!M$13,Y561&gt;=契約状況コード表!N$13),"○","×")))))))))</f>
        <v>×</v>
      </c>
      <c r="BF561" s="98" t="str">
        <f t="shared" si="72"/>
        <v>×</v>
      </c>
      <c r="BG561" s="98" t="str">
        <f t="shared" si="73"/>
        <v>×</v>
      </c>
      <c r="BH561" s="99" t="str">
        <f t="shared" si="74"/>
        <v/>
      </c>
      <c r="BI561" s="146">
        <f t="shared" si="75"/>
        <v>0</v>
      </c>
      <c r="BJ561" s="29" t="str">
        <f>IF(AG561=契約状況コード表!G$5,"",IF(AND(K561&lt;&gt;"",ISTEXT(U561)),"分担契約/単価契約",IF(ISTEXT(U561),"単価契約",IF(K561&lt;&gt;"","分担契約",""))))</f>
        <v/>
      </c>
      <c r="BK561" s="147"/>
      <c r="BL561" s="102" t="str">
        <f>IF(COUNTIF(T561,"**"),"",IF(AND(T561&gt;=契約状況コード表!P$5,OR(H561=契約状況コード表!M$5,H561=契約状況コード表!M$6)),1,IF(AND(T561&gt;=契約状況コード表!P$13,H561&lt;&gt;契約状況コード表!M$5,H561&lt;&gt;契約状況コード表!M$6),1,"")))</f>
        <v/>
      </c>
      <c r="BM561" s="132" t="str">
        <f t="shared" si="76"/>
        <v>○</v>
      </c>
      <c r="BN561" s="102" t="b">
        <f t="shared" si="77"/>
        <v>1</v>
      </c>
      <c r="BO561" s="102" t="b">
        <f t="shared" si="78"/>
        <v>1</v>
      </c>
    </row>
    <row r="562" spans="7:67" ht="60.6" customHeight="1">
      <c r="G562" s="64"/>
      <c r="H562" s="65"/>
      <c r="I562" s="65"/>
      <c r="J562" s="65"/>
      <c r="K562" s="64"/>
      <c r="L562" s="29"/>
      <c r="M562" s="66"/>
      <c r="N562" s="65"/>
      <c r="O562" s="67"/>
      <c r="P562" s="72"/>
      <c r="Q562" s="73"/>
      <c r="R562" s="65"/>
      <c r="S562" s="64"/>
      <c r="T562" s="68"/>
      <c r="U562" s="75"/>
      <c r="V562" s="76"/>
      <c r="W562" s="148" t="str">
        <f>IF(OR(T562="他官署で調達手続きを実施のため",AG562=契約状況コード表!G$5),"－",IF(V562&lt;&gt;"",ROUNDDOWN(V562/T562,3),(IFERROR(ROUNDDOWN(U562/T562,3),"－"))))</f>
        <v>－</v>
      </c>
      <c r="X562" s="68"/>
      <c r="Y562" s="68"/>
      <c r="Z562" s="71"/>
      <c r="AA562" s="69"/>
      <c r="AB562" s="70"/>
      <c r="AC562" s="71"/>
      <c r="AD562" s="71"/>
      <c r="AE562" s="71"/>
      <c r="AF562" s="71"/>
      <c r="AG562" s="69"/>
      <c r="AH562" s="65"/>
      <c r="AI562" s="65"/>
      <c r="AJ562" s="65"/>
      <c r="AK562" s="29"/>
      <c r="AL562" s="29"/>
      <c r="AM562" s="170"/>
      <c r="AN562" s="170"/>
      <c r="AO562" s="170"/>
      <c r="AP562" s="170"/>
      <c r="AQ562" s="29"/>
      <c r="AR562" s="64"/>
      <c r="AS562" s="29"/>
      <c r="AT562" s="29"/>
      <c r="AU562" s="29"/>
      <c r="AV562" s="29"/>
      <c r="AW562" s="29"/>
      <c r="AX562" s="29"/>
      <c r="AY562" s="29"/>
      <c r="AZ562" s="29"/>
      <c r="BA562" s="90"/>
      <c r="BB562" s="97"/>
      <c r="BC562" s="98" t="str">
        <f>IF(AND(OR(K562=契約状況コード表!D$5,K562=契約状況コード表!D$6),OR(AG562=契約状況コード表!G$5,AG562=契約状況コード表!G$6)),"年間支払金額(全官署)",IF(OR(AG562=契約状況コード表!G$5,AG562=契約状況コード表!G$6),"年間支払金額",IF(AND(OR(COUNTIF(AI562,"*すべて*"),COUNTIF(AI562,"*全て*")),S562="●",OR(K562=契約状況コード表!D$5,K562=契約状況コード表!D$6)),"年間支払金額(全官署、契約相手方ごと)",IF(AND(OR(COUNTIF(AI562,"*すべて*"),COUNTIF(AI562,"*全て*")),S562="●"),"年間支払金額(契約相手方ごと)",IF(AND(OR(K562=契約状況コード表!D$5,K562=契約状況コード表!D$6),AG562=契約状況コード表!G$7),"契約総額(全官署)",IF(AND(K562=契約状況コード表!D$7,AG562=契約状況コード表!G$7),"契約総額(自官署のみ)",IF(K562=契約状況コード表!D$7,"年間支払金額(自官署のみ)",IF(AG562=契約状況コード表!G$7,"契約総額",IF(AND(COUNTIF(BJ562,"&lt;&gt;*単価*"),OR(K562=契約状況コード表!D$5,K562=契約状況コード表!D$6)),"全官署予定価格",IF(AND(COUNTIF(BJ562,"*単価*"),OR(K562=契約状況コード表!D$5,K562=契約状況コード表!D$6)),"全官署支払金額",IF(AND(COUNTIF(BJ562,"&lt;&gt;*単価*"),COUNTIF(BJ562,"*変更契約*")),"変更後予定価格",IF(COUNTIF(BJ562,"*単価*"),"年間支払金額","予定価格"))))))))))))</f>
        <v>予定価格</v>
      </c>
      <c r="BD562" s="98" t="str">
        <f>IF(AND(BI562=契約状況コード表!M$5,T562&gt;契約状況コード表!N$5),"○",IF(AND(BI562=契約状況コード表!M$6,T562&gt;=契約状況コード表!N$6),"○",IF(AND(BI562=契約状況コード表!M$7,T562&gt;=契約状況コード表!N$7),"○",IF(AND(BI562=契約状況コード表!M$8,T562&gt;=契約状況コード表!N$8),"○",IF(AND(BI562=契約状況コード表!M$9,T562&gt;=契約状況コード表!N$9),"○",IF(AND(BI562=契約状況コード表!M$10,T562&gt;=契約状況コード表!N$10),"○",IF(AND(BI562=契約状況コード表!M$11,T562&gt;=契約状況コード表!N$11),"○",IF(AND(BI562=契約状況コード表!M$12,T562&gt;=契約状況コード表!N$12),"○",IF(AND(BI562=契約状況コード表!M$13,T562&gt;=契約状況コード表!N$13),"○",IF(T562="他官署で調達手続き入札を実施のため","○","×"))))))))))</f>
        <v>×</v>
      </c>
      <c r="BE562" s="98" t="str">
        <f>IF(AND(BI562=契約状況コード表!M$5,Y562&gt;契約状況コード表!N$5),"○",IF(AND(BI562=契約状況コード表!M$6,Y562&gt;=契約状況コード表!N$6),"○",IF(AND(BI562=契約状況コード表!M$7,Y562&gt;=契約状況コード表!N$7),"○",IF(AND(BI562=契約状況コード表!M$8,Y562&gt;=契約状況コード表!N$8),"○",IF(AND(BI562=契約状況コード表!M$9,Y562&gt;=契約状況コード表!N$9),"○",IF(AND(BI562=契約状況コード表!M$10,Y562&gt;=契約状況コード表!N$10),"○",IF(AND(BI562=契約状況コード表!M$11,Y562&gt;=契約状況コード表!N$11),"○",IF(AND(BI562=契約状況コード表!M$12,Y562&gt;=契約状況コード表!N$12),"○",IF(AND(BI562=契約状況コード表!M$13,Y562&gt;=契約状況コード表!N$13),"○","×")))))))))</f>
        <v>×</v>
      </c>
      <c r="BF562" s="98" t="str">
        <f t="shared" si="72"/>
        <v>×</v>
      </c>
      <c r="BG562" s="98" t="str">
        <f t="shared" si="73"/>
        <v>×</v>
      </c>
      <c r="BH562" s="99" t="str">
        <f t="shared" si="74"/>
        <v/>
      </c>
      <c r="BI562" s="146">
        <f t="shared" si="75"/>
        <v>0</v>
      </c>
      <c r="BJ562" s="29" t="str">
        <f>IF(AG562=契約状況コード表!G$5,"",IF(AND(K562&lt;&gt;"",ISTEXT(U562)),"分担契約/単価契約",IF(ISTEXT(U562),"単価契約",IF(K562&lt;&gt;"","分担契約",""))))</f>
        <v/>
      </c>
      <c r="BK562" s="147"/>
      <c r="BL562" s="102" t="str">
        <f>IF(COUNTIF(T562,"**"),"",IF(AND(T562&gt;=契約状況コード表!P$5,OR(H562=契約状況コード表!M$5,H562=契約状況コード表!M$6)),1,IF(AND(T562&gt;=契約状況コード表!P$13,H562&lt;&gt;契約状況コード表!M$5,H562&lt;&gt;契約状況コード表!M$6),1,"")))</f>
        <v/>
      </c>
      <c r="BM562" s="132" t="str">
        <f t="shared" si="76"/>
        <v>○</v>
      </c>
      <c r="BN562" s="102" t="b">
        <f t="shared" si="77"/>
        <v>1</v>
      </c>
      <c r="BO562" s="102" t="b">
        <f t="shared" si="78"/>
        <v>1</v>
      </c>
    </row>
    <row r="563" spans="7:67" ht="60.6" customHeight="1">
      <c r="G563" s="64"/>
      <c r="H563" s="65"/>
      <c r="I563" s="65"/>
      <c r="J563" s="65"/>
      <c r="K563" s="64"/>
      <c r="L563" s="29"/>
      <c r="M563" s="66"/>
      <c r="N563" s="65"/>
      <c r="O563" s="67"/>
      <c r="P563" s="72"/>
      <c r="Q563" s="73"/>
      <c r="R563" s="65"/>
      <c r="S563" s="64"/>
      <c r="T563" s="68"/>
      <c r="U563" s="75"/>
      <c r="V563" s="76"/>
      <c r="W563" s="148" t="str">
        <f>IF(OR(T563="他官署で調達手続きを実施のため",AG563=契約状況コード表!G$5),"－",IF(V563&lt;&gt;"",ROUNDDOWN(V563/T563,3),(IFERROR(ROUNDDOWN(U563/T563,3),"－"))))</f>
        <v>－</v>
      </c>
      <c r="X563" s="68"/>
      <c r="Y563" s="68"/>
      <c r="Z563" s="71"/>
      <c r="AA563" s="69"/>
      <c r="AB563" s="70"/>
      <c r="AC563" s="71"/>
      <c r="AD563" s="71"/>
      <c r="AE563" s="71"/>
      <c r="AF563" s="71"/>
      <c r="AG563" s="69"/>
      <c r="AH563" s="65"/>
      <c r="AI563" s="65"/>
      <c r="AJ563" s="65"/>
      <c r="AK563" s="29"/>
      <c r="AL563" s="29"/>
      <c r="AM563" s="170"/>
      <c r="AN563" s="170"/>
      <c r="AO563" s="170"/>
      <c r="AP563" s="170"/>
      <c r="AQ563" s="29"/>
      <c r="AR563" s="64"/>
      <c r="AS563" s="29"/>
      <c r="AT563" s="29"/>
      <c r="AU563" s="29"/>
      <c r="AV563" s="29"/>
      <c r="AW563" s="29"/>
      <c r="AX563" s="29"/>
      <c r="AY563" s="29"/>
      <c r="AZ563" s="29"/>
      <c r="BA563" s="90"/>
      <c r="BB563" s="97"/>
      <c r="BC563" s="98" t="str">
        <f>IF(AND(OR(K563=契約状況コード表!D$5,K563=契約状況コード表!D$6),OR(AG563=契約状況コード表!G$5,AG563=契約状況コード表!G$6)),"年間支払金額(全官署)",IF(OR(AG563=契約状況コード表!G$5,AG563=契約状況コード表!G$6),"年間支払金額",IF(AND(OR(COUNTIF(AI563,"*すべて*"),COUNTIF(AI563,"*全て*")),S563="●",OR(K563=契約状況コード表!D$5,K563=契約状況コード表!D$6)),"年間支払金額(全官署、契約相手方ごと)",IF(AND(OR(COUNTIF(AI563,"*すべて*"),COUNTIF(AI563,"*全て*")),S563="●"),"年間支払金額(契約相手方ごと)",IF(AND(OR(K563=契約状況コード表!D$5,K563=契約状況コード表!D$6),AG563=契約状況コード表!G$7),"契約総額(全官署)",IF(AND(K563=契約状況コード表!D$7,AG563=契約状況コード表!G$7),"契約総額(自官署のみ)",IF(K563=契約状況コード表!D$7,"年間支払金額(自官署のみ)",IF(AG563=契約状況コード表!G$7,"契約総額",IF(AND(COUNTIF(BJ563,"&lt;&gt;*単価*"),OR(K563=契約状況コード表!D$5,K563=契約状況コード表!D$6)),"全官署予定価格",IF(AND(COUNTIF(BJ563,"*単価*"),OR(K563=契約状況コード表!D$5,K563=契約状況コード表!D$6)),"全官署支払金額",IF(AND(COUNTIF(BJ563,"&lt;&gt;*単価*"),COUNTIF(BJ563,"*変更契約*")),"変更後予定価格",IF(COUNTIF(BJ563,"*単価*"),"年間支払金額","予定価格"))))))))))))</f>
        <v>予定価格</v>
      </c>
      <c r="BD563" s="98" t="str">
        <f>IF(AND(BI563=契約状況コード表!M$5,T563&gt;契約状況コード表!N$5),"○",IF(AND(BI563=契約状況コード表!M$6,T563&gt;=契約状況コード表!N$6),"○",IF(AND(BI563=契約状況コード表!M$7,T563&gt;=契約状況コード表!N$7),"○",IF(AND(BI563=契約状況コード表!M$8,T563&gt;=契約状況コード表!N$8),"○",IF(AND(BI563=契約状況コード表!M$9,T563&gt;=契約状況コード表!N$9),"○",IF(AND(BI563=契約状況コード表!M$10,T563&gt;=契約状況コード表!N$10),"○",IF(AND(BI563=契約状況コード表!M$11,T563&gt;=契約状況コード表!N$11),"○",IF(AND(BI563=契約状況コード表!M$12,T563&gt;=契約状況コード表!N$12),"○",IF(AND(BI563=契約状況コード表!M$13,T563&gt;=契約状況コード表!N$13),"○",IF(T563="他官署で調達手続き入札を実施のため","○","×"))))))))))</f>
        <v>×</v>
      </c>
      <c r="BE563" s="98" t="str">
        <f>IF(AND(BI563=契約状況コード表!M$5,Y563&gt;契約状況コード表!N$5),"○",IF(AND(BI563=契約状況コード表!M$6,Y563&gt;=契約状況コード表!N$6),"○",IF(AND(BI563=契約状況コード表!M$7,Y563&gt;=契約状況コード表!N$7),"○",IF(AND(BI563=契約状況コード表!M$8,Y563&gt;=契約状況コード表!N$8),"○",IF(AND(BI563=契約状況コード表!M$9,Y563&gt;=契約状況コード表!N$9),"○",IF(AND(BI563=契約状況コード表!M$10,Y563&gt;=契約状況コード表!N$10),"○",IF(AND(BI563=契約状況コード表!M$11,Y563&gt;=契約状況コード表!N$11),"○",IF(AND(BI563=契約状況コード表!M$12,Y563&gt;=契約状況コード表!N$12),"○",IF(AND(BI563=契約状況コード表!M$13,Y563&gt;=契約状況コード表!N$13),"○","×")))))))))</f>
        <v>×</v>
      </c>
      <c r="BF563" s="98" t="str">
        <f t="shared" si="72"/>
        <v>×</v>
      </c>
      <c r="BG563" s="98" t="str">
        <f t="shared" si="73"/>
        <v>×</v>
      </c>
      <c r="BH563" s="99" t="str">
        <f t="shared" si="74"/>
        <v/>
      </c>
      <c r="BI563" s="146">
        <f t="shared" si="75"/>
        <v>0</v>
      </c>
      <c r="BJ563" s="29" t="str">
        <f>IF(AG563=契約状況コード表!G$5,"",IF(AND(K563&lt;&gt;"",ISTEXT(U563)),"分担契約/単価契約",IF(ISTEXT(U563),"単価契約",IF(K563&lt;&gt;"","分担契約",""))))</f>
        <v/>
      </c>
      <c r="BK563" s="147"/>
      <c r="BL563" s="102" t="str">
        <f>IF(COUNTIF(T563,"**"),"",IF(AND(T563&gt;=契約状況コード表!P$5,OR(H563=契約状況コード表!M$5,H563=契約状況コード表!M$6)),1,IF(AND(T563&gt;=契約状況コード表!P$13,H563&lt;&gt;契約状況コード表!M$5,H563&lt;&gt;契約状況コード表!M$6),1,"")))</f>
        <v/>
      </c>
      <c r="BM563" s="132" t="str">
        <f t="shared" si="76"/>
        <v>○</v>
      </c>
      <c r="BN563" s="102" t="b">
        <f t="shared" si="77"/>
        <v>1</v>
      </c>
      <c r="BO563" s="102" t="b">
        <f t="shared" si="78"/>
        <v>1</v>
      </c>
    </row>
    <row r="564" spans="7:67" ht="60.6" customHeight="1">
      <c r="G564" s="64"/>
      <c r="H564" s="65"/>
      <c r="I564" s="65"/>
      <c r="J564" s="65"/>
      <c r="K564" s="64"/>
      <c r="L564" s="29"/>
      <c r="M564" s="66"/>
      <c r="N564" s="65"/>
      <c r="O564" s="67"/>
      <c r="P564" s="72"/>
      <c r="Q564" s="73"/>
      <c r="R564" s="65"/>
      <c r="S564" s="64"/>
      <c r="T564" s="68"/>
      <c r="U564" s="75"/>
      <c r="V564" s="76"/>
      <c r="W564" s="148" t="str">
        <f>IF(OR(T564="他官署で調達手続きを実施のため",AG564=契約状況コード表!G$5),"－",IF(V564&lt;&gt;"",ROUNDDOWN(V564/T564,3),(IFERROR(ROUNDDOWN(U564/T564,3),"－"))))</f>
        <v>－</v>
      </c>
      <c r="X564" s="68"/>
      <c r="Y564" s="68"/>
      <c r="Z564" s="71"/>
      <c r="AA564" s="69"/>
      <c r="AB564" s="70"/>
      <c r="AC564" s="71"/>
      <c r="AD564" s="71"/>
      <c r="AE564" s="71"/>
      <c r="AF564" s="71"/>
      <c r="AG564" s="69"/>
      <c r="AH564" s="65"/>
      <c r="AI564" s="65"/>
      <c r="AJ564" s="65"/>
      <c r="AK564" s="29"/>
      <c r="AL564" s="29"/>
      <c r="AM564" s="170"/>
      <c r="AN564" s="170"/>
      <c r="AO564" s="170"/>
      <c r="AP564" s="170"/>
      <c r="AQ564" s="29"/>
      <c r="AR564" s="64"/>
      <c r="AS564" s="29"/>
      <c r="AT564" s="29"/>
      <c r="AU564" s="29"/>
      <c r="AV564" s="29"/>
      <c r="AW564" s="29"/>
      <c r="AX564" s="29"/>
      <c r="AY564" s="29"/>
      <c r="AZ564" s="29"/>
      <c r="BA564" s="92"/>
      <c r="BB564" s="97"/>
      <c r="BC564" s="98" t="str">
        <f>IF(AND(OR(K564=契約状況コード表!D$5,K564=契約状況コード表!D$6),OR(AG564=契約状況コード表!G$5,AG564=契約状況コード表!G$6)),"年間支払金額(全官署)",IF(OR(AG564=契約状況コード表!G$5,AG564=契約状況コード表!G$6),"年間支払金額",IF(AND(OR(COUNTIF(AI564,"*すべて*"),COUNTIF(AI564,"*全て*")),S564="●",OR(K564=契約状況コード表!D$5,K564=契約状況コード表!D$6)),"年間支払金額(全官署、契約相手方ごと)",IF(AND(OR(COUNTIF(AI564,"*すべて*"),COUNTIF(AI564,"*全て*")),S564="●"),"年間支払金額(契約相手方ごと)",IF(AND(OR(K564=契約状況コード表!D$5,K564=契約状況コード表!D$6),AG564=契約状況コード表!G$7),"契約総額(全官署)",IF(AND(K564=契約状況コード表!D$7,AG564=契約状況コード表!G$7),"契約総額(自官署のみ)",IF(K564=契約状況コード表!D$7,"年間支払金額(自官署のみ)",IF(AG564=契約状況コード表!G$7,"契約総額",IF(AND(COUNTIF(BJ564,"&lt;&gt;*単価*"),OR(K564=契約状況コード表!D$5,K564=契約状況コード表!D$6)),"全官署予定価格",IF(AND(COUNTIF(BJ564,"*単価*"),OR(K564=契約状況コード表!D$5,K564=契約状況コード表!D$6)),"全官署支払金額",IF(AND(COUNTIF(BJ564,"&lt;&gt;*単価*"),COUNTIF(BJ564,"*変更契約*")),"変更後予定価格",IF(COUNTIF(BJ564,"*単価*"),"年間支払金額","予定価格"))))))))))))</f>
        <v>予定価格</v>
      </c>
      <c r="BD564" s="98" t="str">
        <f>IF(AND(BI564=契約状況コード表!M$5,T564&gt;契約状況コード表!N$5),"○",IF(AND(BI564=契約状況コード表!M$6,T564&gt;=契約状況コード表!N$6),"○",IF(AND(BI564=契約状況コード表!M$7,T564&gt;=契約状況コード表!N$7),"○",IF(AND(BI564=契約状況コード表!M$8,T564&gt;=契約状況コード表!N$8),"○",IF(AND(BI564=契約状況コード表!M$9,T564&gt;=契約状況コード表!N$9),"○",IF(AND(BI564=契約状況コード表!M$10,T564&gt;=契約状況コード表!N$10),"○",IF(AND(BI564=契約状況コード表!M$11,T564&gt;=契約状況コード表!N$11),"○",IF(AND(BI564=契約状況コード表!M$12,T564&gt;=契約状況コード表!N$12),"○",IF(AND(BI564=契約状況コード表!M$13,T564&gt;=契約状況コード表!N$13),"○",IF(T564="他官署で調達手続き入札を実施のため","○","×"))))))))))</f>
        <v>×</v>
      </c>
      <c r="BE564" s="98" t="str">
        <f>IF(AND(BI564=契約状況コード表!M$5,Y564&gt;契約状況コード表!N$5),"○",IF(AND(BI564=契約状況コード表!M$6,Y564&gt;=契約状況コード表!N$6),"○",IF(AND(BI564=契約状況コード表!M$7,Y564&gt;=契約状況コード表!N$7),"○",IF(AND(BI564=契約状況コード表!M$8,Y564&gt;=契約状況コード表!N$8),"○",IF(AND(BI564=契約状況コード表!M$9,Y564&gt;=契約状況コード表!N$9),"○",IF(AND(BI564=契約状況コード表!M$10,Y564&gt;=契約状況コード表!N$10),"○",IF(AND(BI564=契約状況コード表!M$11,Y564&gt;=契約状況コード表!N$11),"○",IF(AND(BI564=契約状況コード表!M$12,Y564&gt;=契約状況コード表!N$12),"○",IF(AND(BI564=契約状況コード表!M$13,Y564&gt;=契約状況コード表!N$13),"○","×")))))))))</f>
        <v>×</v>
      </c>
      <c r="BF564" s="98" t="str">
        <f t="shared" si="72"/>
        <v>×</v>
      </c>
      <c r="BG564" s="98" t="str">
        <f t="shared" si="73"/>
        <v>×</v>
      </c>
      <c r="BH564" s="99" t="str">
        <f t="shared" si="74"/>
        <v/>
      </c>
      <c r="BI564" s="146">
        <f t="shared" si="75"/>
        <v>0</v>
      </c>
      <c r="BJ564" s="29" t="str">
        <f>IF(AG564=契約状況コード表!G$5,"",IF(AND(K564&lt;&gt;"",ISTEXT(U564)),"分担契約/単価契約",IF(ISTEXT(U564),"単価契約",IF(K564&lt;&gt;"","分担契約",""))))</f>
        <v/>
      </c>
      <c r="BK564" s="147"/>
      <c r="BL564" s="102" t="str">
        <f>IF(COUNTIF(T564,"**"),"",IF(AND(T564&gt;=契約状況コード表!P$5,OR(H564=契約状況コード表!M$5,H564=契約状況コード表!M$6)),1,IF(AND(T564&gt;=契約状況コード表!P$13,H564&lt;&gt;契約状況コード表!M$5,H564&lt;&gt;契約状況コード表!M$6),1,"")))</f>
        <v/>
      </c>
      <c r="BM564" s="132" t="str">
        <f t="shared" si="76"/>
        <v>○</v>
      </c>
      <c r="BN564" s="102" t="b">
        <f t="shared" si="77"/>
        <v>1</v>
      </c>
      <c r="BO564" s="102" t="b">
        <f t="shared" si="78"/>
        <v>1</v>
      </c>
    </row>
    <row r="565" spans="7:67" ht="60.6" customHeight="1">
      <c r="G565" s="64"/>
      <c r="H565" s="65"/>
      <c r="I565" s="65"/>
      <c r="J565" s="65"/>
      <c r="K565" s="64"/>
      <c r="L565" s="29"/>
      <c r="M565" s="66"/>
      <c r="N565" s="65"/>
      <c r="O565" s="67"/>
      <c r="P565" s="72"/>
      <c r="Q565" s="73"/>
      <c r="R565" s="65"/>
      <c r="S565" s="64"/>
      <c r="T565" s="68"/>
      <c r="U565" s="75"/>
      <c r="V565" s="76"/>
      <c r="W565" s="148" t="str">
        <f>IF(OR(T565="他官署で調達手続きを実施のため",AG565=契約状況コード表!G$5),"－",IF(V565&lt;&gt;"",ROUNDDOWN(V565/T565,3),(IFERROR(ROUNDDOWN(U565/T565,3),"－"))))</f>
        <v>－</v>
      </c>
      <c r="X565" s="68"/>
      <c r="Y565" s="68"/>
      <c r="Z565" s="71"/>
      <c r="AA565" s="69"/>
      <c r="AB565" s="70"/>
      <c r="AC565" s="71"/>
      <c r="AD565" s="71"/>
      <c r="AE565" s="71"/>
      <c r="AF565" s="71"/>
      <c r="AG565" s="69"/>
      <c r="AH565" s="65"/>
      <c r="AI565" s="65"/>
      <c r="AJ565" s="65"/>
      <c r="AK565" s="29"/>
      <c r="AL565" s="29"/>
      <c r="AM565" s="170"/>
      <c r="AN565" s="170"/>
      <c r="AO565" s="170"/>
      <c r="AP565" s="170"/>
      <c r="AQ565" s="29"/>
      <c r="AR565" s="64"/>
      <c r="AS565" s="29"/>
      <c r="AT565" s="29"/>
      <c r="AU565" s="29"/>
      <c r="AV565" s="29"/>
      <c r="AW565" s="29"/>
      <c r="AX565" s="29"/>
      <c r="AY565" s="29"/>
      <c r="AZ565" s="29"/>
      <c r="BA565" s="90"/>
      <c r="BB565" s="97"/>
      <c r="BC565" s="98" t="str">
        <f>IF(AND(OR(K565=契約状況コード表!D$5,K565=契約状況コード表!D$6),OR(AG565=契約状況コード表!G$5,AG565=契約状況コード表!G$6)),"年間支払金額(全官署)",IF(OR(AG565=契約状況コード表!G$5,AG565=契約状況コード表!G$6),"年間支払金額",IF(AND(OR(COUNTIF(AI565,"*すべて*"),COUNTIF(AI565,"*全て*")),S565="●",OR(K565=契約状況コード表!D$5,K565=契約状況コード表!D$6)),"年間支払金額(全官署、契約相手方ごと)",IF(AND(OR(COUNTIF(AI565,"*すべて*"),COUNTIF(AI565,"*全て*")),S565="●"),"年間支払金額(契約相手方ごと)",IF(AND(OR(K565=契約状況コード表!D$5,K565=契約状況コード表!D$6),AG565=契約状況コード表!G$7),"契約総額(全官署)",IF(AND(K565=契約状況コード表!D$7,AG565=契約状況コード表!G$7),"契約総額(自官署のみ)",IF(K565=契約状況コード表!D$7,"年間支払金額(自官署のみ)",IF(AG565=契約状況コード表!G$7,"契約総額",IF(AND(COUNTIF(BJ565,"&lt;&gt;*単価*"),OR(K565=契約状況コード表!D$5,K565=契約状況コード表!D$6)),"全官署予定価格",IF(AND(COUNTIF(BJ565,"*単価*"),OR(K565=契約状況コード表!D$5,K565=契約状況コード表!D$6)),"全官署支払金額",IF(AND(COUNTIF(BJ565,"&lt;&gt;*単価*"),COUNTIF(BJ565,"*変更契約*")),"変更後予定価格",IF(COUNTIF(BJ565,"*単価*"),"年間支払金額","予定価格"))))))))))))</f>
        <v>予定価格</v>
      </c>
      <c r="BD565" s="98" t="str">
        <f>IF(AND(BI565=契約状況コード表!M$5,T565&gt;契約状況コード表!N$5),"○",IF(AND(BI565=契約状況コード表!M$6,T565&gt;=契約状況コード表!N$6),"○",IF(AND(BI565=契約状況コード表!M$7,T565&gt;=契約状況コード表!N$7),"○",IF(AND(BI565=契約状況コード表!M$8,T565&gt;=契約状況コード表!N$8),"○",IF(AND(BI565=契約状況コード表!M$9,T565&gt;=契約状況コード表!N$9),"○",IF(AND(BI565=契約状況コード表!M$10,T565&gt;=契約状況コード表!N$10),"○",IF(AND(BI565=契約状況コード表!M$11,T565&gt;=契約状況コード表!N$11),"○",IF(AND(BI565=契約状況コード表!M$12,T565&gt;=契約状況コード表!N$12),"○",IF(AND(BI565=契約状況コード表!M$13,T565&gt;=契約状況コード表!N$13),"○",IF(T565="他官署で調達手続き入札を実施のため","○","×"))))))))))</f>
        <v>×</v>
      </c>
      <c r="BE565" s="98" t="str">
        <f>IF(AND(BI565=契約状況コード表!M$5,Y565&gt;契約状況コード表!N$5),"○",IF(AND(BI565=契約状況コード表!M$6,Y565&gt;=契約状況コード表!N$6),"○",IF(AND(BI565=契約状況コード表!M$7,Y565&gt;=契約状況コード表!N$7),"○",IF(AND(BI565=契約状況コード表!M$8,Y565&gt;=契約状況コード表!N$8),"○",IF(AND(BI565=契約状況コード表!M$9,Y565&gt;=契約状況コード表!N$9),"○",IF(AND(BI565=契約状況コード表!M$10,Y565&gt;=契約状況コード表!N$10),"○",IF(AND(BI565=契約状況コード表!M$11,Y565&gt;=契約状況コード表!N$11),"○",IF(AND(BI565=契約状況コード表!M$12,Y565&gt;=契約状況コード表!N$12),"○",IF(AND(BI565=契約状況コード表!M$13,Y565&gt;=契約状況コード表!N$13),"○","×")))))))))</f>
        <v>×</v>
      </c>
      <c r="BF565" s="98" t="str">
        <f t="shared" si="72"/>
        <v>×</v>
      </c>
      <c r="BG565" s="98" t="str">
        <f t="shared" si="73"/>
        <v>×</v>
      </c>
      <c r="BH565" s="99" t="str">
        <f t="shared" si="74"/>
        <v/>
      </c>
      <c r="BI565" s="146">
        <f t="shared" si="75"/>
        <v>0</v>
      </c>
      <c r="BJ565" s="29" t="str">
        <f>IF(AG565=契約状況コード表!G$5,"",IF(AND(K565&lt;&gt;"",ISTEXT(U565)),"分担契約/単価契約",IF(ISTEXT(U565),"単価契約",IF(K565&lt;&gt;"","分担契約",""))))</f>
        <v/>
      </c>
      <c r="BK565" s="147"/>
      <c r="BL565" s="102" t="str">
        <f>IF(COUNTIF(T565,"**"),"",IF(AND(T565&gt;=契約状況コード表!P$5,OR(H565=契約状況コード表!M$5,H565=契約状況コード表!M$6)),1,IF(AND(T565&gt;=契約状況コード表!P$13,H565&lt;&gt;契約状況コード表!M$5,H565&lt;&gt;契約状況コード表!M$6),1,"")))</f>
        <v/>
      </c>
      <c r="BM565" s="132" t="str">
        <f t="shared" si="76"/>
        <v>○</v>
      </c>
      <c r="BN565" s="102" t="b">
        <f t="shared" si="77"/>
        <v>1</v>
      </c>
      <c r="BO565" s="102" t="b">
        <f t="shared" si="78"/>
        <v>1</v>
      </c>
    </row>
    <row r="566" spans="7:67" ht="60.6" customHeight="1">
      <c r="G566" s="64"/>
      <c r="H566" s="65"/>
      <c r="I566" s="65"/>
      <c r="J566" s="65"/>
      <c r="K566" s="64"/>
      <c r="L566" s="29"/>
      <c r="M566" s="66"/>
      <c r="N566" s="65"/>
      <c r="O566" s="67"/>
      <c r="P566" s="72"/>
      <c r="Q566" s="73"/>
      <c r="R566" s="65"/>
      <c r="S566" s="64"/>
      <c r="T566" s="68"/>
      <c r="U566" s="75"/>
      <c r="V566" s="76"/>
      <c r="W566" s="148" t="str">
        <f>IF(OR(T566="他官署で調達手続きを実施のため",AG566=契約状況コード表!G$5),"－",IF(V566&lt;&gt;"",ROUNDDOWN(V566/T566,3),(IFERROR(ROUNDDOWN(U566/T566,3),"－"))))</f>
        <v>－</v>
      </c>
      <c r="X566" s="68"/>
      <c r="Y566" s="68"/>
      <c r="Z566" s="71"/>
      <c r="AA566" s="69"/>
      <c r="AB566" s="70"/>
      <c r="AC566" s="71"/>
      <c r="AD566" s="71"/>
      <c r="AE566" s="71"/>
      <c r="AF566" s="71"/>
      <c r="AG566" s="69"/>
      <c r="AH566" s="65"/>
      <c r="AI566" s="65"/>
      <c r="AJ566" s="65"/>
      <c r="AK566" s="29"/>
      <c r="AL566" s="29"/>
      <c r="AM566" s="170"/>
      <c r="AN566" s="170"/>
      <c r="AO566" s="170"/>
      <c r="AP566" s="170"/>
      <c r="AQ566" s="29"/>
      <c r="AR566" s="64"/>
      <c r="AS566" s="29"/>
      <c r="AT566" s="29"/>
      <c r="AU566" s="29"/>
      <c r="AV566" s="29"/>
      <c r="AW566" s="29"/>
      <c r="AX566" s="29"/>
      <c r="AY566" s="29"/>
      <c r="AZ566" s="29"/>
      <c r="BA566" s="90"/>
      <c r="BB566" s="97"/>
      <c r="BC566" s="98" t="str">
        <f>IF(AND(OR(K566=契約状況コード表!D$5,K566=契約状況コード表!D$6),OR(AG566=契約状況コード表!G$5,AG566=契約状況コード表!G$6)),"年間支払金額(全官署)",IF(OR(AG566=契約状況コード表!G$5,AG566=契約状況コード表!G$6),"年間支払金額",IF(AND(OR(COUNTIF(AI566,"*すべて*"),COUNTIF(AI566,"*全て*")),S566="●",OR(K566=契約状況コード表!D$5,K566=契約状況コード表!D$6)),"年間支払金額(全官署、契約相手方ごと)",IF(AND(OR(COUNTIF(AI566,"*すべて*"),COUNTIF(AI566,"*全て*")),S566="●"),"年間支払金額(契約相手方ごと)",IF(AND(OR(K566=契約状況コード表!D$5,K566=契約状況コード表!D$6),AG566=契約状況コード表!G$7),"契約総額(全官署)",IF(AND(K566=契約状況コード表!D$7,AG566=契約状況コード表!G$7),"契約総額(自官署のみ)",IF(K566=契約状況コード表!D$7,"年間支払金額(自官署のみ)",IF(AG566=契約状況コード表!G$7,"契約総額",IF(AND(COUNTIF(BJ566,"&lt;&gt;*単価*"),OR(K566=契約状況コード表!D$5,K566=契約状況コード表!D$6)),"全官署予定価格",IF(AND(COUNTIF(BJ566,"*単価*"),OR(K566=契約状況コード表!D$5,K566=契約状況コード表!D$6)),"全官署支払金額",IF(AND(COUNTIF(BJ566,"&lt;&gt;*単価*"),COUNTIF(BJ566,"*変更契約*")),"変更後予定価格",IF(COUNTIF(BJ566,"*単価*"),"年間支払金額","予定価格"))))))))))))</f>
        <v>予定価格</v>
      </c>
      <c r="BD566" s="98" t="str">
        <f>IF(AND(BI566=契約状況コード表!M$5,T566&gt;契約状況コード表!N$5),"○",IF(AND(BI566=契約状況コード表!M$6,T566&gt;=契約状況コード表!N$6),"○",IF(AND(BI566=契約状況コード表!M$7,T566&gt;=契約状況コード表!N$7),"○",IF(AND(BI566=契約状況コード表!M$8,T566&gt;=契約状況コード表!N$8),"○",IF(AND(BI566=契約状況コード表!M$9,T566&gt;=契約状況コード表!N$9),"○",IF(AND(BI566=契約状況コード表!M$10,T566&gt;=契約状況コード表!N$10),"○",IF(AND(BI566=契約状況コード表!M$11,T566&gt;=契約状況コード表!N$11),"○",IF(AND(BI566=契約状況コード表!M$12,T566&gt;=契約状況コード表!N$12),"○",IF(AND(BI566=契約状況コード表!M$13,T566&gt;=契約状況コード表!N$13),"○",IF(T566="他官署で調達手続き入札を実施のため","○","×"))))))))))</f>
        <v>×</v>
      </c>
      <c r="BE566" s="98" t="str">
        <f>IF(AND(BI566=契約状況コード表!M$5,Y566&gt;契約状況コード表!N$5),"○",IF(AND(BI566=契約状況コード表!M$6,Y566&gt;=契約状況コード表!N$6),"○",IF(AND(BI566=契約状況コード表!M$7,Y566&gt;=契約状況コード表!N$7),"○",IF(AND(BI566=契約状況コード表!M$8,Y566&gt;=契約状況コード表!N$8),"○",IF(AND(BI566=契約状況コード表!M$9,Y566&gt;=契約状況コード表!N$9),"○",IF(AND(BI566=契約状況コード表!M$10,Y566&gt;=契約状況コード表!N$10),"○",IF(AND(BI566=契約状況コード表!M$11,Y566&gt;=契約状況コード表!N$11),"○",IF(AND(BI566=契約状況コード表!M$12,Y566&gt;=契約状況コード表!N$12),"○",IF(AND(BI566=契約状況コード表!M$13,Y566&gt;=契約状況コード表!N$13),"○","×")))))))))</f>
        <v>×</v>
      </c>
      <c r="BF566" s="98" t="str">
        <f t="shared" si="72"/>
        <v>×</v>
      </c>
      <c r="BG566" s="98" t="str">
        <f t="shared" si="73"/>
        <v>×</v>
      </c>
      <c r="BH566" s="99" t="str">
        <f t="shared" si="74"/>
        <v/>
      </c>
      <c r="BI566" s="146">
        <f t="shared" si="75"/>
        <v>0</v>
      </c>
      <c r="BJ566" s="29" t="str">
        <f>IF(AG566=契約状況コード表!G$5,"",IF(AND(K566&lt;&gt;"",ISTEXT(U566)),"分担契約/単価契約",IF(ISTEXT(U566),"単価契約",IF(K566&lt;&gt;"","分担契約",""))))</f>
        <v/>
      </c>
      <c r="BK566" s="147"/>
      <c r="BL566" s="102" t="str">
        <f>IF(COUNTIF(T566,"**"),"",IF(AND(T566&gt;=契約状況コード表!P$5,OR(H566=契約状況コード表!M$5,H566=契約状況コード表!M$6)),1,IF(AND(T566&gt;=契約状況コード表!P$13,H566&lt;&gt;契約状況コード表!M$5,H566&lt;&gt;契約状況コード表!M$6),1,"")))</f>
        <v/>
      </c>
      <c r="BM566" s="132" t="str">
        <f t="shared" si="76"/>
        <v>○</v>
      </c>
      <c r="BN566" s="102" t="b">
        <f t="shared" si="77"/>
        <v>1</v>
      </c>
      <c r="BO566" s="102" t="b">
        <f t="shared" si="78"/>
        <v>1</v>
      </c>
    </row>
    <row r="567" spans="7:67" ht="60.6" customHeight="1">
      <c r="G567" s="64"/>
      <c r="H567" s="65"/>
      <c r="I567" s="65"/>
      <c r="J567" s="65"/>
      <c r="K567" s="64"/>
      <c r="L567" s="29"/>
      <c r="M567" s="66"/>
      <c r="N567" s="65"/>
      <c r="O567" s="67"/>
      <c r="P567" s="72"/>
      <c r="Q567" s="73"/>
      <c r="R567" s="65"/>
      <c r="S567" s="64"/>
      <c r="T567" s="74"/>
      <c r="U567" s="131"/>
      <c r="V567" s="76"/>
      <c r="W567" s="148" t="str">
        <f>IF(OR(T567="他官署で調達手続きを実施のため",AG567=契約状況コード表!G$5),"－",IF(V567&lt;&gt;"",ROUNDDOWN(V567/T567,3),(IFERROR(ROUNDDOWN(U567/T567,3),"－"))))</f>
        <v>－</v>
      </c>
      <c r="X567" s="74"/>
      <c r="Y567" s="74"/>
      <c r="Z567" s="71"/>
      <c r="AA567" s="69"/>
      <c r="AB567" s="70"/>
      <c r="AC567" s="71"/>
      <c r="AD567" s="71"/>
      <c r="AE567" s="71"/>
      <c r="AF567" s="71"/>
      <c r="AG567" s="69"/>
      <c r="AH567" s="65"/>
      <c r="AI567" s="65"/>
      <c r="AJ567" s="65"/>
      <c r="AK567" s="29"/>
      <c r="AL567" s="29"/>
      <c r="AM567" s="170"/>
      <c r="AN567" s="170"/>
      <c r="AO567" s="170"/>
      <c r="AP567" s="170"/>
      <c r="AQ567" s="29"/>
      <c r="AR567" s="64"/>
      <c r="AS567" s="29"/>
      <c r="AT567" s="29"/>
      <c r="AU567" s="29"/>
      <c r="AV567" s="29"/>
      <c r="AW567" s="29"/>
      <c r="AX567" s="29"/>
      <c r="AY567" s="29"/>
      <c r="AZ567" s="29"/>
      <c r="BA567" s="90"/>
      <c r="BB567" s="97"/>
      <c r="BC567" s="98" t="str">
        <f>IF(AND(OR(K567=契約状況コード表!D$5,K567=契約状況コード表!D$6),OR(AG567=契約状況コード表!G$5,AG567=契約状況コード表!G$6)),"年間支払金額(全官署)",IF(OR(AG567=契約状況コード表!G$5,AG567=契約状況コード表!G$6),"年間支払金額",IF(AND(OR(COUNTIF(AI567,"*すべて*"),COUNTIF(AI567,"*全て*")),S567="●",OR(K567=契約状況コード表!D$5,K567=契約状況コード表!D$6)),"年間支払金額(全官署、契約相手方ごと)",IF(AND(OR(COUNTIF(AI567,"*すべて*"),COUNTIF(AI567,"*全て*")),S567="●"),"年間支払金額(契約相手方ごと)",IF(AND(OR(K567=契約状況コード表!D$5,K567=契約状況コード表!D$6),AG567=契約状況コード表!G$7),"契約総額(全官署)",IF(AND(K567=契約状況コード表!D$7,AG567=契約状況コード表!G$7),"契約総額(自官署のみ)",IF(K567=契約状況コード表!D$7,"年間支払金額(自官署のみ)",IF(AG567=契約状況コード表!G$7,"契約総額",IF(AND(COUNTIF(BJ567,"&lt;&gt;*単価*"),OR(K567=契約状況コード表!D$5,K567=契約状況コード表!D$6)),"全官署予定価格",IF(AND(COUNTIF(BJ567,"*単価*"),OR(K567=契約状況コード表!D$5,K567=契約状況コード表!D$6)),"全官署支払金額",IF(AND(COUNTIF(BJ567,"&lt;&gt;*単価*"),COUNTIF(BJ567,"*変更契約*")),"変更後予定価格",IF(COUNTIF(BJ567,"*単価*"),"年間支払金額","予定価格"))))))))))))</f>
        <v>予定価格</v>
      </c>
      <c r="BD567" s="98" t="str">
        <f>IF(AND(BI567=契約状況コード表!M$5,T567&gt;契約状況コード表!N$5),"○",IF(AND(BI567=契約状況コード表!M$6,T567&gt;=契約状況コード表!N$6),"○",IF(AND(BI567=契約状況コード表!M$7,T567&gt;=契約状況コード表!N$7),"○",IF(AND(BI567=契約状況コード表!M$8,T567&gt;=契約状況コード表!N$8),"○",IF(AND(BI567=契約状況コード表!M$9,T567&gt;=契約状況コード表!N$9),"○",IF(AND(BI567=契約状況コード表!M$10,T567&gt;=契約状況コード表!N$10),"○",IF(AND(BI567=契約状況コード表!M$11,T567&gt;=契約状況コード表!N$11),"○",IF(AND(BI567=契約状況コード表!M$12,T567&gt;=契約状況コード表!N$12),"○",IF(AND(BI567=契約状況コード表!M$13,T567&gt;=契約状況コード表!N$13),"○",IF(T567="他官署で調達手続き入札を実施のため","○","×"))))))))))</f>
        <v>×</v>
      </c>
      <c r="BE567" s="98" t="str">
        <f>IF(AND(BI567=契約状況コード表!M$5,Y567&gt;契約状況コード表!N$5),"○",IF(AND(BI567=契約状況コード表!M$6,Y567&gt;=契約状況コード表!N$6),"○",IF(AND(BI567=契約状況コード表!M$7,Y567&gt;=契約状況コード表!N$7),"○",IF(AND(BI567=契約状況コード表!M$8,Y567&gt;=契約状況コード表!N$8),"○",IF(AND(BI567=契約状況コード表!M$9,Y567&gt;=契約状況コード表!N$9),"○",IF(AND(BI567=契約状況コード表!M$10,Y567&gt;=契約状況コード表!N$10),"○",IF(AND(BI567=契約状況コード表!M$11,Y567&gt;=契約状況コード表!N$11),"○",IF(AND(BI567=契約状況コード表!M$12,Y567&gt;=契約状況コード表!N$12),"○",IF(AND(BI567=契約状況コード表!M$13,Y567&gt;=契約状況コード表!N$13),"○","×")))))))))</f>
        <v>×</v>
      </c>
      <c r="BF567" s="98" t="str">
        <f t="shared" si="72"/>
        <v>×</v>
      </c>
      <c r="BG567" s="98" t="str">
        <f t="shared" si="73"/>
        <v>×</v>
      </c>
      <c r="BH567" s="99" t="str">
        <f t="shared" si="74"/>
        <v/>
      </c>
      <c r="BI567" s="146">
        <f t="shared" si="75"/>
        <v>0</v>
      </c>
      <c r="BJ567" s="29" t="str">
        <f>IF(AG567=契約状況コード表!G$5,"",IF(AND(K567&lt;&gt;"",ISTEXT(U567)),"分担契約/単価契約",IF(ISTEXT(U567),"単価契約",IF(K567&lt;&gt;"","分担契約",""))))</f>
        <v/>
      </c>
      <c r="BK567" s="147"/>
      <c r="BL567" s="102" t="str">
        <f>IF(COUNTIF(T567,"**"),"",IF(AND(T567&gt;=契約状況コード表!P$5,OR(H567=契約状況コード表!M$5,H567=契約状況コード表!M$6)),1,IF(AND(T567&gt;=契約状況コード表!P$13,H567&lt;&gt;契約状況コード表!M$5,H567&lt;&gt;契約状況コード表!M$6),1,"")))</f>
        <v/>
      </c>
      <c r="BM567" s="132" t="str">
        <f t="shared" si="76"/>
        <v>○</v>
      </c>
      <c r="BN567" s="102" t="b">
        <f t="shared" si="77"/>
        <v>1</v>
      </c>
      <c r="BO567" s="102" t="b">
        <f t="shared" si="78"/>
        <v>1</v>
      </c>
    </row>
    <row r="568" spans="7:67" ht="60.6" customHeight="1">
      <c r="G568" s="64"/>
      <c r="H568" s="65"/>
      <c r="I568" s="65"/>
      <c r="J568" s="65"/>
      <c r="K568" s="64"/>
      <c r="L568" s="29"/>
      <c r="M568" s="66"/>
      <c r="N568" s="65"/>
      <c r="O568" s="67"/>
      <c r="P568" s="72"/>
      <c r="Q568" s="73"/>
      <c r="R568" s="65"/>
      <c r="S568" s="64"/>
      <c r="T568" s="68"/>
      <c r="U568" s="75"/>
      <c r="V568" s="76"/>
      <c r="W568" s="148" t="str">
        <f>IF(OR(T568="他官署で調達手続きを実施のため",AG568=契約状況コード表!G$5),"－",IF(V568&lt;&gt;"",ROUNDDOWN(V568/T568,3),(IFERROR(ROUNDDOWN(U568/T568,3),"－"))))</f>
        <v>－</v>
      </c>
      <c r="X568" s="68"/>
      <c r="Y568" s="68"/>
      <c r="Z568" s="71"/>
      <c r="AA568" s="69"/>
      <c r="AB568" s="70"/>
      <c r="AC568" s="71"/>
      <c r="AD568" s="71"/>
      <c r="AE568" s="71"/>
      <c r="AF568" s="71"/>
      <c r="AG568" s="69"/>
      <c r="AH568" s="65"/>
      <c r="AI568" s="65"/>
      <c r="AJ568" s="65"/>
      <c r="AK568" s="29"/>
      <c r="AL568" s="29"/>
      <c r="AM568" s="170"/>
      <c r="AN568" s="170"/>
      <c r="AO568" s="170"/>
      <c r="AP568" s="170"/>
      <c r="AQ568" s="29"/>
      <c r="AR568" s="64"/>
      <c r="AS568" s="29"/>
      <c r="AT568" s="29"/>
      <c r="AU568" s="29"/>
      <c r="AV568" s="29"/>
      <c r="AW568" s="29"/>
      <c r="AX568" s="29"/>
      <c r="AY568" s="29"/>
      <c r="AZ568" s="29"/>
      <c r="BA568" s="90"/>
      <c r="BB568" s="97"/>
      <c r="BC568" s="98" t="str">
        <f>IF(AND(OR(K568=契約状況コード表!D$5,K568=契約状況コード表!D$6),OR(AG568=契約状況コード表!G$5,AG568=契約状況コード表!G$6)),"年間支払金額(全官署)",IF(OR(AG568=契約状況コード表!G$5,AG568=契約状況コード表!G$6),"年間支払金額",IF(AND(OR(COUNTIF(AI568,"*すべて*"),COUNTIF(AI568,"*全て*")),S568="●",OR(K568=契約状況コード表!D$5,K568=契約状況コード表!D$6)),"年間支払金額(全官署、契約相手方ごと)",IF(AND(OR(COUNTIF(AI568,"*すべて*"),COUNTIF(AI568,"*全て*")),S568="●"),"年間支払金額(契約相手方ごと)",IF(AND(OR(K568=契約状況コード表!D$5,K568=契約状況コード表!D$6),AG568=契約状況コード表!G$7),"契約総額(全官署)",IF(AND(K568=契約状況コード表!D$7,AG568=契約状況コード表!G$7),"契約総額(自官署のみ)",IF(K568=契約状況コード表!D$7,"年間支払金額(自官署のみ)",IF(AG568=契約状況コード表!G$7,"契約総額",IF(AND(COUNTIF(BJ568,"&lt;&gt;*単価*"),OR(K568=契約状況コード表!D$5,K568=契約状況コード表!D$6)),"全官署予定価格",IF(AND(COUNTIF(BJ568,"*単価*"),OR(K568=契約状況コード表!D$5,K568=契約状況コード表!D$6)),"全官署支払金額",IF(AND(COUNTIF(BJ568,"&lt;&gt;*単価*"),COUNTIF(BJ568,"*変更契約*")),"変更後予定価格",IF(COUNTIF(BJ568,"*単価*"),"年間支払金額","予定価格"))))))))))))</f>
        <v>予定価格</v>
      </c>
      <c r="BD568" s="98" t="str">
        <f>IF(AND(BI568=契約状況コード表!M$5,T568&gt;契約状況コード表!N$5),"○",IF(AND(BI568=契約状況コード表!M$6,T568&gt;=契約状況コード表!N$6),"○",IF(AND(BI568=契約状況コード表!M$7,T568&gt;=契約状況コード表!N$7),"○",IF(AND(BI568=契約状況コード表!M$8,T568&gt;=契約状況コード表!N$8),"○",IF(AND(BI568=契約状況コード表!M$9,T568&gt;=契約状況コード表!N$9),"○",IF(AND(BI568=契約状況コード表!M$10,T568&gt;=契約状況コード表!N$10),"○",IF(AND(BI568=契約状況コード表!M$11,T568&gt;=契約状況コード表!N$11),"○",IF(AND(BI568=契約状況コード表!M$12,T568&gt;=契約状況コード表!N$12),"○",IF(AND(BI568=契約状況コード表!M$13,T568&gt;=契約状況コード表!N$13),"○",IF(T568="他官署で調達手続き入札を実施のため","○","×"))))))))))</f>
        <v>×</v>
      </c>
      <c r="BE568" s="98" t="str">
        <f>IF(AND(BI568=契約状況コード表!M$5,Y568&gt;契約状況コード表!N$5),"○",IF(AND(BI568=契約状況コード表!M$6,Y568&gt;=契約状況コード表!N$6),"○",IF(AND(BI568=契約状況コード表!M$7,Y568&gt;=契約状況コード表!N$7),"○",IF(AND(BI568=契約状況コード表!M$8,Y568&gt;=契約状況コード表!N$8),"○",IF(AND(BI568=契約状況コード表!M$9,Y568&gt;=契約状況コード表!N$9),"○",IF(AND(BI568=契約状況コード表!M$10,Y568&gt;=契約状況コード表!N$10),"○",IF(AND(BI568=契約状況コード表!M$11,Y568&gt;=契約状況コード表!N$11),"○",IF(AND(BI568=契約状況コード表!M$12,Y568&gt;=契約状況コード表!N$12),"○",IF(AND(BI568=契約状況コード表!M$13,Y568&gt;=契約状況コード表!N$13),"○","×")))))))))</f>
        <v>×</v>
      </c>
      <c r="BF568" s="98" t="str">
        <f t="shared" si="72"/>
        <v>×</v>
      </c>
      <c r="BG568" s="98" t="str">
        <f t="shared" si="73"/>
        <v>×</v>
      </c>
      <c r="BH568" s="99" t="str">
        <f t="shared" si="74"/>
        <v/>
      </c>
      <c r="BI568" s="146">
        <f t="shared" si="75"/>
        <v>0</v>
      </c>
      <c r="BJ568" s="29" t="str">
        <f>IF(AG568=契約状況コード表!G$5,"",IF(AND(K568&lt;&gt;"",ISTEXT(U568)),"分担契約/単価契約",IF(ISTEXT(U568),"単価契約",IF(K568&lt;&gt;"","分担契約",""))))</f>
        <v/>
      </c>
      <c r="BK568" s="147"/>
      <c r="BL568" s="102" t="str">
        <f>IF(COUNTIF(T568,"**"),"",IF(AND(T568&gt;=契約状況コード表!P$5,OR(H568=契約状況コード表!M$5,H568=契約状況コード表!M$6)),1,IF(AND(T568&gt;=契約状況コード表!P$13,H568&lt;&gt;契約状況コード表!M$5,H568&lt;&gt;契約状況コード表!M$6),1,"")))</f>
        <v/>
      </c>
      <c r="BM568" s="132" t="str">
        <f t="shared" si="76"/>
        <v>○</v>
      </c>
      <c r="BN568" s="102" t="b">
        <f t="shared" si="77"/>
        <v>1</v>
      </c>
      <c r="BO568" s="102" t="b">
        <f t="shared" si="78"/>
        <v>1</v>
      </c>
    </row>
    <row r="569" spans="7:67" ht="60.6" customHeight="1">
      <c r="G569" s="64"/>
      <c r="H569" s="65"/>
      <c r="I569" s="65"/>
      <c r="J569" s="65"/>
      <c r="K569" s="64"/>
      <c r="L569" s="29"/>
      <c r="M569" s="66"/>
      <c r="N569" s="65"/>
      <c r="O569" s="67"/>
      <c r="P569" s="72"/>
      <c r="Q569" s="73"/>
      <c r="R569" s="65"/>
      <c r="S569" s="64"/>
      <c r="T569" s="68"/>
      <c r="U569" s="75"/>
      <c r="V569" s="76"/>
      <c r="W569" s="148" t="str">
        <f>IF(OR(T569="他官署で調達手続きを実施のため",AG569=契約状況コード表!G$5),"－",IF(V569&lt;&gt;"",ROUNDDOWN(V569/T569,3),(IFERROR(ROUNDDOWN(U569/T569,3),"－"))))</f>
        <v>－</v>
      </c>
      <c r="X569" s="68"/>
      <c r="Y569" s="68"/>
      <c r="Z569" s="71"/>
      <c r="AA569" s="69"/>
      <c r="AB569" s="70"/>
      <c r="AC569" s="71"/>
      <c r="AD569" s="71"/>
      <c r="AE569" s="71"/>
      <c r="AF569" s="71"/>
      <c r="AG569" s="69"/>
      <c r="AH569" s="65"/>
      <c r="AI569" s="65"/>
      <c r="AJ569" s="65"/>
      <c r="AK569" s="29"/>
      <c r="AL569" s="29"/>
      <c r="AM569" s="170"/>
      <c r="AN569" s="170"/>
      <c r="AO569" s="170"/>
      <c r="AP569" s="170"/>
      <c r="AQ569" s="29"/>
      <c r="AR569" s="64"/>
      <c r="AS569" s="29"/>
      <c r="AT569" s="29"/>
      <c r="AU569" s="29"/>
      <c r="AV569" s="29"/>
      <c r="AW569" s="29"/>
      <c r="AX569" s="29"/>
      <c r="AY569" s="29"/>
      <c r="AZ569" s="29"/>
      <c r="BA569" s="90"/>
      <c r="BB569" s="97"/>
      <c r="BC569" s="98" t="str">
        <f>IF(AND(OR(K569=契約状況コード表!D$5,K569=契約状況コード表!D$6),OR(AG569=契約状況コード表!G$5,AG569=契約状況コード表!G$6)),"年間支払金額(全官署)",IF(OR(AG569=契約状況コード表!G$5,AG569=契約状況コード表!G$6),"年間支払金額",IF(AND(OR(COUNTIF(AI569,"*すべて*"),COUNTIF(AI569,"*全て*")),S569="●",OR(K569=契約状況コード表!D$5,K569=契約状況コード表!D$6)),"年間支払金額(全官署、契約相手方ごと)",IF(AND(OR(COUNTIF(AI569,"*すべて*"),COUNTIF(AI569,"*全て*")),S569="●"),"年間支払金額(契約相手方ごと)",IF(AND(OR(K569=契約状況コード表!D$5,K569=契約状況コード表!D$6),AG569=契約状況コード表!G$7),"契約総額(全官署)",IF(AND(K569=契約状況コード表!D$7,AG569=契約状況コード表!G$7),"契約総額(自官署のみ)",IF(K569=契約状況コード表!D$7,"年間支払金額(自官署のみ)",IF(AG569=契約状況コード表!G$7,"契約総額",IF(AND(COUNTIF(BJ569,"&lt;&gt;*単価*"),OR(K569=契約状況コード表!D$5,K569=契約状況コード表!D$6)),"全官署予定価格",IF(AND(COUNTIF(BJ569,"*単価*"),OR(K569=契約状況コード表!D$5,K569=契約状況コード表!D$6)),"全官署支払金額",IF(AND(COUNTIF(BJ569,"&lt;&gt;*単価*"),COUNTIF(BJ569,"*変更契約*")),"変更後予定価格",IF(COUNTIF(BJ569,"*単価*"),"年間支払金額","予定価格"))))))))))))</f>
        <v>予定価格</v>
      </c>
      <c r="BD569" s="98" t="str">
        <f>IF(AND(BI569=契約状況コード表!M$5,T569&gt;契約状況コード表!N$5),"○",IF(AND(BI569=契約状況コード表!M$6,T569&gt;=契約状況コード表!N$6),"○",IF(AND(BI569=契約状況コード表!M$7,T569&gt;=契約状況コード表!N$7),"○",IF(AND(BI569=契約状況コード表!M$8,T569&gt;=契約状況コード表!N$8),"○",IF(AND(BI569=契約状況コード表!M$9,T569&gt;=契約状況コード表!N$9),"○",IF(AND(BI569=契約状況コード表!M$10,T569&gt;=契約状況コード表!N$10),"○",IF(AND(BI569=契約状況コード表!M$11,T569&gt;=契約状況コード表!N$11),"○",IF(AND(BI569=契約状況コード表!M$12,T569&gt;=契約状況コード表!N$12),"○",IF(AND(BI569=契約状況コード表!M$13,T569&gt;=契約状況コード表!N$13),"○",IF(T569="他官署で調達手続き入札を実施のため","○","×"))))))))))</f>
        <v>×</v>
      </c>
      <c r="BE569" s="98" t="str">
        <f>IF(AND(BI569=契約状況コード表!M$5,Y569&gt;契約状況コード表!N$5),"○",IF(AND(BI569=契約状況コード表!M$6,Y569&gt;=契約状況コード表!N$6),"○",IF(AND(BI569=契約状況コード表!M$7,Y569&gt;=契約状況コード表!N$7),"○",IF(AND(BI569=契約状況コード表!M$8,Y569&gt;=契約状況コード表!N$8),"○",IF(AND(BI569=契約状況コード表!M$9,Y569&gt;=契約状況コード表!N$9),"○",IF(AND(BI569=契約状況コード表!M$10,Y569&gt;=契約状況コード表!N$10),"○",IF(AND(BI569=契約状況コード表!M$11,Y569&gt;=契約状況コード表!N$11),"○",IF(AND(BI569=契約状況コード表!M$12,Y569&gt;=契約状況コード表!N$12),"○",IF(AND(BI569=契約状況コード表!M$13,Y569&gt;=契約状況コード表!N$13),"○","×")))))))))</f>
        <v>×</v>
      </c>
      <c r="BF569" s="98" t="str">
        <f t="shared" si="72"/>
        <v>×</v>
      </c>
      <c r="BG569" s="98" t="str">
        <f t="shared" si="73"/>
        <v>×</v>
      </c>
      <c r="BH569" s="99" t="str">
        <f t="shared" si="74"/>
        <v/>
      </c>
      <c r="BI569" s="146">
        <f t="shared" si="75"/>
        <v>0</v>
      </c>
      <c r="BJ569" s="29" t="str">
        <f>IF(AG569=契約状況コード表!G$5,"",IF(AND(K569&lt;&gt;"",ISTEXT(U569)),"分担契約/単価契約",IF(ISTEXT(U569),"単価契約",IF(K569&lt;&gt;"","分担契約",""))))</f>
        <v/>
      </c>
      <c r="BK569" s="147"/>
      <c r="BL569" s="102" t="str">
        <f>IF(COUNTIF(T569,"**"),"",IF(AND(T569&gt;=契約状況コード表!P$5,OR(H569=契約状況コード表!M$5,H569=契約状況コード表!M$6)),1,IF(AND(T569&gt;=契約状況コード表!P$13,H569&lt;&gt;契約状況コード表!M$5,H569&lt;&gt;契約状況コード表!M$6),1,"")))</f>
        <v/>
      </c>
      <c r="BM569" s="132" t="str">
        <f t="shared" si="76"/>
        <v>○</v>
      </c>
      <c r="BN569" s="102" t="b">
        <f t="shared" si="77"/>
        <v>1</v>
      </c>
      <c r="BO569" s="102" t="b">
        <f t="shared" si="78"/>
        <v>1</v>
      </c>
    </row>
    <row r="570" spans="7:67" ht="60.6" customHeight="1">
      <c r="G570" s="64"/>
      <c r="H570" s="65"/>
      <c r="I570" s="65"/>
      <c r="J570" s="65"/>
      <c r="K570" s="64"/>
      <c r="L570" s="29"/>
      <c r="M570" s="66"/>
      <c r="N570" s="65"/>
      <c r="O570" s="67"/>
      <c r="P570" s="72"/>
      <c r="Q570" s="73"/>
      <c r="R570" s="65"/>
      <c r="S570" s="64"/>
      <c r="T570" s="68"/>
      <c r="U570" s="75"/>
      <c r="V570" s="76"/>
      <c r="W570" s="148" t="str">
        <f>IF(OR(T570="他官署で調達手続きを実施のため",AG570=契約状況コード表!G$5),"－",IF(V570&lt;&gt;"",ROUNDDOWN(V570/T570,3),(IFERROR(ROUNDDOWN(U570/T570,3),"－"))))</f>
        <v>－</v>
      </c>
      <c r="X570" s="68"/>
      <c r="Y570" s="68"/>
      <c r="Z570" s="71"/>
      <c r="AA570" s="69"/>
      <c r="AB570" s="70"/>
      <c r="AC570" s="71"/>
      <c r="AD570" s="71"/>
      <c r="AE570" s="71"/>
      <c r="AF570" s="71"/>
      <c r="AG570" s="69"/>
      <c r="AH570" s="65"/>
      <c r="AI570" s="65"/>
      <c r="AJ570" s="65"/>
      <c r="AK570" s="29"/>
      <c r="AL570" s="29"/>
      <c r="AM570" s="170"/>
      <c r="AN570" s="170"/>
      <c r="AO570" s="170"/>
      <c r="AP570" s="170"/>
      <c r="AQ570" s="29"/>
      <c r="AR570" s="64"/>
      <c r="AS570" s="29"/>
      <c r="AT570" s="29"/>
      <c r="AU570" s="29"/>
      <c r="AV570" s="29"/>
      <c r="AW570" s="29"/>
      <c r="AX570" s="29"/>
      <c r="AY570" s="29"/>
      <c r="AZ570" s="29"/>
      <c r="BA570" s="90"/>
      <c r="BB570" s="97"/>
      <c r="BC570" s="98" t="str">
        <f>IF(AND(OR(K570=契約状況コード表!D$5,K570=契約状況コード表!D$6),OR(AG570=契約状況コード表!G$5,AG570=契約状況コード表!G$6)),"年間支払金額(全官署)",IF(OR(AG570=契約状況コード表!G$5,AG570=契約状況コード表!G$6),"年間支払金額",IF(AND(OR(COUNTIF(AI570,"*すべて*"),COUNTIF(AI570,"*全て*")),S570="●",OR(K570=契約状況コード表!D$5,K570=契約状況コード表!D$6)),"年間支払金額(全官署、契約相手方ごと)",IF(AND(OR(COUNTIF(AI570,"*すべて*"),COUNTIF(AI570,"*全て*")),S570="●"),"年間支払金額(契約相手方ごと)",IF(AND(OR(K570=契約状況コード表!D$5,K570=契約状況コード表!D$6),AG570=契約状況コード表!G$7),"契約総額(全官署)",IF(AND(K570=契約状況コード表!D$7,AG570=契約状況コード表!G$7),"契約総額(自官署のみ)",IF(K570=契約状況コード表!D$7,"年間支払金額(自官署のみ)",IF(AG570=契約状況コード表!G$7,"契約総額",IF(AND(COUNTIF(BJ570,"&lt;&gt;*単価*"),OR(K570=契約状況コード表!D$5,K570=契約状況コード表!D$6)),"全官署予定価格",IF(AND(COUNTIF(BJ570,"*単価*"),OR(K570=契約状況コード表!D$5,K570=契約状況コード表!D$6)),"全官署支払金額",IF(AND(COUNTIF(BJ570,"&lt;&gt;*単価*"),COUNTIF(BJ570,"*変更契約*")),"変更後予定価格",IF(COUNTIF(BJ570,"*単価*"),"年間支払金額","予定価格"))))))))))))</f>
        <v>予定価格</v>
      </c>
      <c r="BD570" s="98" t="str">
        <f>IF(AND(BI570=契約状況コード表!M$5,T570&gt;契約状況コード表!N$5),"○",IF(AND(BI570=契約状況コード表!M$6,T570&gt;=契約状況コード表!N$6),"○",IF(AND(BI570=契約状況コード表!M$7,T570&gt;=契約状況コード表!N$7),"○",IF(AND(BI570=契約状況コード表!M$8,T570&gt;=契約状況コード表!N$8),"○",IF(AND(BI570=契約状況コード表!M$9,T570&gt;=契約状況コード表!N$9),"○",IF(AND(BI570=契約状況コード表!M$10,T570&gt;=契約状況コード表!N$10),"○",IF(AND(BI570=契約状況コード表!M$11,T570&gt;=契約状況コード表!N$11),"○",IF(AND(BI570=契約状況コード表!M$12,T570&gt;=契約状況コード表!N$12),"○",IF(AND(BI570=契約状況コード表!M$13,T570&gt;=契約状況コード表!N$13),"○",IF(T570="他官署で調達手続き入札を実施のため","○","×"))))))))))</f>
        <v>×</v>
      </c>
      <c r="BE570" s="98" t="str">
        <f>IF(AND(BI570=契約状況コード表!M$5,Y570&gt;契約状況コード表!N$5),"○",IF(AND(BI570=契約状況コード表!M$6,Y570&gt;=契約状況コード表!N$6),"○",IF(AND(BI570=契約状況コード表!M$7,Y570&gt;=契約状況コード表!N$7),"○",IF(AND(BI570=契約状況コード表!M$8,Y570&gt;=契約状況コード表!N$8),"○",IF(AND(BI570=契約状況コード表!M$9,Y570&gt;=契約状況コード表!N$9),"○",IF(AND(BI570=契約状況コード表!M$10,Y570&gt;=契約状況コード表!N$10),"○",IF(AND(BI570=契約状況コード表!M$11,Y570&gt;=契約状況コード表!N$11),"○",IF(AND(BI570=契約状況コード表!M$12,Y570&gt;=契約状況コード表!N$12),"○",IF(AND(BI570=契約状況コード表!M$13,Y570&gt;=契約状況コード表!N$13),"○","×")))))))))</f>
        <v>×</v>
      </c>
      <c r="BF570" s="98" t="str">
        <f t="shared" si="72"/>
        <v>×</v>
      </c>
      <c r="BG570" s="98" t="str">
        <f t="shared" si="73"/>
        <v>×</v>
      </c>
      <c r="BH570" s="99" t="str">
        <f t="shared" si="74"/>
        <v/>
      </c>
      <c r="BI570" s="146">
        <f t="shared" si="75"/>
        <v>0</v>
      </c>
      <c r="BJ570" s="29" t="str">
        <f>IF(AG570=契約状況コード表!G$5,"",IF(AND(K570&lt;&gt;"",ISTEXT(U570)),"分担契約/単価契約",IF(ISTEXT(U570),"単価契約",IF(K570&lt;&gt;"","分担契約",""))))</f>
        <v/>
      </c>
      <c r="BK570" s="147"/>
      <c r="BL570" s="102" t="str">
        <f>IF(COUNTIF(T570,"**"),"",IF(AND(T570&gt;=契約状況コード表!P$5,OR(H570=契約状況コード表!M$5,H570=契約状況コード表!M$6)),1,IF(AND(T570&gt;=契約状況コード表!P$13,H570&lt;&gt;契約状況コード表!M$5,H570&lt;&gt;契約状況コード表!M$6),1,"")))</f>
        <v/>
      </c>
      <c r="BM570" s="132" t="str">
        <f t="shared" si="76"/>
        <v>○</v>
      </c>
      <c r="BN570" s="102" t="b">
        <f t="shared" si="77"/>
        <v>1</v>
      </c>
      <c r="BO570" s="102" t="b">
        <f t="shared" si="78"/>
        <v>1</v>
      </c>
    </row>
    <row r="571" spans="7:67" ht="60.6" customHeight="1">
      <c r="G571" s="64"/>
      <c r="H571" s="65"/>
      <c r="I571" s="65"/>
      <c r="J571" s="65"/>
      <c r="K571" s="64"/>
      <c r="L571" s="29"/>
      <c r="M571" s="66"/>
      <c r="N571" s="65"/>
      <c r="O571" s="67"/>
      <c r="P571" s="72"/>
      <c r="Q571" s="73"/>
      <c r="R571" s="65"/>
      <c r="S571" s="64"/>
      <c r="T571" s="68"/>
      <c r="U571" s="75"/>
      <c r="V571" s="76"/>
      <c r="W571" s="148" t="str">
        <f>IF(OR(T571="他官署で調達手続きを実施のため",AG571=契約状況コード表!G$5),"－",IF(V571&lt;&gt;"",ROUNDDOWN(V571/T571,3),(IFERROR(ROUNDDOWN(U571/T571,3),"－"))))</f>
        <v>－</v>
      </c>
      <c r="X571" s="68"/>
      <c r="Y571" s="68"/>
      <c r="Z571" s="71"/>
      <c r="AA571" s="69"/>
      <c r="AB571" s="70"/>
      <c r="AC571" s="71"/>
      <c r="AD571" s="71"/>
      <c r="AE571" s="71"/>
      <c r="AF571" s="71"/>
      <c r="AG571" s="69"/>
      <c r="AH571" s="65"/>
      <c r="AI571" s="65"/>
      <c r="AJ571" s="65"/>
      <c r="AK571" s="29"/>
      <c r="AL571" s="29"/>
      <c r="AM571" s="170"/>
      <c r="AN571" s="170"/>
      <c r="AO571" s="170"/>
      <c r="AP571" s="170"/>
      <c r="AQ571" s="29"/>
      <c r="AR571" s="64"/>
      <c r="AS571" s="29"/>
      <c r="AT571" s="29"/>
      <c r="AU571" s="29"/>
      <c r="AV571" s="29"/>
      <c r="AW571" s="29"/>
      <c r="AX571" s="29"/>
      <c r="AY571" s="29"/>
      <c r="AZ571" s="29"/>
      <c r="BA571" s="92"/>
      <c r="BB571" s="97"/>
      <c r="BC571" s="98" t="str">
        <f>IF(AND(OR(K571=契約状況コード表!D$5,K571=契約状況コード表!D$6),OR(AG571=契約状況コード表!G$5,AG571=契約状況コード表!G$6)),"年間支払金額(全官署)",IF(OR(AG571=契約状況コード表!G$5,AG571=契約状況コード表!G$6),"年間支払金額",IF(AND(OR(COUNTIF(AI571,"*すべて*"),COUNTIF(AI571,"*全て*")),S571="●",OR(K571=契約状況コード表!D$5,K571=契約状況コード表!D$6)),"年間支払金額(全官署、契約相手方ごと)",IF(AND(OR(COUNTIF(AI571,"*すべて*"),COUNTIF(AI571,"*全て*")),S571="●"),"年間支払金額(契約相手方ごと)",IF(AND(OR(K571=契約状況コード表!D$5,K571=契約状況コード表!D$6),AG571=契約状況コード表!G$7),"契約総額(全官署)",IF(AND(K571=契約状況コード表!D$7,AG571=契約状況コード表!G$7),"契約総額(自官署のみ)",IF(K571=契約状況コード表!D$7,"年間支払金額(自官署のみ)",IF(AG571=契約状況コード表!G$7,"契約総額",IF(AND(COUNTIF(BJ571,"&lt;&gt;*単価*"),OR(K571=契約状況コード表!D$5,K571=契約状況コード表!D$6)),"全官署予定価格",IF(AND(COUNTIF(BJ571,"*単価*"),OR(K571=契約状況コード表!D$5,K571=契約状況コード表!D$6)),"全官署支払金額",IF(AND(COUNTIF(BJ571,"&lt;&gt;*単価*"),COUNTIF(BJ571,"*変更契約*")),"変更後予定価格",IF(COUNTIF(BJ571,"*単価*"),"年間支払金額","予定価格"))))))))))))</f>
        <v>予定価格</v>
      </c>
      <c r="BD571" s="98" t="str">
        <f>IF(AND(BI571=契約状況コード表!M$5,T571&gt;契約状況コード表!N$5),"○",IF(AND(BI571=契約状況コード表!M$6,T571&gt;=契約状況コード表!N$6),"○",IF(AND(BI571=契約状況コード表!M$7,T571&gt;=契約状況コード表!N$7),"○",IF(AND(BI571=契約状況コード表!M$8,T571&gt;=契約状況コード表!N$8),"○",IF(AND(BI571=契約状況コード表!M$9,T571&gt;=契約状況コード表!N$9),"○",IF(AND(BI571=契約状況コード表!M$10,T571&gt;=契約状況コード表!N$10),"○",IF(AND(BI571=契約状況コード表!M$11,T571&gt;=契約状況コード表!N$11),"○",IF(AND(BI571=契約状況コード表!M$12,T571&gt;=契約状況コード表!N$12),"○",IF(AND(BI571=契約状況コード表!M$13,T571&gt;=契約状況コード表!N$13),"○",IF(T571="他官署で調達手続き入札を実施のため","○","×"))))))))))</f>
        <v>×</v>
      </c>
      <c r="BE571" s="98" t="str">
        <f>IF(AND(BI571=契約状況コード表!M$5,Y571&gt;契約状況コード表!N$5),"○",IF(AND(BI571=契約状況コード表!M$6,Y571&gt;=契約状況コード表!N$6),"○",IF(AND(BI571=契約状況コード表!M$7,Y571&gt;=契約状況コード表!N$7),"○",IF(AND(BI571=契約状況コード表!M$8,Y571&gt;=契約状況コード表!N$8),"○",IF(AND(BI571=契約状況コード表!M$9,Y571&gt;=契約状況コード表!N$9),"○",IF(AND(BI571=契約状況コード表!M$10,Y571&gt;=契約状況コード表!N$10),"○",IF(AND(BI571=契約状況コード表!M$11,Y571&gt;=契約状況コード表!N$11),"○",IF(AND(BI571=契約状況コード表!M$12,Y571&gt;=契約状況コード表!N$12),"○",IF(AND(BI571=契約状況コード表!M$13,Y571&gt;=契約状況コード表!N$13),"○","×")))))))))</f>
        <v>×</v>
      </c>
      <c r="BF571" s="98" t="str">
        <f t="shared" si="72"/>
        <v>×</v>
      </c>
      <c r="BG571" s="98" t="str">
        <f t="shared" si="73"/>
        <v>×</v>
      </c>
      <c r="BH571" s="99" t="str">
        <f t="shared" si="74"/>
        <v/>
      </c>
      <c r="BI571" s="146">
        <f t="shared" si="75"/>
        <v>0</v>
      </c>
      <c r="BJ571" s="29" t="str">
        <f>IF(AG571=契約状況コード表!G$5,"",IF(AND(K571&lt;&gt;"",ISTEXT(U571)),"分担契約/単価契約",IF(ISTEXT(U571),"単価契約",IF(K571&lt;&gt;"","分担契約",""))))</f>
        <v/>
      </c>
      <c r="BK571" s="147"/>
      <c r="BL571" s="102" t="str">
        <f>IF(COUNTIF(T571,"**"),"",IF(AND(T571&gt;=契約状況コード表!P$5,OR(H571=契約状況コード表!M$5,H571=契約状況コード表!M$6)),1,IF(AND(T571&gt;=契約状況コード表!P$13,H571&lt;&gt;契約状況コード表!M$5,H571&lt;&gt;契約状況コード表!M$6),1,"")))</f>
        <v/>
      </c>
      <c r="BM571" s="132" t="str">
        <f t="shared" si="76"/>
        <v>○</v>
      </c>
      <c r="BN571" s="102" t="b">
        <f t="shared" si="77"/>
        <v>1</v>
      </c>
      <c r="BO571" s="102" t="b">
        <f t="shared" si="78"/>
        <v>1</v>
      </c>
    </row>
    <row r="572" spans="7:67" ht="60.6" customHeight="1">
      <c r="G572" s="64"/>
      <c r="H572" s="65"/>
      <c r="I572" s="65"/>
      <c r="J572" s="65"/>
      <c r="K572" s="64"/>
      <c r="L572" s="29"/>
      <c r="M572" s="66"/>
      <c r="N572" s="65"/>
      <c r="O572" s="67"/>
      <c r="P572" s="72"/>
      <c r="Q572" s="73"/>
      <c r="R572" s="65"/>
      <c r="S572" s="64"/>
      <c r="T572" s="68"/>
      <c r="U572" s="75"/>
      <c r="V572" s="76"/>
      <c r="W572" s="148" t="str">
        <f>IF(OR(T572="他官署で調達手続きを実施のため",AG572=契約状況コード表!G$5),"－",IF(V572&lt;&gt;"",ROUNDDOWN(V572/T572,3),(IFERROR(ROUNDDOWN(U572/T572,3),"－"))))</f>
        <v>－</v>
      </c>
      <c r="X572" s="68"/>
      <c r="Y572" s="68"/>
      <c r="Z572" s="71"/>
      <c r="AA572" s="69"/>
      <c r="AB572" s="70"/>
      <c r="AC572" s="71"/>
      <c r="AD572" s="71"/>
      <c r="AE572" s="71"/>
      <c r="AF572" s="71"/>
      <c r="AG572" s="69"/>
      <c r="AH572" s="65"/>
      <c r="AI572" s="65"/>
      <c r="AJ572" s="65"/>
      <c r="AK572" s="29"/>
      <c r="AL572" s="29"/>
      <c r="AM572" s="170"/>
      <c r="AN572" s="170"/>
      <c r="AO572" s="170"/>
      <c r="AP572" s="170"/>
      <c r="AQ572" s="29"/>
      <c r="AR572" s="64"/>
      <c r="AS572" s="29"/>
      <c r="AT572" s="29"/>
      <c r="AU572" s="29"/>
      <c r="AV572" s="29"/>
      <c r="AW572" s="29"/>
      <c r="AX572" s="29"/>
      <c r="AY572" s="29"/>
      <c r="AZ572" s="29"/>
      <c r="BA572" s="90"/>
      <c r="BB572" s="97"/>
      <c r="BC572" s="98" t="str">
        <f>IF(AND(OR(K572=契約状況コード表!D$5,K572=契約状況コード表!D$6),OR(AG572=契約状況コード表!G$5,AG572=契約状況コード表!G$6)),"年間支払金額(全官署)",IF(OR(AG572=契約状況コード表!G$5,AG572=契約状況コード表!G$6),"年間支払金額",IF(AND(OR(COUNTIF(AI572,"*すべて*"),COUNTIF(AI572,"*全て*")),S572="●",OR(K572=契約状況コード表!D$5,K572=契約状況コード表!D$6)),"年間支払金額(全官署、契約相手方ごと)",IF(AND(OR(COUNTIF(AI572,"*すべて*"),COUNTIF(AI572,"*全て*")),S572="●"),"年間支払金額(契約相手方ごと)",IF(AND(OR(K572=契約状況コード表!D$5,K572=契約状況コード表!D$6),AG572=契約状況コード表!G$7),"契約総額(全官署)",IF(AND(K572=契約状況コード表!D$7,AG572=契約状況コード表!G$7),"契約総額(自官署のみ)",IF(K572=契約状況コード表!D$7,"年間支払金額(自官署のみ)",IF(AG572=契約状況コード表!G$7,"契約総額",IF(AND(COUNTIF(BJ572,"&lt;&gt;*単価*"),OR(K572=契約状況コード表!D$5,K572=契約状況コード表!D$6)),"全官署予定価格",IF(AND(COUNTIF(BJ572,"*単価*"),OR(K572=契約状況コード表!D$5,K572=契約状況コード表!D$6)),"全官署支払金額",IF(AND(COUNTIF(BJ572,"&lt;&gt;*単価*"),COUNTIF(BJ572,"*変更契約*")),"変更後予定価格",IF(COUNTIF(BJ572,"*単価*"),"年間支払金額","予定価格"))))))))))))</f>
        <v>予定価格</v>
      </c>
      <c r="BD572" s="98" t="str">
        <f>IF(AND(BI572=契約状況コード表!M$5,T572&gt;契約状況コード表!N$5),"○",IF(AND(BI572=契約状況コード表!M$6,T572&gt;=契約状況コード表!N$6),"○",IF(AND(BI572=契約状況コード表!M$7,T572&gt;=契約状況コード表!N$7),"○",IF(AND(BI572=契約状況コード表!M$8,T572&gt;=契約状況コード表!N$8),"○",IF(AND(BI572=契約状況コード表!M$9,T572&gt;=契約状況コード表!N$9),"○",IF(AND(BI572=契約状況コード表!M$10,T572&gt;=契約状況コード表!N$10),"○",IF(AND(BI572=契約状況コード表!M$11,T572&gt;=契約状況コード表!N$11),"○",IF(AND(BI572=契約状況コード表!M$12,T572&gt;=契約状況コード表!N$12),"○",IF(AND(BI572=契約状況コード表!M$13,T572&gt;=契約状況コード表!N$13),"○",IF(T572="他官署で調達手続き入札を実施のため","○","×"))))))))))</f>
        <v>×</v>
      </c>
      <c r="BE572" s="98" t="str">
        <f>IF(AND(BI572=契約状況コード表!M$5,Y572&gt;契約状況コード表!N$5),"○",IF(AND(BI572=契約状況コード表!M$6,Y572&gt;=契約状況コード表!N$6),"○",IF(AND(BI572=契約状況コード表!M$7,Y572&gt;=契約状況コード表!N$7),"○",IF(AND(BI572=契約状況コード表!M$8,Y572&gt;=契約状況コード表!N$8),"○",IF(AND(BI572=契約状況コード表!M$9,Y572&gt;=契約状況コード表!N$9),"○",IF(AND(BI572=契約状況コード表!M$10,Y572&gt;=契約状況コード表!N$10),"○",IF(AND(BI572=契約状況コード表!M$11,Y572&gt;=契約状況コード表!N$11),"○",IF(AND(BI572=契約状況コード表!M$12,Y572&gt;=契約状況コード表!N$12),"○",IF(AND(BI572=契約状況コード表!M$13,Y572&gt;=契約状況コード表!N$13),"○","×")))))))))</f>
        <v>×</v>
      </c>
      <c r="BF572" s="98" t="str">
        <f t="shared" si="72"/>
        <v>×</v>
      </c>
      <c r="BG572" s="98" t="str">
        <f t="shared" si="73"/>
        <v>×</v>
      </c>
      <c r="BH572" s="99" t="str">
        <f t="shared" si="74"/>
        <v/>
      </c>
      <c r="BI572" s="146">
        <f t="shared" si="75"/>
        <v>0</v>
      </c>
      <c r="BJ572" s="29" t="str">
        <f>IF(AG572=契約状況コード表!G$5,"",IF(AND(K572&lt;&gt;"",ISTEXT(U572)),"分担契約/単価契約",IF(ISTEXT(U572),"単価契約",IF(K572&lt;&gt;"","分担契約",""))))</f>
        <v/>
      </c>
      <c r="BK572" s="147"/>
      <c r="BL572" s="102" t="str">
        <f>IF(COUNTIF(T572,"**"),"",IF(AND(T572&gt;=契約状況コード表!P$5,OR(H572=契約状況コード表!M$5,H572=契約状況コード表!M$6)),1,IF(AND(T572&gt;=契約状況コード表!P$13,H572&lt;&gt;契約状況コード表!M$5,H572&lt;&gt;契約状況コード表!M$6),1,"")))</f>
        <v/>
      </c>
      <c r="BM572" s="132" t="str">
        <f t="shared" si="76"/>
        <v>○</v>
      </c>
      <c r="BN572" s="102" t="b">
        <f t="shared" si="77"/>
        <v>1</v>
      </c>
      <c r="BO572" s="102" t="b">
        <f t="shared" si="78"/>
        <v>1</v>
      </c>
    </row>
    <row r="573" spans="7:67" ht="60.6" customHeight="1">
      <c r="G573" s="64"/>
      <c r="H573" s="65"/>
      <c r="I573" s="65"/>
      <c r="J573" s="65"/>
      <c r="K573" s="64"/>
      <c r="L573" s="29"/>
      <c r="M573" s="66"/>
      <c r="N573" s="65"/>
      <c r="O573" s="67"/>
      <c r="P573" s="72"/>
      <c r="Q573" s="73"/>
      <c r="R573" s="65"/>
      <c r="S573" s="64"/>
      <c r="T573" s="68"/>
      <c r="U573" s="75"/>
      <c r="V573" s="76"/>
      <c r="W573" s="148" t="str">
        <f>IF(OR(T573="他官署で調達手続きを実施のため",AG573=契約状況コード表!G$5),"－",IF(V573&lt;&gt;"",ROUNDDOWN(V573/T573,3),(IFERROR(ROUNDDOWN(U573/T573,3),"－"))))</f>
        <v>－</v>
      </c>
      <c r="X573" s="68"/>
      <c r="Y573" s="68"/>
      <c r="Z573" s="71"/>
      <c r="AA573" s="69"/>
      <c r="AB573" s="70"/>
      <c r="AC573" s="71"/>
      <c r="AD573" s="71"/>
      <c r="AE573" s="71"/>
      <c r="AF573" s="71"/>
      <c r="AG573" s="69"/>
      <c r="AH573" s="65"/>
      <c r="AI573" s="65"/>
      <c r="AJ573" s="65"/>
      <c r="AK573" s="29"/>
      <c r="AL573" s="29"/>
      <c r="AM573" s="170"/>
      <c r="AN573" s="170"/>
      <c r="AO573" s="170"/>
      <c r="AP573" s="170"/>
      <c r="AQ573" s="29"/>
      <c r="AR573" s="64"/>
      <c r="AS573" s="29"/>
      <c r="AT573" s="29"/>
      <c r="AU573" s="29"/>
      <c r="AV573" s="29"/>
      <c r="AW573" s="29"/>
      <c r="AX573" s="29"/>
      <c r="AY573" s="29"/>
      <c r="AZ573" s="29"/>
      <c r="BA573" s="90"/>
      <c r="BB573" s="97"/>
      <c r="BC573" s="98" t="str">
        <f>IF(AND(OR(K573=契約状況コード表!D$5,K573=契約状況コード表!D$6),OR(AG573=契約状況コード表!G$5,AG573=契約状況コード表!G$6)),"年間支払金額(全官署)",IF(OR(AG573=契約状況コード表!G$5,AG573=契約状況コード表!G$6),"年間支払金額",IF(AND(OR(COUNTIF(AI573,"*すべて*"),COUNTIF(AI573,"*全て*")),S573="●",OR(K573=契約状況コード表!D$5,K573=契約状況コード表!D$6)),"年間支払金額(全官署、契約相手方ごと)",IF(AND(OR(COUNTIF(AI573,"*すべて*"),COUNTIF(AI573,"*全て*")),S573="●"),"年間支払金額(契約相手方ごと)",IF(AND(OR(K573=契約状況コード表!D$5,K573=契約状況コード表!D$6),AG573=契約状況コード表!G$7),"契約総額(全官署)",IF(AND(K573=契約状況コード表!D$7,AG573=契約状況コード表!G$7),"契約総額(自官署のみ)",IF(K573=契約状況コード表!D$7,"年間支払金額(自官署のみ)",IF(AG573=契約状況コード表!G$7,"契約総額",IF(AND(COUNTIF(BJ573,"&lt;&gt;*単価*"),OR(K573=契約状況コード表!D$5,K573=契約状況コード表!D$6)),"全官署予定価格",IF(AND(COUNTIF(BJ573,"*単価*"),OR(K573=契約状況コード表!D$5,K573=契約状況コード表!D$6)),"全官署支払金額",IF(AND(COUNTIF(BJ573,"&lt;&gt;*単価*"),COUNTIF(BJ573,"*変更契約*")),"変更後予定価格",IF(COUNTIF(BJ573,"*単価*"),"年間支払金額","予定価格"))))))))))))</f>
        <v>予定価格</v>
      </c>
      <c r="BD573" s="98" t="str">
        <f>IF(AND(BI573=契約状況コード表!M$5,T573&gt;契約状況コード表!N$5),"○",IF(AND(BI573=契約状況コード表!M$6,T573&gt;=契約状況コード表!N$6),"○",IF(AND(BI573=契約状況コード表!M$7,T573&gt;=契約状況コード表!N$7),"○",IF(AND(BI573=契約状況コード表!M$8,T573&gt;=契約状況コード表!N$8),"○",IF(AND(BI573=契約状況コード表!M$9,T573&gt;=契約状況コード表!N$9),"○",IF(AND(BI573=契約状況コード表!M$10,T573&gt;=契約状況コード表!N$10),"○",IF(AND(BI573=契約状況コード表!M$11,T573&gt;=契約状況コード表!N$11),"○",IF(AND(BI573=契約状況コード表!M$12,T573&gt;=契約状況コード表!N$12),"○",IF(AND(BI573=契約状況コード表!M$13,T573&gt;=契約状況コード表!N$13),"○",IF(T573="他官署で調達手続き入札を実施のため","○","×"))))))))))</f>
        <v>×</v>
      </c>
      <c r="BE573" s="98" t="str">
        <f>IF(AND(BI573=契約状況コード表!M$5,Y573&gt;契約状況コード表!N$5),"○",IF(AND(BI573=契約状況コード表!M$6,Y573&gt;=契約状況コード表!N$6),"○",IF(AND(BI573=契約状況コード表!M$7,Y573&gt;=契約状況コード表!N$7),"○",IF(AND(BI573=契約状況コード表!M$8,Y573&gt;=契約状況コード表!N$8),"○",IF(AND(BI573=契約状況コード表!M$9,Y573&gt;=契約状況コード表!N$9),"○",IF(AND(BI573=契約状況コード表!M$10,Y573&gt;=契約状況コード表!N$10),"○",IF(AND(BI573=契約状況コード表!M$11,Y573&gt;=契約状況コード表!N$11),"○",IF(AND(BI573=契約状況コード表!M$12,Y573&gt;=契約状況コード表!N$12),"○",IF(AND(BI573=契約状況コード表!M$13,Y573&gt;=契約状況コード表!N$13),"○","×")))))))))</f>
        <v>×</v>
      </c>
      <c r="BF573" s="98" t="str">
        <f t="shared" si="72"/>
        <v>×</v>
      </c>
      <c r="BG573" s="98" t="str">
        <f t="shared" si="73"/>
        <v>×</v>
      </c>
      <c r="BH573" s="99" t="str">
        <f t="shared" si="74"/>
        <v/>
      </c>
      <c r="BI573" s="146">
        <f t="shared" si="75"/>
        <v>0</v>
      </c>
      <c r="BJ573" s="29" t="str">
        <f>IF(AG573=契約状況コード表!G$5,"",IF(AND(K573&lt;&gt;"",ISTEXT(U573)),"分担契約/単価契約",IF(ISTEXT(U573),"単価契約",IF(K573&lt;&gt;"","分担契約",""))))</f>
        <v/>
      </c>
      <c r="BK573" s="147"/>
      <c r="BL573" s="102" t="str">
        <f>IF(COUNTIF(T573,"**"),"",IF(AND(T573&gt;=契約状況コード表!P$5,OR(H573=契約状況コード表!M$5,H573=契約状況コード表!M$6)),1,IF(AND(T573&gt;=契約状況コード表!P$13,H573&lt;&gt;契約状況コード表!M$5,H573&lt;&gt;契約状況コード表!M$6),1,"")))</f>
        <v/>
      </c>
      <c r="BM573" s="132" t="str">
        <f t="shared" si="76"/>
        <v>○</v>
      </c>
      <c r="BN573" s="102" t="b">
        <f t="shared" si="77"/>
        <v>1</v>
      </c>
      <c r="BO573" s="102" t="b">
        <f t="shared" si="78"/>
        <v>1</v>
      </c>
    </row>
    <row r="574" spans="7:67" ht="60.6" customHeight="1">
      <c r="G574" s="64"/>
      <c r="H574" s="65"/>
      <c r="I574" s="65"/>
      <c r="J574" s="65"/>
      <c r="K574" s="64"/>
      <c r="L574" s="29"/>
      <c r="M574" s="66"/>
      <c r="N574" s="65"/>
      <c r="O574" s="67"/>
      <c r="P574" s="72"/>
      <c r="Q574" s="73"/>
      <c r="R574" s="65"/>
      <c r="S574" s="64"/>
      <c r="T574" s="74"/>
      <c r="U574" s="131"/>
      <c r="V574" s="76"/>
      <c r="W574" s="148" t="str">
        <f>IF(OR(T574="他官署で調達手続きを実施のため",AG574=契約状況コード表!G$5),"－",IF(V574&lt;&gt;"",ROUNDDOWN(V574/T574,3),(IFERROR(ROUNDDOWN(U574/T574,3),"－"))))</f>
        <v>－</v>
      </c>
      <c r="X574" s="74"/>
      <c r="Y574" s="74"/>
      <c r="Z574" s="71"/>
      <c r="AA574" s="69"/>
      <c r="AB574" s="70"/>
      <c r="AC574" s="71"/>
      <c r="AD574" s="71"/>
      <c r="AE574" s="71"/>
      <c r="AF574" s="71"/>
      <c r="AG574" s="69"/>
      <c r="AH574" s="65"/>
      <c r="AI574" s="65"/>
      <c r="AJ574" s="65"/>
      <c r="AK574" s="29"/>
      <c r="AL574" s="29"/>
      <c r="AM574" s="170"/>
      <c r="AN574" s="170"/>
      <c r="AO574" s="170"/>
      <c r="AP574" s="170"/>
      <c r="AQ574" s="29"/>
      <c r="AR574" s="64"/>
      <c r="AS574" s="29"/>
      <c r="AT574" s="29"/>
      <c r="AU574" s="29"/>
      <c r="AV574" s="29"/>
      <c r="AW574" s="29"/>
      <c r="AX574" s="29"/>
      <c r="AY574" s="29"/>
      <c r="AZ574" s="29"/>
      <c r="BA574" s="90"/>
      <c r="BB574" s="97"/>
      <c r="BC574" s="98" t="str">
        <f>IF(AND(OR(K574=契約状況コード表!D$5,K574=契約状況コード表!D$6),OR(AG574=契約状況コード表!G$5,AG574=契約状況コード表!G$6)),"年間支払金額(全官署)",IF(OR(AG574=契約状況コード表!G$5,AG574=契約状況コード表!G$6),"年間支払金額",IF(AND(OR(COUNTIF(AI574,"*すべて*"),COUNTIF(AI574,"*全て*")),S574="●",OR(K574=契約状況コード表!D$5,K574=契約状況コード表!D$6)),"年間支払金額(全官署、契約相手方ごと)",IF(AND(OR(COUNTIF(AI574,"*すべて*"),COUNTIF(AI574,"*全て*")),S574="●"),"年間支払金額(契約相手方ごと)",IF(AND(OR(K574=契約状況コード表!D$5,K574=契約状況コード表!D$6),AG574=契約状況コード表!G$7),"契約総額(全官署)",IF(AND(K574=契約状況コード表!D$7,AG574=契約状況コード表!G$7),"契約総額(自官署のみ)",IF(K574=契約状況コード表!D$7,"年間支払金額(自官署のみ)",IF(AG574=契約状況コード表!G$7,"契約総額",IF(AND(COUNTIF(BJ574,"&lt;&gt;*単価*"),OR(K574=契約状況コード表!D$5,K574=契約状況コード表!D$6)),"全官署予定価格",IF(AND(COUNTIF(BJ574,"*単価*"),OR(K574=契約状況コード表!D$5,K574=契約状況コード表!D$6)),"全官署支払金額",IF(AND(COUNTIF(BJ574,"&lt;&gt;*単価*"),COUNTIF(BJ574,"*変更契約*")),"変更後予定価格",IF(COUNTIF(BJ574,"*単価*"),"年間支払金額","予定価格"))))))))))))</f>
        <v>予定価格</v>
      </c>
      <c r="BD574" s="98" t="str">
        <f>IF(AND(BI574=契約状況コード表!M$5,T574&gt;契約状況コード表!N$5),"○",IF(AND(BI574=契約状況コード表!M$6,T574&gt;=契約状況コード表!N$6),"○",IF(AND(BI574=契約状況コード表!M$7,T574&gt;=契約状況コード表!N$7),"○",IF(AND(BI574=契約状況コード表!M$8,T574&gt;=契約状況コード表!N$8),"○",IF(AND(BI574=契約状況コード表!M$9,T574&gt;=契約状況コード表!N$9),"○",IF(AND(BI574=契約状況コード表!M$10,T574&gt;=契約状況コード表!N$10),"○",IF(AND(BI574=契約状況コード表!M$11,T574&gt;=契約状況コード表!N$11),"○",IF(AND(BI574=契約状況コード表!M$12,T574&gt;=契約状況コード表!N$12),"○",IF(AND(BI574=契約状況コード表!M$13,T574&gt;=契約状況コード表!N$13),"○",IF(T574="他官署で調達手続き入札を実施のため","○","×"))))))))))</f>
        <v>×</v>
      </c>
      <c r="BE574" s="98" t="str">
        <f>IF(AND(BI574=契約状況コード表!M$5,Y574&gt;契約状況コード表!N$5),"○",IF(AND(BI574=契約状況コード表!M$6,Y574&gt;=契約状況コード表!N$6),"○",IF(AND(BI574=契約状況コード表!M$7,Y574&gt;=契約状況コード表!N$7),"○",IF(AND(BI574=契約状況コード表!M$8,Y574&gt;=契約状況コード表!N$8),"○",IF(AND(BI574=契約状況コード表!M$9,Y574&gt;=契約状況コード表!N$9),"○",IF(AND(BI574=契約状況コード表!M$10,Y574&gt;=契約状況コード表!N$10),"○",IF(AND(BI574=契約状況コード表!M$11,Y574&gt;=契約状況コード表!N$11),"○",IF(AND(BI574=契約状況コード表!M$12,Y574&gt;=契約状況コード表!N$12),"○",IF(AND(BI574=契約状況コード表!M$13,Y574&gt;=契約状況コード表!N$13),"○","×")))))))))</f>
        <v>×</v>
      </c>
      <c r="BF574" s="98" t="str">
        <f t="shared" si="72"/>
        <v>×</v>
      </c>
      <c r="BG574" s="98" t="str">
        <f t="shared" si="73"/>
        <v>×</v>
      </c>
      <c r="BH574" s="99" t="str">
        <f t="shared" si="74"/>
        <v/>
      </c>
      <c r="BI574" s="146">
        <f t="shared" si="75"/>
        <v>0</v>
      </c>
      <c r="BJ574" s="29" t="str">
        <f>IF(AG574=契約状況コード表!G$5,"",IF(AND(K574&lt;&gt;"",ISTEXT(U574)),"分担契約/単価契約",IF(ISTEXT(U574),"単価契約",IF(K574&lt;&gt;"","分担契約",""))))</f>
        <v/>
      </c>
      <c r="BK574" s="147"/>
      <c r="BL574" s="102" t="str">
        <f>IF(COUNTIF(T574,"**"),"",IF(AND(T574&gt;=契約状況コード表!P$5,OR(H574=契約状況コード表!M$5,H574=契約状況コード表!M$6)),1,IF(AND(T574&gt;=契約状況コード表!P$13,H574&lt;&gt;契約状況コード表!M$5,H574&lt;&gt;契約状況コード表!M$6),1,"")))</f>
        <v/>
      </c>
      <c r="BM574" s="132" t="str">
        <f t="shared" si="76"/>
        <v>○</v>
      </c>
      <c r="BN574" s="102" t="b">
        <f t="shared" si="77"/>
        <v>1</v>
      </c>
      <c r="BO574" s="102" t="b">
        <f t="shared" si="78"/>
        <v>1</v>
      </c>
    </row>
    <row r="575" spans="7:67" ht="60.6" customHeight="1">
      <c r="G575" s="64"/>
      <c r="H575" s="65"/>
      <c r="I575" s="65"/>
      <c r="J575" s="65"/>
      <c r="K575" s="64"/>
      <c r="L575" s="29"/>
      <c r="M575" s="66"/>
      <c r="N575" s="65"/>
      <c r="O575" s="67"/>
      <c r="P575" s="72"/>
      <c r="Q575" s="73"/>
      <c r="R575" s="65"/>
      <c r="S575" s="64"/>
      <c r="T575" s="68"/>
      <c r="U575" s="75"/>
      <c r="V575" s="76"/>
      <c r="W575" s="148" t="str">
        <f>IF(OR(T575="他官署で調達手続きを実施のため",AG575=契約状況コード表!G$5),"－",IF(V575&lt;&gt;"",ROUNDDOWN(V575/T575,3),(IFERROR(ROUNDDOWN(U575/T575,3),"－"))))</f>
        <v>－</v>
      </c>
      <c r="X575" s="68"/>
      <c r="Y575" s="68"/>
      <c r="Z575" s="71"/>
      <c r="AA575" s="69"/>
      <c r="AB575" s="70"/>
      <c r="AC575" s="71"/>
      <c r="AD575" s="71"/>
      <c r="AE575" s="71"/>
      <c r="AF575" s="71"/>
      <c r="AG575" s="69"/>
      <c r="AH575" s="65"/>
      <c r="AI575" s="65"/>
      <c r="AJ575" s="65"/>
      <c r="AK575" s="29"/>
      <c r="AL575" s="29"/>
      <c r="AM575" s="170"/>
      <c r="AN575" s="170"/>
      <c r="AO575" s="170"/>
      <c r="AP575" s="170"/>
      <c r="AQ575" s="29"/>
      <c r="AR575" s="64"/>
      <c r="AS575" s="29"/>
      <c r="AT575" s="29"/>
      <c r="AU575" s="29"/>
      <c r="AV575" s="29"/>
      <c r="AW575" s="29"/>
      <c r="AX575" s="29"/>
      <c r="AY575" s="29"/>
      <c r="AZ575" s="29"/>
      <c r="BA575" s="90"/>
      <c r="BB575" s="97"/>
      <c r="BC575" s="98" t="str">
        <f>IF(AND(OR(K575=契約状況コード表!D$5,K575=契約状況コード表!D$6),OR(AG575=契約状況コード表!G$5,AG575=契約状況コード表!G$6)),"年間支払金額(全官署)",IF(OR(AG575=契約状況コード表!G$5,AG575=契約状況コード表!G$6),"年間支払金額",IF(AND(OR(COUNTIF(AI575,"*すべて*"),COUNTIF(AI575,"*全て*")),S575="●",OR(K575=契約状況コード表!D$5,K575=契約状況コード表!D$6)),"年間支払金額(全官署、契約相手方ごと)",IF(AND(OR(COUNTIF(AI575,"*すべて*"),COUNTIF(AI575,"*全て*")),S575="●"),"年間支払金額(契約相手方ごと)",IF(AND(OR(K575=契約状況コード表!D$5,K575=契約状況コード表!D$6),AG575=契約状況コード表!G$7),"契約総額(全官署)",IF(AND(K575=契約状況コード表!D$7,AG575=契約状況コード表!G$7),"契約総額(自官署のみ)",IF(K575=契約状況コード表!D$7,"年間支払金額(自官署のみ)",IF(AG575=契約状況コード表!G$7,"契約総額",IF(AND(COUNTIF(BJ575,"&lt;&gt;*単価*"),OR(K575=契約状況コード表!D$5,K575=契約状況コード表!D$6)),"全官署予定価格",IF(AND(COUNTIF(BJ575,"*単価*"),OR(K575=契約状況コード表!D$5,K575=契約状況コード表!D$6)),"全官署支払金額",IF(AND(COUNTIF(BJ575,"&lt;&gt;*単価*"),COUNTIF(BJ575,"*変更契約*")),"変更後予定価格",IF(COUNTIF(BJ575,"*単価*"),"年間支払金額","予定価格"))))))))))))</f>
        <v>予定価格</v>
      </c>
      <c r="BD575" s="98" t="str">
        <f>IF(AND(BI575=契約状況コード表!M$5,T575&gt;契約状況コード表!N$5),"○",IF(AND(BI575=契約状況コード表!M$6,T575&gt;=契約状況コード表!N$6),"○",IF(AND(BI575=契約状況コード表!M$7,T575&gt;=契約状況コード表!N$7),"○",IF(AND(BI575=契約状況コード表!M$8,T575&gt;=契約状況コード表!N$8),"○",IF(AND(BI575=契約状況コード表!M$9,T575&gt;=契約状況コード表!N$9),"○",IF(AND(BI575=契約状況コード表!M$10,T575&gt;=契約状況コード表!N$10),"○",IF(AND(BI575=契約状況コード表!M$11,T575&gt;=契約状況コード表!N$11),"○",IF(AND(BI575=契約状況コード表!M$12,T575&gt;=契約状況コード表!N$12),"○",IF(AND(BI575=契約状況コード表!M$13,T575&gt;=契約状況コード表!N$13),"○",IF(T575="他官署で調達手続き入札を実施のため","○","×"))))))))))</f>
        <v>×</v>
      </c>
      <c r="BE575" s="98" t="str">
        <f>IF(AND(BI575=契約状況コード表!M$5,Y575&gt;契約状況コード表!N$5),"○",IF(AND(BI575=契約状況コード表!M$6,Y575&gt;=契約状況コード表!N$6),"○",IF(AND(BI575=契約状況コード表!M$7,Y575&gt;=契約状況コード表!N$7),"○",IF(AND(BI575=契約状況コード表!M$8,Y575&gt;=契約状況コード表!N$8),"○",IF(AND(BI575=契約状況コード表!M$9,Y575&gt;=契約状況コード表!N$9),"○",IF(AND(BI575=契約状況コード表!M$10,Y575&gt;=契約状況コード表!N$10),"○",IF(AND(BI575=契約状況コード表!M$11,Y575&gt;=契約状況コード表!N$11),"○",IF(AND(BI575=契約状況コード表!M$12,Y575&gt;=契約状況コード表!N$12),"○",IF(AND(BI575=契約状況コード表!M$13,Y575&gt;=契約状況コード表!N$13),"○","×")))))))))</f>
        <v>×</v>
      </c>
      <c r="BF575" s="98" t="str">
        <f t="shared" si="72"/>
        <v>×</v>
      </c>
      <c r="BG575" s="98" t="str">
        <f t="shared" si="73"/>
        <v>×</v>
      </c>
      <c r="BH575" s="99" t="str">
        <f t="shared" si="74"/>
        <v/>
      </c>
      <c r="BI575" s="146">
        <f t="shared" si="75"/>
        <v>0</v>
      </c>
      <c r="BJ575" s="29" t="str">
        <f>IF(AG575=契約状況コード表!G$5,"",IF(AND(K575&lt;&gt;"",ISTEXT(U575)),"分担契約/単価契約",IF(ISTEXT(U575),"単価契約",IF(K575&lt;&gt;"","分担契約",""))))</f>
        <v/>
      </c>
      <c r="BK575" s="147"/>
      <c r="BL575" s="102" t="str">
        <f>IF(COUNTIF(T575,"**"),"",IF(AND(T575&gt;=契約状況コード表!P$5,OR(H575=契約状況コード表!M$5,H575=契約状況コード表!M$6)),1,IF(AND(T575&gt;=契約状況コード表!P$13,H575&lt;&gt;契約状況コード表!M$5,H575&lt;&gt;契約状況コード表!M$6),1,"")))</f>
        <v/>
      </c>
      <c r="BM575" s="132" t="str">
        <f t="shared" si="76"/>
        <v>○</v>
      </c>
      <c r="BN575" s="102" t="b">
        <f t="shared" si="77"/>
        <v>1</v>
      </c>
      <c r="BO575" s="102" t="b">
        <f t="shared" si="78"/>
        <v>1</v>
      </c>
    </row>
    <row r="576" spans="7:67" ht="60.6" customHeight="1">
      <c r="G576" s="64"/>
      <c r="H576" s="65"/>
      <c r="I576" s="65"/>
      <c r="J576" s="65"/>
      <c r="K576" s="64"/>
      <c r="L576" s="29"/>
      <c r="M576" s="66"/>
      <c r="N576" s="65"/>
      <c r="O576" s="67"/>
      <c r="P576" s="72"/>
      <c r="Q576" s="73"/>
      <c r="R576" s="65"/>
      <c r="S576" s="64"/>
      <c r="T576" s="68"/>
      <c r="U576" s="75"/>
      <c r="V576" s="76"/>
      <c r="W576" s="148" t="str">
        <f>IF(OR(T576="他官署で調達手続きを実施のため",AG576=契約状況コード表!G$5),"－",IF(V576&lt;&gt;"",ROUNDDOWN(V576/T576,3),(IFERROR(ROUNDDOWN(U576/T576,3),"－"))))</f>
        <v>－</v>
      </c>
      <c r="X576" s="68"/>
      <c r="Y576" s="68"/>
      <c r="Z576" s="71"/>
      <c r="AA576" s="69"/>
      <c r="AB576" s="70"/>
      <c r="AC576" s="71"/>
      <c r="AD576" s="71"/>
      <c r="AE576" s="71"/>
      <c r="AF576" s="71"/>
      <c r="AG576" s="69"/>
      <c r="AH576" s="65"/>
      <c r="AI576" s="65"/>
      <c r="AJ576" s="65"/>
      <c r="AK576" s="29"/>
      <c r="AL576" s="29"/>
      <c r="AM576" s="170"/>
      <c r="AN576" s="170"/>
      <c r="AO576" s="170"/>
      <c r="AP576" s="170"/>
      <c r="AQ576" s="29"/>
      <c r="AR576" s="64"/>
      <c r="AS576" s="29"/>
      <c r="AT576" s="29"/>
      <c r="AU576" s="29"/>
      <c r="AV576" s="29"/>
      <c r="AW576" s="29"/>
      <c r="AX576" s="29"/>
      <c r="AY576" s="29"/>
      <c r="AZ576" s="29"/>
      <c r="BA576" s="90"/>
      <c r="BB576" s="97"/>
      <c r="BC576" s="98" t="str">
        <f>IF(AND(OR(K576=契約状況コード表!D$5,K576=契約状況コード表!D$6),OR(AG576=契約状況コード表!G$5,AG576=契約状況コード表!G$6)),"年間支払金額(全官署)",IF(OR(AG576=契約状況コード表!G$5,AG576=契約状況コード表!G$6),"年間支払金額",IF(AND(OR(COUNTIF(AI576,"*すべて*"),COUNTIF(AI576,"*全て*")),S576="●",OR(K576=契約状況コード表!D$5,K576=契約状況コード表!D$6)),"年間支払金額(全官署、契約相手方ごと)",IF(AND(OR(COUNTIF(AI576,"*すべて*"),COUNTIF(AI576,"*全て*")),S576="●"),"年間支払金額(契約相手方ごと)",IF(AND(OR(K576=契約状況コード表!D$5,K576=契約状況コード表!D$6),AG576=契約状況コード表!G$7),"契約総額(全官署)",IF(AND(K576=契約状況コード表!D$7,AG576=契約状況コード表!G$7),"契約総額(自官署のみ)",IF(K576=契約状況コード表!D$7,"年間支払金額(自官署のみ)",IF(AG576=契約状況コード表!G$7,"契約総額",IF(AND(COUNTIF(BJ576,"&lt;&gt;*単価*"),OR(K576=契約状況コード表!D$5,K576=契約状況コード表!D$6)),"全官署予定価格",IF(AND(COUNTIF(BJ576,"*単価*"),OR(K576=契約状況コード表!D$5,K576=契約状況コード表!D$6)),"全官署支払金額",IF(AND(COUNTIF(BJ576,"&lt;&gt;*単価*"),COUNTIF(BJ576,"*変更契約*")),"変更後予定価格",IF(COUNTIF(BJ576,"*単価*"),"年間支払金額","予定価格"))))))))))))</f>
        <v>予定価格</v>
      </c>
      <c r="BD576" s="98" t="str">
        <f>IF(AND(BI576=契約状況コード表!M$5,T576&gt;契約状況コード表!N$5),"○",IF(AND(BI576=契約状況コード表!M$6,T576&gt;=契約状況コード表!N$6),"○",IF(AND(BI576=契約状況コード表!M$7,T576&gt;=契約状況コード表!N$7),"○",IF(AND(BI576=契約状況コード表!M$8,T576&gt;=契約状況コード表!N$8),"○",IF(AND(BI576=契約状況コード表!M$9,T576&gt;=契約状況コード表!N$9),"○",IF(AND(BI576=契約状況コード表!M$10,T576&gt;=契約状況コード表!N$10),"○",IF(AND(BI576=契約状況コード表!M$11,T576&gt;=契約状況コード表!N$11),"○",IF(AND(BI576=契約状況コード表!M$12,T576&gt;=契約状況コード表!N$12),"○",IF(AND(BI576=契約状況コード表!M$13,T576&gt;=契約状況コード表!N$13),"○",IF(T576="他官署で調達手続き入札を実施のため","○","×"))))))))))</f>
        <v>×</v>
      </c>
      <c r="BE576" s="98" t="str">
        <f>IF(AND(BI576=契約状況コード表!M$5,Y576&gt;契約状況コード表!N$5),"○",IF(AND(BI576=契約状況コード表!M$6,Y576&gt;=契約状況コード表!N$6),"○",IF(AND(BI576=契約状況コード表!M$7,Y576&gt;=契約状況コード表!N$7),"○",IF(AND(BI576=契約状況コード表!M$8,Y576&gt;=契約状況コード表!N$8),"○",IF(AND(BI576=契約状況コード表!M$9,Y576&gt;=契約状況コード表!N$9),"○",IF(AND(BI576=契約状況コード表!M$10,Y576&gt;=契約状況コード表!N$10),"○",IF(AND(BI576=契約状況コード表!M$11,Y576&gt;=契約状況コード表!N$11),"○",IF(AND(BI576=契約状況コード表!M$12,Y576&gt;=契約状況コード表!N$12),"○",IF(AND(BI576=契約状況コード表!M$13,Y576&gt;=契約状況コード表!N$13),"○","×")))))))))</f>
        <v>×</v>
      </c>
      <c r="BF576" s="98" t="str">
        <f t="shared" si="72"/>
        <v>×</v>
      </c>
      <c r="BG576" s="98" t="str">
        <f t="shared" si="73"/>
        <v>×</v>
      </c>
      <c r="BH576" s="99" t="str">
        <f t="shared" si="74"/>
        <v/>
      </c>
      <c r="BI576" s="146">
        <f t="shared" si="75"/>
        <v>0</v>
      </c>
      <c r="BJ576" s="29" t="str">
        <f>IF(AG576=契約状況コード表!G$5,"",IF(AND(K576&lt;&gt;"",ISTEXT(U576)),"分担契約/単価契約",IF(ISTEXT(U576),"単価契約",IF(K576&lt;&gt;"","分担契約",""))))</f>
        <v/>
      </c>
      <c r="BK576" s="147"/>
      <c r="BL576" s="102" t="str">
        <f>IF(COUNTIF(T576,"**"),"",IF(AND(T576&gt;=契約状況コード表!P$5,OR(H576=契約状況コード表!M$5,H576=契約状況コード表!M$6)),1,IF(AND(T576&gt;=契約状況コード表!P$13,H576&lt;&gt;契約状況コード表!M$5,H576&lt;&gt;契約状況コード表!M$6),1,"")))</f>
        <v/>
      </c>
      <c r="BM576" s="132" t="str">
        <f t="shared" si="76"/>
        <v>○</v>
      </c>
      <c r="BN576" s="102" t="b">
        <f t="shared" si="77"/>
        <v>1</v>
      </c>
      <c r="BO576" s="102" t="b">
        <f t="shared" si="78"/>
        <v>1</v>
      </c>
    </row>
    <row r="577" spans="7:67" ht="60.6" customHeight="1">
      <c r="G577" s="64"/>
      <c r="H577" s="65"/>
      <c r="I577" s="65"/>
      <c r="J577" s="65"/>
      <c r="K577" s="64"/>
      <c r="L577" s="29"/>
      <c r="M577" s="66"/>
      <c r="N577" s="65"/>
      <c r="O577" s="67"/>
      <c r="P577" s="72"/>
      <c r="Q577" s="73"/>
      <c r="R577" s="65"/>
      <c r="S577" s="64"/>
      <c r="T577" s="68"/>
      <c r="U577" s="75"/>
      <c r="V577" s="76"/>
      <c r="W577" s="148" t="str">
        <f>IF(OR(T577="他官署で調達手続きを実施のため",AG577=契約状況コード表!G$5),"－",IF(V577&lt;&gt;"",ROUNDDOWN(V577/T577,3),(IFERROR(ROUNDDOWN(U577/T577,3),"－"))))</f>
        <v>－</v>
      </c>
      <c r="X577" s="68"/>
      <c r="Y577" s="68"/>
      <c r="Z577" s="71"/>
      <c r="AA577" s="69"/>
      <c r="AB577" s="70"/>
      <c r="AC577" s="71"/>
      <c r="AD577" s="71"/>
      <c r="AE577" s="71"/>
      <c r="AF577" s="71"/>
      <c r="AG577" s="69"/>
      <c r="AH577" s="65"/>
      <c r="AI577" s="65"/>
      <c r="AJ577" s="65"/>
      <c r="AK577" s="29"/>
      <c r="AL577" s="29"/>
      <c r="AM577" s="170"/>
      <c r="AN577" s="170"/>
      <c r="AO577" s="170"/>
      <c r="AP577" s="170"/>
      <c r="AQ577" s="29"/>
      <c r="AR577" s="64"/>
      <c r="AS577" s="29"/>
      <c r="AT577" s="29"/>
      <c r="AU577" s="29"/>
      <c r="AV577" s="29"/>
      <c r="AW577" s="29"/>
      <c r="AX577" s="29"/>
      <c r="AY577" s="29"/>
      <c r="AZ577" s="29"/>
      <c r="BA577" s="90"/>
      <c r="BB577" s="97"/>
      <c r="BC577" s="98" t="str">
        <f>IF(AND(OR(K577=契約状況コード表!D$5,K577=契約状況コード表!D$6),OR(AG577=契約状況コード表!G$5,AG577=契約状況コード表!G$6)),"年間支払金額(全官署)",IF(OR(AG577=契約状況コード表!G$5,AG577=契約状況コード表!G$6),"年間支払金額",IF(AND(OR(COUNTIF(AI577,"*すべて*"),COUNTIF(AI577,"*全て*")),S577="●",OR(K577=契約状況コード表!D$5,K577=契約状況コード表!D$6)),"年間支払金額(全官署、契約相手方ごと)",IF(AND(OR(COUNTIF(AI577,"*すべて*"),COUNTIF(AI577,"*全て*")),S577="●"),"年間支払金額(契約相手方ごと)",IF(AND(OR(K577=契約状況コード表!D$5,K577=契約状況コード表!D$6),AG577=契約状況コード表!G$7),"契約総額(全官署)",IF(AND(K577=契約状況コード表!D$7,AG577=契約状況コード表!G$7),"契約総額(自官署のみ)",IF(K577=契約状況コード表!D$7,"年間支払金額(自官署のみ)",IF(AG577=契約状況コード表!G$7,"契約総額",IF(AND(COUNTIF(BJ577,"&lt;&gt;*単価*"),OR(K577=契約状況コード表!D$5,K577=契約状況コード表!D$6)),"全官署予定価格",IF(AND(COUNTIF(BJ577,"*単価*"),OR(K577=契約状況コード表!D$5,K577=契約状況コード表!D$6)),"全官署支払金額",IF(AND(COUNTIF(BJ577,"&lt;&gt;*単価*"),COUNTIF(BJ577,"*変更契約*")),"変更後予定価格",IF(COUNTIF(BJ577,"*単価*"),"年間支払金額","予定価格"))))))))))))</f>
        <v>予定価格</v>
      </c>
      <c r="BD577" s="98" t="str">
        <f>IF(AND(BI577=契約状況コード表!M$5,T577&gt;契約状況コード表!N$5),"○",IF(AND(BI577=契約状況コード表!M$6,T577&gt;=契約状況コード表!N$6),"○",IF(AND(BI577=契約状況コード表!M$7,T577&gt;=契約状況コード表!N$7),"○",IF(AND(BI577=契約状況コード表!M$8,T577&gt;=契約状況コード表!N$8),"○",IF(AND(BI577=契約状況コード表!M$9,T577&gt;=契約状況コード表!N$9),"○",IF(AND(BI577=契約状況コード表!M$10,T577&gt;=契約状況コード表!N$10),"○",IF(AND(BI577=契約状況コード表!M$11,T577&gt;=契約状況コード表!N$11),"○",IF(AND(BI577=契約状況コード表!M$12,T577&gt;=契約状況コード表!N$12),"○",IF(AND(BI577=契約状況コード表!M$13,T577&gt;=契約状況コード表!N$13),"○",IF(T577="他官署で調達手続き入札を実施のため","○","×"))))))))))</f>
        <v>×</v>
      </c>
      <c r="BE577" s="98" t="str">
        <f>IF(AND(BI577=契約状況コード表!M$5,Y577&gt;契約状況コード表!N$5),"○",IF(AND(BI577=契約状況コード表!M$6,Y577&gt;=契約状況コード表!N$6),"○",IF(AND(BI577=契約状況コード表!M$7,Y577&gt;=契約状況コード表!N$7),"○",IF(AND(BI577=契約状況コード表!M$8,Y577&gt;=契約状況コード表!N$8),"○",IF(AND(BI577=契約状況コード表!M$9,Y577&gt;=契約状況コード表!N$9),"○",IF(AND(BI577=契約状況コード表!M$10,Y577&gt;=契約状況コード表!N$10),"○",IF(AND(BI577=契約状況コード表!M$11,Y577&gt;=契約状況コード表!N$11),"○",IF(AND(BI577=契約状況コード表!M$12,Y577&gt;=契約状況コード表!N$12),"○",IF(AND(BI577=契約状況コード表!M$13,Y577&gt;=契約状況コード表!N$13),"○","×")))))))))</f>
        <v>×</v>
      </c>
      <c r="BF577" s="98" t="str">
        <f t="shared" si="72"/>
        <v>×</v>
      </c>
      <c r="BG577" s="98" t="str">
        <f t="shared" si="73"/>
        <v>×</v>
      </c>
      <c r="BH577" s="99" t="str">
        <f t="shared" si="74"/>
        <v/>
      </c>
      <c r="BI577" s="146">
        <f t="shared" si="75"/>
        <v>0</v>
      </c>
      <c r="BJ577" s="29" t="str">
        <f>IF(AG577=契約状況コード表!G$5,"",IF(AND(K577&lt;&gt;"",ISTEXT(U577)),"分担契約/単価契約",IF(ISTEXT(U577),"単価契約",IF(K577&lt;&gt;"","分担契約",""))))</f>
        <v/>
      </c>
      <c r="BK577" s="147"/>
      <c r="BL577" s="102" t="str">
        <f>IF(COUNTIF(T577,"**"),"",IF(AND(T577&gt;=契約状況コード表!P$5,OR(H577=契約状況コード表!M$5,H577=契約状況コード表!M$6)),1,IF(AND(T577&gt;=契約状況コード表!P$13,H577&lt;&gt;契約状況コード表!M$5,H577&lt;&gt;契約状況コード表!M$6),1,"")))</f>
        <v/>
      </c>
      <c r="BM577" s="132" t="str">
        <f t="shared" si="76"/>
        <v>○</v>
      </c>
      <c r="BN577" s="102" t="b">
        <f t="shared" si="77"/>
        <v>1</v>
      </c>
      <c r="BO577" s="102" t="b">
        <f t="shared" si="78"/>
        <v>1</v>
      </c>
    </row>
    <row r="578" spans="7:67" ht="60.6" customHeight="1">
      <c r="G578" s="64"/>
      <c r="H578" s="65"/>
      <c r="I578" s="65"/>
      <c r="J578" s="65"/>
      <c r="K578" s="64"/>
      <c r="L578" s="29"/>
      <c r="M578" s="66"/>
      <c r="N578" s="65"/>
      <c r="O578" s="67"/>
      <c r="P578" s="72"/>
      <c r="Q578" s="73"/>
      <c r="R578" s="65"/>
      <c r="S578" s="64"/>
      <c r="T578" s="68"/>
      <c r="U578" s="75"/>
      <c r="V578" s="76"/>
      <c r="W578" s="148" t="str">
        <f>IF(OR(T578="他官署で調達手続きを実施のため",AG578=契約状況コード表!G$5),"－",IF(V578&lt;&gt;"",ROUNDDOWN(V578/T578,3),(IFERROR(ROUNDDOWN(U578/T578,3),"－"))))</f>
        <v>－</v>
      </c>
      <c r="X578" s="68"/>
      <c r="Y578" s="68"/>
      <c r="Z578" s="71"/>
      <c r="AA578" s="69"/>
      <c r="AB578" s="70"/>
      <c r="AC578" s="71"/>
      <c r="AD578" s="71"/>
      <c r="AE578" s="71"/>
      <c r="AF578" s="71"/>
      <c r="AG578" s="69"/>
      <c r="AH578" s="65"/>
      <c r="AI578" s="65"/>
      <c r="AJ578" s="65"/>
      <c r="AK578" s="29"/>
      <c r="AL578" s="29"/>
      <c r="AM578" s="170"/>
      <c r="AN578" s="170"/>
      <c r="AO578" s="170"/>
      <c r="AP578" s="170"/>
      <c r="AQ578" s="29"/>
      <c r="AR578" s="64"/>
      <c r="AS578" s="29"/>
      <c r="AT578" s="29"/>
      <c r="AU578" s="29"/>
      <c r="AV578" s="29"/>
      <c r="AW578" s="29"/>
      <c r="AX578" s="29"/>
      <c r="AY578" s="29"/>
      <c r="AZ578" s="29"/>
      <c r="BA578" s="92"/>
      <c r="BB578" s="97"/>
      <c r="BC578" s="98" t="str">
        <f>IF(AND(OR(K578=契約状況コード表!D$5,K578=契約状況コード表!D$6),OR(AG578=契約状況コード表!G$5,AG578=契約状況コード表!G$6)),"年間支払金額(全官署)",IF(OR(AG578=契約状況コード表!G$5,AG578=契約状況コード表!G$6),"年間支払金額",IF(AND(OR(COUNTIF(AI578,"*すべて*"),COUNTIF(AI578,"*全て*")),S578="●",OR(K578=契約状況コード表!D$5,K578=契約状況コード表!D$6)),"年間支払金額(全官署、契約相手方ごと)",IF(AND(OR(COUNTIF(AI578,"*すべて*"),COUNTIF(AI578,"*全て*")),S578="●"),"年間支払金額(契約相手方ごと)",IF(AND(OR(K578=契約状況コード表!D$5,K578=契約状況コード表!D$6),AG578=契約状況コード表!G$7),"契約総額(全官署)",IF(AND(K578=契約状況コード表!D$7,AG578=契約状況コード表!G$7),"契約総額(自官署のみ)",IF(K578=契約状況コード表!D$7,"年間支払金額(自官署のみ)",IF(AG578=契約状況コード表!G$7,"契約総額",IF(AND(COUNTIF(BJ578,"&lt;&gt;*単価*"),OR(K578=契約状況コード表!D$5,K578=契約状況コード表!D$6)),"全官署予定価格",IF(AND(COUNTIF(BJ578,"*単価*"),OR(K578=契約状況コード表!D$5,K578=契約状況コード表!D$6)),"全官署支払金額",IF(AND(COUNTIF(BJ578,"&lt;&gt;*単価*"),COUNTIF(BJ578,"*変更契約*")),"変更後予定価格",IF(COUNTIF(BJ578,"*単価*"),"年間支払金額","予定価格"))))))))))))</f>
        <v>予定価格</v>
      </c>
      <c r="BD578" s="98" t="str">
        <f>IF(AND(BI578=契約状況コード表!M$5,T578&gt;契約状況コード表!N$5),"○",IF(AND(BI578=契約状況コード表!M$6,T578&gt;=契約状況コード表!N$6),"○",IF(AND(BI578=契約状況コード表!M$7,T578&gt;=契約状況コード表!N$7),"○",IF(AND(BI578=契約状況コード表!M$8,T578&gt;=契約状況コード表!N$8),"○",IF(AND(BI578=契約状況コード表!M$9,T578&gt;=契約状況コード表!N$9),"○",IF(AND(BI578=契約状況コード表!M$10,T578&gt;=契約状況コード表!N$10),"○",IF(AND(BI578=契約状況コード表!M$11,T578&gt;=契約状況コード表!N$11),"○",IF(AND(BI578=契約状況コード表!M$12,T578&gt;=契約状況コード表!N$12),"○",IF(AND(BI578=契約状況コード表!M$13,T578&gt;=契約状況コード表!N$13),"○",IF(T578="他官署で調達手続き入札を実施のため","○","×"))))))))))</f>
        <v>×</v>
      </c>
      <c r="BE578" s="98" t="str">
        <f>IF(AND(BI578=契約状況コード表!M$5,Y578&gt;契約状況コード表!N$5),"○",IF(AND(BI578=契約状況コード表!M$6,Y578&gt;=契約状況コード表!N$6),"○",IF(AND(BI578=契約状況コード表!M$7,Y578&gt;=契約状況コード表!N$7),"○",IF(AND(BI578=契約状況コード表!M$8,Y578&gt;=契約状況コード表!N$8),"○",IF(AND(BI578=契約状況コード表!M$9,Y578&gt;=契約状況コード表!N$9),"○",IF(AND(BI578=契約状況コード表!M$10,Y578&gt;=契約状況コード表!N$10),"○",IF(AND(BI578=契約状況コード表!M$11,Y578&gt;=契約状況コード表!N$11),"○",IF(AND(BI578=契約状況コード表!M$12,Y578&gt;=契約状況コード表!N$12),"○",IF(AND(BI578=契約状況コード表!M$13,Y578&gt;=契約状況コード表!N$13),"○","×")))))))))</f>
        <v>×</v>
      </c>
      <c r="BF578" s="98" t="str">
        <f t="shared" si="72"/>
        <v>×</v>
      </c>
      <c r="BG578" s="98" t="str">
        <f t="shared" si="73"/>
        <v>×</v>
      </c>
      <c r="BH578" s="99" t="str">
        <f t="shared" si="74"/>
        <v/>
      </c>
      <c r="BI578" s="146">
        <f t="shared" si="75"/>
        <v>0</v>
      </c>
      <c r="BJ578" s="29" t="str">
        <f>IF(AG578=契約状況コード表!G$5,"",IF(AND(K578&lt;&gt;"",ISTEXT(U578)),"分担契約/単価契約",IF(ISTEXT(U578),"単価契約",IF(K578&lt;&gt;"","分担契約",""))))</f>
        <v/>
      </c>
      <c r="BK578" s="147"/>
      <c r="BL578" s="102" t="str">
        <f>IF(COUNTIF(T578,"**"),"",IF(AND(T578&gt;=契約状況コード表!P$5,OR(H578=契約状況コード表!M$5,H578=契約状況コード表!M$6)),1,IF(AND(T578&gt;=契約状況コード表!P$13,H578&lt;&gt;契約状況コード表!M$5,H578&lt;&gt;契約状況コード表!M$6),1,"")))</f>
        <v/>
      </c>
      <c r="BM578" s="132" t="str">
        <f t="shared" si="76"/>
        <v>○</v>
      </c>
      <c r="BN578" s="102" t="b">
        <f t="shared" si="77"/>
        <v>1</v>
      </c>
      <c r="BO578" s="102" t="b">
        <f t="shared" si="78"/>
        <v>1</v>
      </c>
    </row>
    <row r="579" spans="7:67" ht="60.6" customHeight="1">
      <c r="G579" s="64"/>
      <c r="H579" s="65"/>
      <c r="I579" s="65"/>
      <c r="J579" s="65"/>
      <c r="K579" s="64"/>
      <c r="L579" s="29"/>
      <c r="M579" s="66"/>
      <c r="N579" s="65"/>
      <c r="O579" s="67"/>
      <c r="P579" s="72"/>
      <c r="Q579" s="73"/>
      <c r="R579" s="65"/>
      <c r="S579" s="64"/>
      <c r="T579" s="68"/>
      <c r="U579" s="75"/>
      <c r="V579" s="76"/>
      <c r="W579" s="148" t="str">
        <f>IF(OR(T579="他官署で調達手続きを実施のため",AG579=契約状況コード表!G$5),"－",IF(V579&lt;&gt;"",ROUNDDOWN(V579/T579,3),(IFERROR(ROUNDDOWN(U579/T579,3),"－"))))</f>
        <v>－</v>
      </c>
      <c r="X579" s="68"/>
      <c r="Y579" s="68"/>
      <c r="Z579" s="71"/>
      <c r="AA579" s="69"/>
      <c r="AB579" s="70"/>
      <c r="AC579" s="71"/>
      <c r="AD579" s="71"/>
      <c r="AE579" s="71"/>
      <c r="AF579" s="71"/>
      <c r="AG579" s="69"/>
      <c r="AH579" s="65"/>
      <c r="AI579" s="65"/>
      <c r="AJ579" s="65"/>
      <c r="AK579" s="29"/>
      <c r="AL579" s="29"/>
      <c r="AM579" s="170"/>
      <c r="AN579" s="170"/>
      <c r="AO579" s="170"/>
      <c r="AP579" s="170"/>
      <c r="AQ579" s="29"/>
      <c r="AR579" s="64"/>
      <c r="AS579" s="29"/>
      <c r="AT579" s="29"/>
      <c r="AU579" s="29"/>
      <c r="AV579" s="29"/>
      <c r="AW579" s="29"/>
      <c r="AX579" s="29"/>
      <c r="AY579" s="29"/>
      <c r="AZ579" s="29"/>
      <c r="BA579" s="90"/>
      <c r="BB579" s="97"/>
      <c r="BC579" s="98" t="str">
        <f>IF(AND(OR(K579=契約状況コード表!D$5,K579=契約状況コード表!D$6),OR(AG579=契約状況コード表!G$5,AG579=契約状況コード表!G$6)),"年間支払金額(全官署)",IF(OR(AG579=契約状況コード表!G$5,AG579=契約状況コード表!G$6),"年間支払金額",IF(AND(OR(COUNTIF(AI579,"*すべて*"),COUNTIF(AI579,"*全て*")),S579="●",OR(K579=契約状況コード表!D$5,K579=契約状況コード表!D$6)),"年間支払金額(全官署、契約相手方ごと)",IF(AND(OR(COUNTIF(AI579,"*すべて*"),COUNTIF(AI579,"*全て*")),S579="●"),"年間支払金額(契約相手方ごと)",IF(AND(OR(K579=契約状況コード表!D$5,K579=契約状況コード表!D$6),AG579=契約状況コード表!G$7),"契約総額(全官署)",IF(AND(K579=契約状況コード表!D$7,AG579=契約状況コード表!G$7),"契約総額(自官署のみ)",IF(K579=契約状況コード表!D$7,"年間支払金額(自官署のみ)",IF(AG579=契約状況コード表!G$7,"契約総額",IF(AND(COUNTIF(BJ579,"&lt;&gt;*単価*"),OR(K579=契約状況コード表!D$5,K579=契約状況コード表!D$6)),"全官署予定価格",IF(AND(COUNTIF(BJ579,"*単価*"),OR(K579=契約状況コード表!D$5,K579=契約状況コード表!D$6)),"全官署支払金額",IF(AND(COUNTIF(BJ579,"&lt;&gt;*単価*"),COUNTIF(BJ579,"*変更契約*")),"変更後予定価格",IF(COUNTIF(BJ579,"*単価*"),"年間支払金額","予定価格"))))))))))))</f>
        <v>予定価格</v>
      </c>
      <c r="BD579" s="98" t="str">
        <f>IF(AND(BI579=契約状況コード表!M$5,T579&gt;契約状況コード表!N$5),"○",IF(AND(BI579=契約状況コード表!M$6,T579&gt;=契約状況コード表!N$6),"○",IF(AND(BI579=契約状況コード表!M$7,T579&gt;=契約状況コード表!N$7),"○",IF(AND(BI579=契約状況コード表!M$8,T579&gt;=契約状況コード表!N$8),"○",IF(AND(BI579=契約状況コード表!M$9,T579&gt;=契約状況コード表!N$9),"○",IF(AND(BI579=契約状況コード表!M$10,T579&gt;=契約状況コード表!N$10),"○",IF(AND(BI579=契約状況コード表!M$11,T579&gt;=契約状況コード表!N$11),"○",IF(AND(BI579=契約状況コード表!M$12,T579&gt;=契約状況コード表!N$12),"○",IF(AND(BI579=契約状況コード表!M$13,T579&gt;=契約状況コード表!N$13),"○",IF(T579="他官署で調達手続き入札を実施のため","○","×"))))))))))</f>
        <v>×</v>
      </c>
      <c r="BE579" s="98" t="str">
        <f>IF(AND(BI579=契約状況コード表!M$5,Y579&gt;契約状況コード表!N$5),"○",IF(AND(BI579=契約状況コード表!M$6,Y579&gt;=契約状況コード表!N$6),"○",IF(AND(BI579=契約状況コード表!M$7,Y579&gt;=契約状況コード表!N$7),"○",IF(AND(BI579=契約状況コード表!M$8,Y579&gt;=契約状況コード表!N$8),"○",IF(AND(BI579=契約状況コード表!M$9,Y579&gt;=契約状況コード表!N$9),"○",IF(AND(BI579=契約状況コード表!M$10,Y579&gt;=契約状況コード表!N$10),"○",IF(AND(BI579=契約状況コード表!M$11,Y579&gt;=契約状況コード表!N$11),"○",IF(AND(BI579=契約状況コード表!M$12,Y579&gt;=契約状況コード表!N$12),"○",IF(AND(BI579=契約状況コード表!M$13,Y579&gt;=契約状況コード表!N$13),"○","×")))))))))</f>
        <v>×</v>
      </c>
      <c r="BF579" s="98" t="str">
        <f t="shared" si="72"/>
        <v>×</v>
      </c>
      <c r="BG579" s="98" t="str">
        <f t="shared" si="73"/>
        <v>×</v>
      </c>
      <c r="BH579" s="99" t="str">
        <f t="shared" si="74"/>
        <v/>
      </c>
      <c r="BI579" s="146">
        <f t="shared" si="75"/>
        <v>0</v>
      </c>
      <c r="BJ579" s="29" t="str">
        <f>IF(AG579=契約状況コード表!G$5,"",IF(AND(K579&lt;&gt;"",ISTEXT(U579)),"分担契約/単価契約",IF(ISTEXT(U579),"単価契約",IF(K579&lt;&gt;"","分担契約",""))))</f>
        <v/>
      </c>
      <c r="BK579" s="147"/>
      <c r="BL579" s="102" t="str">
        <f>IF(COUNTIF(T579,"**"),"",IF(AND(T579&gt;=契約状況コード表!P$5,OR(H579=契約状況コード表!M$5,H579=契約状況コード表!M$6)),1,IF(AND(T579&gt;=契約状況コード表!P$13,H579&lt;&gt;契約状況コード表!M$5,H579&lt;&gt;契約状況コード表!M$6),1,"")))</f>
        <v/>
      </c>
      <c r="BM579" s="132" t="str">
        <f t="shared" si="76"/>
        <v>○</v>
      </c>
      <c r="BN579" s="102" t="b">
        <f t="shared" si="77"/>
        <v>1</v>
      </c>
      <c r="BO579" s="102" t="b">
        <f t="shared" si="78"/>
        <v>1</v>
      </c>
    </row>
    <row r="580" spans="7:67" ht="60.6" customHeight="1">
      <c r="G580" s="64"/>
      <c r="H580" s="65"/>
      <c r="I580" s="65"/>
      <c r="J580" s="65"/>
      <c r="K580" s="64"/>
      <c r="L580" s="29"/>
      <c r="M580" s="66"/>
      <c r="N580" s="65"/>
      <c r="O580" s="67"/>
      <c r="P580" s="72"/>
      <c r="Q580" s="73"/>
      <c r="R580" s="65"/>
      <c r="S580" s="64"/>
      <c r="T580" s="68"/>
      <c r="U580" s="75"/>
      <c r="V580" s="76"/>
      <c r="W580" s="148" t="str">
        <f>IF(OR(T580="他官署で調達手続きを実施のため",AG580=契約状況コード表!G$5),"－",IF(V580&lt;&gt;"",ROUNDDOWN(V580/T580,3),(IFERROR(ROUNDDOWN(U580/T580,3),"－"))))</f>
        <v>－</v>
      </c>
      <c r="X580" s="68"/>
      <c r="Y580" s="68"/>
      <c r="Z580" s="71"/>
      <c r="AA580" s="69"/>
      <c r="AB580" s="70"/>
      <c r="AC580" s="71"/>
      <c r="AD580" s="71"/>
      <c r="AE580" s="71"/>
      <c r="AF580" s="71"/>
      <c r="AG580" s="69"/>
      <c r="AH580" s="65"/>
      <c r="AI580" s="65"/>
      <c r="AJ580" s="65"/>
      <c r="AK580" s="29"/>
      <c r="AL580" s="29"/>
      <c r="AM580" s="170"/>
      <c r="AN580" s="170"/>
      <c r="AO580" s="170"/>
      <c r="AP580" s="170"/>
      <c r="AQ580" s="29"/>
      <c r="AR580" s="64"/>
      <c r="AS580" s="29"/>
      <c r="AT580" s="29"/>
      <c r="AU580" s="29"/>
      <c r="AV580" s="29"/>
      <c r="AW580" s="29"/>
      <c r="AX580" s="29"/>
      <c r="AY580" s="29"/>
      <c r="AZ580" s="29"/>
      <c r="BA580" s="90"/>
      <c r="BB580" s="97"/>
      <c r="BC580" s="98" t="str">
        <f>IF(AND(OR(K580=契約状況コード表!D$5,K580=契約状況コード表!D$6),OR(AG580=契約状況コード表!G$5,AG580=契約状況コード表!G$6)),"年間支払金額(全官署)",IF(OR(AG580=契約状況コード表!G$5,AG580=契約状況コード表!G$6),"年間支払金額",IF(AND(OR(COUNTIF(AI580,"*すべて*"),COUNTIF(AI580,"*全て*")),S580="●",OR(K580=契約状況コード表!D$5,K580=契約状況コード表!D$6)),"年間支払金額(全官署、契約相手方ごと)",IF(AND(OR(COUNTIF(AI580,"*すべて*"),COUNTIF(AI580,"*全て*")),S580="●"),"年間支払金額(契約相手方ごと)",IF(AND(OR(K580=契約状況コード表!D$5,K580=契約状況コード表!D$6),AG580=契約状況コード表!G$7),"契約総額(全官署)",IF(AND(K580=契約状況コード表!D$7,AG580=契約状況コード表!G$7),"契約総額(自官署のみ)",IF(K580=契約状況コード表!D$7,"年間支払金額(自官署のみ)",IF(AG580=契約状況コード表!G$7,"契約総額",IF(AND(COUNTIF(BJ580,"&lt;&gt;*単価*"),OR(K580=契約状況コード表!D$5,K580=契約状況コード表!D$6)),"全官署予定価格",IF(AND(COUNTIF(BJ580,"*単価*"),OR(K580=契約状況コード表!D$5,K580=契約状況コード表!D$6)),"全官署支払金額",IF(AND(COUNTIF(BJ580,"&lt;&gt;*単価*"),COUNTIF(BJ580,"*変更契約*")),"変更後予定価格",IF(COUNTIF(BJ580,"*単価*"),"年間支払金額","予定価格"))))))))))))</f>
        <v>予定価格</v>
      </c>
      <c r="BD580" s="98" t="str">
        <f>IF(AND(BI580=契約状況コード表!M$5,T580&gt;契約状況コード表!N$5),"○",IF(AND(BI580=契約状況コード表!M$6,T580&gt;=契約状況コード表!N$6),"○",IF(AND(BI580=契約状況コード表!M$7,T580&gt;=契約状況コード表!N$7),"○",IF(AND(BI580=契約状況コード表!M$8,T580&gt;=契約状況コード表!N$8),"○",IF(AND(BI580=契約状況コード表!M$9,T580&gt;=契約状況コード表!N$9),"○",IF(AND(BI580=契約状況コード表!M$10,T580&gt;=契約状況コード表!N$10),"○",IF(AND(BI580=契約状況コード表!M$11,T580&gt;=契約状況コード表!N$11),"○",IF(AND(BI580=契約状況コード表!M$12,T580&gt;=契約状況コード表!N$12),"○",IF(AND(BI580=契約状況コード表!M$13,T580&gt;=契約状況コード表!N$13),"○",IF(T580="他官署で調達手続き入札を実施のため","○","×"))))))))))</f>
        <v>×</v>
      </c>
      <c r="BE580" s="98" t="str">
        <f>IF(AND(BI580=契約状況コード表!M$5,Y580&gt;契約状況コード表!N$5),"○",IF(AND(BI580=契約状況コード表!M$6,Y580&gt;=契約状況コード表!N$6),"○",IF(AND(BI580=契約状況コード表!M$7,Y580&gt;=契約状況コード表!N$7),"○",IF(AND(BI580=契約状況コード表!M$8,Y580&gt;=契約状況コード表!N$8),"○",IF(AND(BI580=契約状況コード表!M$9,Y580&gt;=契約状況コード表!N$9),"○",IF(AND(BI580=契約状況コード表!M$10,Y580&gt;=契約状況コード表!N$10),"○",IF(AND(BI580=契約状況コード表!M$11,Y580&gt;=契約状況コード表!N$11),"○",IF(AND(BI580=契約状況コード表!M$12,Y580&gt;=契約状況コード表!N$12),"○",IF(AND(BI580=契約状況コード表!M$13,Y580&gt;=契約状況コード表!N$13),"○","×")))))))))</f>
        <v>×</v>
      </c>
      <c r="BF580" s="98" t="str">
        <f t="shared" si="72"/>
        <v>×</v>
      </c>
      <c r="BG580" s="98" t="str">
        <f t="shared" si="73"/>
        <v>×</v>
      </c>
      <c r="BH580" s="99" t="str">
        <f t="shared" si="74"/>
        <v/>
      </c>
      <c r="BI580" s="146">
        <f t="shared" si="75"/>
        <v>0</v>
      </c>
      <c r="BJ580" s="29" t="str">
        <f>IF(AG580=契約状況コード表!G$5,"",IF(AND(K580&lt;&gt;"",ISTEXT(U580)),"分担契約/単価契約",IF(ISTEXT(U580),"単価契約",IF(K580&lt;&gt;"","分担契約",""))))</f>
        <v/>
      </c>
      <c r="BK580" s="147"/>
      <c r="BL580" s="102" t="str">
        <f>IF(COUNTIF(T580,"**"),"",IF(AND(T580&gt;=契約状況コード表!P$5,OR(H580=契約状況コード表!M$5,H580=契約状況コード表!M$6)),1,IF(AND(T580&gt;=契約状況コード表!P$13,H580&lt;&gt;契約状況コード表!M$5,H580&lt;&gt;契約状況コード表!M$6),1,"")))</f>
        <v/>
      </c>
      <c r="BM580" s="132" t="str">
        <f t="shared" si="76"/>
        <v>○</v>
      </c>
      <c r="BN580" s="102" t="b">
        <f t="shared" si="77"/>
        <v>1</v>
      </c>
      <c r="BO580" s="102" t="b">
        <f t="shared" si="78"/>
        <v>1</v>
      </c>
    </row>
    <row r="581" spans="7:67" ht="60.6" customHeight="1">
      <c r="G581" s="64"/>
      <c r="H581" s="65"/>
      <c r="I581" s="65"/>
      <c r="J581" s="65"/>
      <c r="K581" s="64"/>
      <c r="L581" s="29"/>
      <c r="M581" s="66"/>
      <c r="N581" s="65"/>
      <c r="O581" s="67"/>
      <c r="P581" s="72"/>
      <c r="Q581" s="73"/>
      <c r="R581" s="65"/>
      <c r="S581" s="64"/>
      <c r="T581" s="74"/>
      <c r="U581" s="131"/>
      <c r="V581" s="76"/>
      <c r="W581" s="148" t="str">
        <f>IF(OR(T581="他官署で調達手続きを実施のため",AG581=契約状況コード表!G$5),"－",IF(V581&lt;&gt;"",ROUNDDOWN(V581/T581,3),(IFERROR(ROUNDDOWN(U581/T581,3),"－"))))</f>
        <v>－</v>
      </c>
      <c r="X581" s="74"/>
      <c r="Y581" s="74"/>
      <c r="Z581" s="71"/>
      <c r="AA581" s="69"/>
      <c r="AB581" s="70"/>
      <c r="AC581" s="71"/>
      <c r="AD581" s="71"/>
      <c r="AE581" s="71"/>
      <c r="AF581" s="71"/>
      <c r="AG581" s="69"/>
      <c r="AH581" s="65"/>
      <c r="AI581" s="65"/>
      <c r="AJ581" s="65"/>
      <c r="AK581" s="29"/>
      <c r="AL581" s="29"/>
      <c r="AM581" s="170"/>
      <c r="AN581" s="170"/>
      <c r="AO581" s="170"/>
      <c r="AP581" s="170"/>
      <c r="AQ581" s="29"/>
      <c r="AR581" s="64"/>
      <c r="AS581" s="29"/>
      <c r="AT581" s="29"/>
      <c r="AU581" s="29"/>
      <c r="AV581" s="29"/>
      <c r="AW581" s="29"/>
      <c r="AX581" s="29"/>
      <c r="AY581" s="29"/>
      <c r="AZ581" s="29"/>
      <c r="BA581" s="90"/>
      <c r="BB581" s="97"/>
      <c r="BC581" s="98" t="str">
        <f>IF(AND(OR(K581=契約状況コード表!D$5,K581=契約状況コード表!D$6),OR(AG581=契約状況コード表!G$5,AG581=契約状況コード表!G$6)),"年間支払金額(全官署)",IF(OR(AG581=契約状況コード表!G$5,AG581=契約状況コード表!G$6),"年間支払金額",IF(AND(OR(COUNTIF(AI581,"*すべて*"),COUNTIF(AI581,"*全て*")),S581="●",OR(K581=契約状況コード表!D$5,K581=契約状況コード表!D$6)),"年間支払金額(全官署、契約相手方ごと)",IF(AND(OR(COUNTIF(AI581,"*すべて*"),COUNTIF(AI581,"*全て*")),S581="●"),"年間支払金額(契約相手方ごと)",IF(AND(OR(K581=契約状況コード表!D$5,K581=契約状況コード表!D$6),AG581=契約状況コード表!G$7),"契約総額(全官署)",IF(AND(K581=契約状況コード表!D$7,AG581=契約状況コード表!G$7),"契約総額(自官署のみ)",IF(K581=契約状況コード表!D$7,"年間支払金額(自官署のみ)",IF(AG581=契約状況コード表!G$7,"契約総額",IF(AND(COUNTIF(BJ581,"&lt;&gt;*単価*"),OR(K581=契約状況コード表!D$5,K581=契約状況コード表!D$6)),"全官署予定価格",IF(AND(COUNTIF(BJ581,"*単価*"),OR(K581=契約状況コード表!D$5,K581=契約状況コード表!D$6)),"全官署支払金額",IF(AND(COUNTIF(BJ581,"&lt;&gt;*単価*"),COUNTIF(BJ581,"*変更契約*")),"変更後予定価格",IF(COUNTIF(BJ581,"*単価*"),"年間支払金額","予定価格"))))))))))))</f>
        <v>予定価格</v>
      </c>
      <c r="BD581" s="98" t="str">
        <f>IF(AND(BI581=契約状況コード表!M$5,T581&gt;契約状況コード表!N$5),"○",IF(AND(BI581=契約状況コード表!M$6,T581&gt;=契約状況コード表!N$6),"○",IF(AND(BI581=契約状況コード表!M$7,T581&gt;=契約状況コード表!N$7),"○",IF(AND(BI581=契約状況コード表!M$8,T581&gt;=契約状況コード表!N$8),"○",IF(AND(BI581=契約状況コード表!M$9,T581&gt;=契約状況コード表!N$9),"○",IF(AND(BI581=契約状況コード表!M$10,T581&gt;=契約状況コード表!N$10),"○",IF(AND(BI581=契約状況コード表!M$11,T581&gt;=契約状況コード表!N$11),"○",IF(AND(BI581=契約状況コード表!M$12,T581&gt;=契約状況コード表!N$12),"○",IF(AND(BI581=契約状況コード表!M$13,T581&gt;=契約状況コード表!N$13),"○",IF(T581="他官署で調達手続き入札を実施のため","○","×"))))))))))</f>
        <v>×</v>
      </c>
      <c r="BE581" s="98" t="str">
        <f>IF(AND(BI581=契約状況コード表!M$5,Y581&gt;契約状況コード表!N$5),"○",IF(AND(BI581=契約状況コード表!M$6,Y581&gt;=契約状況コード表!N$6),"○",IF(AND(BI581=契約状況コード表!M$7,Y581&gt;=契約状況コード表!N$7),"○",IF(AND(BI581=契約状況コード表!M$8,Y581&gt;=契約状況コード表!N$8),"○",IF(AND(BI581=契約状況コード表!M$9,Y581&gt;=契約状況コード表!N$9),"○",IF(AND(BI581=契約状況コード表!M$10,Y581&gt;=契約状況コード表!N$10),"○",IF(AND(BI581=契約状況コード表!M$11,Y581&gt;=契約状況コード表!N$11),"○",IF(AND(BI581=契約状況コード表!M$12,Y581&gt;=契約状況コード表!N$12),"○",IF(AND(BI581=契約状況コード表!M$13,Y581&gt;=契約状況コード表!N$13),"○","×")))))))))</f>
        <v>×</v>
      </c>
      <c r="BF581" s="98" t="str">
        <f t="shared" si="72"/>
        <v>×</v>
      </c>
      <c r="BG581" s="98" t="str">
        <f t="shared" si="73"/>
        <v>×</v>
      </c>
      <c r="BH581" s="99" t="str">
        <f t="shared" si="74"/>
        <v/>
      </c>
      <c r="BI581" s="146">
        <f t="shared" si="75"/>
        <v>0</v>
      </c>
      <c r="BJ581" s="29" t="str">
        <f>IF(AG581=契約状況コード表!G$5,"",IF(AND(K581&lt;&gt;"",ISTEXT(U581)),"分担契約/単価契約",IF(ISTEXT(U581),"単価契約",IF(K581&lt;&gt;"","分担契約",""))))</f>
        <v/>
      </c>
      <c r="BK581" s="147"/>
      <c r="BL581" s="102" t="str">
        <f>IF(COUNTIF(T581,"**"),"",IF(AND(T581&gt;=契約状況コード表!P$5,OR(H581=契約状況コード表!M$5,H581=契約状況コード表!M$6)),1,IF(AND(T581&gt;=契約状況コード表!P$13,H581&lt;&gt;契約状況コード表!M$5,H581&lt;&gt;契約状況コード表!M$6),1,"")))</f>
        <v/>
      </c>
      <c r="BM581" s="132" t="str">
        <f t="shared" si="76"/>
        <v>○</v>
      </c>
      <c r="BN581" s="102" t="b">
        <f t="shared" si="77"/>
        <v>1</v>
      </c>
      <c r="BO581" s="102" t="b">
        <f t="shared" si="78"/>
        <v>1</v>
      </c>
    </row>
    <row r="582" spans="7:67" ht="60.6" customHeight="1">
      <c r="G582" s="64"/>
      <c r="H582" s="65"/>
      <c r="I582" s="65"/>
      <c r="J582" s="65"/>
      <c r="K582" s="64"/>
      <c r="L582" s="29"/>
      <c r="M582" s="66"/>
      <c r="N582" s="65"/>
      <c r="O582" s="67"/>
      <c r="P582" s="72"/>
      <c r="Q582" s="73"/>
      <c r="R582" s="65"/>
      <c r="S582" s="64"/>
      <c r="T582" s="68"/>
      <c r="U582" s="75"/>
      <c r="V582" s="76"/>
      <c r="W582" s="148" t="str">
        <f>IF(OR(T582="他官署で調達手続きを実施のため",AG582=契約状況コード表!G$5),"－",IF(V582&lt;&gt;"",ROUNDDOWN(V582/T582,3),(IFERROR(ROUNDDOWN(U582/T582,3),"－"))))</f>
        <v>－</v>
      </c>
      <c r="X582" s="68"/>
      <c r="Y582" s="68"/>
      <c r="Z582" s="71"/>
      <c r="AA582" s="69"/>
      <c r="AB582" s="70"/>
      <c r="AC582" s="71"/>
      <c r="AD582" s="71"/>
      <c r="AE582" s="71"/>
      <c r="AF582" s="71"/>
      <c r="AG582" s="69"/>
      <c r="AH582" s="65"/>
      <c r="AI582" s="65"/>
      <c r="AJ582" s="65"/>
      <c r="AK582" s="29"/>
      <c r="AL582" s="29"/>
      <c r="AM582" s="170"/>
      <c r="AN582" s="170"/>
      <c r="AO582" s="170"/>
      <c r="AP582" s="170"/>
      <c r="AQ582" s="29"/>
      <c r="AR582" s="64"/>
      <c r="AS582" s="29"/>
      <c r="AT582" s="29"/>
      <c r="AU582" s="29"/>
      <c r="AV582" s="29"/>
      <c r="AW582" s="29"/>
      <c r="AX582" s="29"/>
      <c r="AY582" s="29"/>
      <c r="AZ582" s="29"/>
      <c r="BA582" s="90"/>
      <c r="BB582" s="97"/>
      <c r="BC582" s="98" t="str">
        <f>IF(AND(OR(K582=契約状況コード表!D$5,K582=契約状況コード表!D$6),OR(AG582=契約状況コード表!G$5,AG582=契約状況コード表!G$6)),"年間支払金額(全官署)",IF(OR(AG582=契約状況コード表!G$5,AG582=契約状況コード表!G$6),"年間支払金額",IF(AND(OR(COUNTIF(AI582,"*すべて*"),COUNTIF(AI582,"*全て*")),S582="●",OR(K582=契約状況コード表!D$5,K582=契約状況コード表!D$6)),"年間支払金額(全官署、契約相手方ごと)",IF(AND(OR(COUNTIF(AI582,"*すべて*"),COUNTIF(AI582,"*全て*")),S582="●"),"年間支払金額(契約相手方ごと)",IF(AND(OR(K582=契約状況コード表!D$5,K582=契約状況コード表!D$6),AG582=契約状況コード表!G$7),"契約総額(全官署)",IF(AND(K582=契約状況コード表!D$7,AG582=契約状況コード表!G$7),"契約総額(自官署のみ)",IF(K582=契約状況コード表!D$7,"年間支払金額(自官署のみ)",IF(AG582=契約状況コード表!G$7,"契約総額",IF(AND(COUNTIF(BJ582,"&lt;&gt;*単価*"),OR(K582=契約状況コード表!D$5,K582=契約状況コード表!D$6)),"全官署予定価格",IF(AND(COUNTIF(BJ582,"*単価*"),OR(K582=契約状況コード表!D$5,K582=契約状況コード表!D$6)),"全官署支払金額",IF(AND(COUNTIF(BJ582,"&lt;&gt;*単価*"),COUNTIF(BJ582,"*変更契約*")),"変更後予定価格",IF(COUNTIF(BJ582,"*単価*"),"年間支払金額","予定価格"))))))))))))</f>
        <v>予定価格</v>
      </c>
      <c r="BD582" s="98" t="str">
        <f>IF(AND(BI582=契約状況コード表!M$5,T582&gt;契約状況コード表!N$5),"○",IF(AND(BI582=契約状況コード表!M$6,T582&gt;=契約状況コード表!N$6),"○",IF(AND(BI582=契約状況コード表!M$7,T582&gt;=契約状況コード表!N$7),"○",IF(AND(BI582=契約状況コード表!M$8,T582&gt;=契約状況コード表!N$8),"○",IF(AND(BI582=契約状況コード表!M$9,T582&gt;=契約状況コード表!N$9),"○",IF(AND(BI582=契約状況コード表!M$10,T582&gt;=契約状況コード表!N$10),"○",IF(AND(BI582=契約状況コード表!M$11,T582&gt;=契約状況コード表!N$11),"○",IF(AND(BI582=契約状況コード表!M$12,T582&gt;=契約状況コード表!N$12),"○",IF(AND(BI582=契約状況コード表!M$13,T582&gt;=契約状況コード表!N$13),"○",IF(T582="他官署で調達手続き入札を実施のため","○","×"))))))))))</f>
        <v>×</v>
      </c>
      <c r="BE582" s="98" t="str">
        <f>IF(AND(BI582=契約状況コード表!M$5,Y582&gt;契約状況コード表!N$5),"○",IF(AND(BI582=契約状況コード表!M$6,Y582&gt;=契約状況コード表!N$6),"○",IF(AND(BI582=契約状況コード表!M$7,Y582&gt;=契約状況コード表!N$7),"○",IF(AND(BI582=契約状況コード表!M$8,Y582&gt;=契約状況コード表!N$8),"○",IF(AND(BI582=契約状況コード表!M$9,Y582&gt;=契約状況コード表!N$9),"○",IF(AND(BI582=契約状況コード表!M$10,Y582&gt;=契約状況コード表!N$10),"○",IF(AND(BI582=契約状況コード表!M$11,Y582&gt;=契約状況コード表!N$11),"○",IF(AND(BI582=契約状況コード表!M$12,Y582&gt;=契約状況コード表!N$12),"○",IF(AND(BI582=契約状況コード表!M$13,Y582&gt;=契約状況コード表!N$13),"○","×")))))))))</f>
        <v>×</v>
      </c>
      <c r="BF582" s="98" t="str">
        <f t="shared" si="72"/>
        <v>×</v>
      </c>
      <c r="BG582" s="98" t="str">
        <f t="shared" si="73"/>
        <v>×</v>
      </c>
      <c r="BH582" s="99" t="str">
        <f t="shared" si="74"/>
        <v/>
      </c>
      <c r="BI582" s="146">
        <f t="shared" si="75"/>
        <v>0</v>
      </c>
      <c r="BJ582" s="29" t="str">
        <f>IF(AG582=契約状況コード表!G$5,"",IF(AND(K582&lt;&gt;"",ISTEXT(U582)),"分担契約/単価契約",IF(ISTEXT(U582),"単価契約",IF(K582&lt;&gt;"","分担契約",""))))</f>
        <v/>
      </c>
      <c r="BK582" s="147"/>
      <c r="BL582" s="102" t="str">
        <f>IF(COUNTIF(T582,"**"),"",IF(AND(T582&gt;=契約状況コード表!P$5,OR(H582=契約状況コード表!M$5,H582=契約状況コード表!M$6)),1,IF(AND(T582&gt;=契約状況コード表!P$13,H582&lt;&gt;契約状況コード表!M$5,H582&lt;&gt;契約状況コード表!M$6),1,"")))</f>
        <v/>
      </c>
      <c r="BM582" s="132" t="str">
        <f t="shared" si="76"/>
        <v>○</v>
      </c>
      <c r="BN582" s="102" t="b">
        <f t="shared" si="77"/>
        <v>1</v>
      </c>
      <c r="BO582" s="102" t="b">
        <f t="shared" si="78"/>
        <v>1</v>
      </c>
    </row>
    <row r="583" spans="7:67" ht="60.6" customHeight="1">
      <c r="G583" s="64"/>
      <c r="H583" s="65"/>
      <c r="I583" s="65"/>
      <c r="J583" s="65"/>
      <c r="K583" s="64"/>
      <c r="L583" s="29"/>
      <c r="M583" s="66"/>
      <c r="N583" s="65"/>
      <c r="O583" s="67"/>
      <c r="P583" s="72"/>
      <c r="Q583" s="73"/>
      <c r="R583" s="65"/>
      <c r="S583" s="64"/>
      <c r="T583" s="68"/>
      <c r="U583" s="75"/>
      <c r="V583" s="76"/>
      <c r="W583" s="148" t="str">
        <f>IF(OR(T583="他官署で調達手続きを実施のため",AG583=契約状況コード表!G$5),"－",IF(V583&lt;&gt;"",ROUNDDOWN(V583/T583,3),(IFERROR(ROUNDDOWN(U583/T583,3),"－"))))</f>
        <v>－</v>
      </c>
      <c r="X583" s="68"/>
      <c r="Y583" s="68"/>
      <c r="Z583" s="71"/>
      <c r="AA583" s="69"/>
      <c r="AB583" s="70"/>
      <c r="AC583" s="71"/>
      <c r="AD583" s="71"/>
      <c r="AE583" s="71"/>
      <c r="AF583" s="71"/>
      <c r="AG583" s="69"/>
      <c r="AH583" s="65"/>
      <c r="AI583" s="65"/>
      <c r="AJ583" s="65"/>
      <c r="AK583" s="29"/>
      <c r="AL583" s="29"/>
      <c r="AM583" s="170"/>
      <c r="AN583" s="170"/>
      <c r="AO583" s="170"/>
      <c r="AP583" s="170"/>
      <c r="AQ583" s="29"/>
      <c r="AR583" s="64"/>
      <c r="AS583" s="29"/>
      <c r="AT583" s="29"/>
      <c r="AU583" s="29"/>
      <c r="AV583" s="29"/>
      <c r="AW583" s="29"/>
      <c r="AX583" s="29"/>
      <c r="AY583" s="29"/>
      <c r="AZ583" s="29"/>
      <c r="BA583" s="90"/>
      <c r="BB583" s="97"/>
      <c r="BC583" s="98" t="str">
        <f>IF(AND(OR(K583=契約状況コード表!D$5,K583=契約状況コード表!D$6),OR(AG583=契約状況コード表!G$5,AG583=契約状況コード表!G$6)),"年間支払金額(全官署)",IF(OR(AG583=契約状況コード表!G$5,AG583=契約状況コード表!G$6),"年間支払金額",IF(AND(OR(COUNTIF(AI583,"*すべて*"),COUNTIF(AI583,"*全て*")),S583="●",OR(K583=契約状況コード表!D$5,K583=契約状況コード表!D$6)),"年間支払金額(全官署、契約相手方ごと)",IF(AND(OR(COUNTIF(AI583,"*すべて*"),COUNTIF(AI583,"*全て*")),S583="●"),"年間支払金額(契約相手方ごと)",IF(AND(OR(K583=契約状況コード表!D$5,K583=契約状況コード表!D$6),AG583=契約状況コード表!G$7),"契約総額(全官署)",IF(AND(K583=契約状況コード表!D$7,AG583=契約状況コード表!G$7),"契約総額(自官署のみ)",IF(K583=契約状況コード表!D$7,"年間支払金額(自官署のみ)",IF(AG583=契約状況コード表!G$7,"契約総額",IF(AND(COUNTIF(BJ583,"&lt;&gt;*単価*"),OR(K583=契約状況コード表!D$5,K583=契約状況コード表!D$6)),"全官署予定価格",IF(AND(COUNTIF(BJ583,"*単価*"),OR(K583=契約状況コード表!D$5,K583=契約状況コード表!D$6)),"全官署支払金額",IF(AND(COUNTIF(BJ583,"&lt;&gt;*単価*"),COUNTIF(BJ583,"*変更契約*")),"変更後予定価格",IF(COUNTIF(BJ583,"*単価*"),"年間支払金額","予定価格"))))))))))))</f>
        <v>予定価格</v>
      </c>
      <c r="BD583" s="98" t="str">
        <f>IF(AND(BI583=契約状況コード表!M$5,T583&gt;契約状況コード表!N$5),"○",IF(AND(BI583=契約状況コード表!M$6,T583&gt;=契約状況コード表!N$6),"○",IF(AND(BI583=契約状況コード表!M$7,T583&gt;=契約状況コード表!N$7),"○",IF(AND(BI583=契約状況コード表!M$8,T583&gt;=契約状況コード表!N$8),"○",IF(AND(BI583=契約状況コード表!M$9,T583&gt;=契約状況コード表!N$9),"○",IF(AND(BI583=契約状況コード表!M$10,T583&gt;=契約状況コード表!N$10),"○",IF(AND(BI583=契約状況コード表!M$11,T583&gt;=契約状況コード表!N$11),"○",IF(AND(BI583=契約状況コード表!M$12,T583&gt;=契約状況コード表!N$12),"○",IF(AND(BI583=契約状況コード表!M$13,T583&gt;=契約状況コード表!N$13),"○",IF(T583="他官署で調達手続き入札を実施のため","○","×"))))))))))</f>
        <v>×</v>
      </c>
      <c r="BE583" s="98" t="str">
        <f>IF(AND(BI583=契約状況コード表!M$5,Y583&gt;契約状況コード表!N$5),"○",IF(AND(BI583=契約状況コード表!M$6,Y583&gt;=契約状況コード表!N$6),"○",IF(AND(BI583=契約状況コード表!M$7,Y583&gt;=契約状況コード表!N$7),"○",IF(AND(BI583=契約状況コード表!M$8,Y583&gt;=契約状況コード表!N$8),"○",IF(AND(BI583=契約状況コード表!M$9,Y583&gt;=契約状況コード表!N$9),"○",IF(AND(BI583=契約状況コード表!M$10,Y583&gt;=契約状況コード表!N$10),"○",IF(AND(BI583=契約状況コード表!M$11,Y583&gt;=契約状況コード表!N$11),"○",IF(AND(BI583=契約状況コード表!M$12,Y583&gt;=契約状況コード表!N$12),"○",IF(AND(BI583=契約状況コード表!M$13,Y583&gt;=契約状況コード表!N$13),"○","×")))))))))</f>
        <v>×</v>
      </c>
      <c r="BF583" s="98" t="str">
        <f t="shared" si="72"/>
        <v>×</v>
      </c>
      <c r="BG583" s="98" t="str">
        <f t="shared" si="73"/>
        <v>×</v>
      </c>
      <c r="BH583" s="99" t="str">
        <f t="shared" si="74"/>
        <v/>
      </c>
      <c r="BI583" s="146">
        <f t="shared" si="75"/>
        <v>0</v>
      </c>
      <c r="BJ583" s="29" t="str">
        <f>IF(AG583=契約状況コード表!G$5,"",IF(AND(K583&lt;&gt;"",ISTEXT(U583)),"分担契約/単価契約",IF(ISTEXT(U583),"単価契約",IF(K583&lt;&gt;"","分担契約",""))))</f>
        <v/>
      </c>
      <c r="BK583" s="147"/>
      <c r="BL583" s="102" t="str">
        <f>IF(COUNTIF(T583,"**"),"",IF(AND(T583&gt;=契約状況コード表!P$5,OR(H583=契約状況コード表!M$5,H583=契約状況コード表!M$6)),1,IF(AND(T583&gt;=契約状況コード表!P$13,H583&lt;&gt;契約状況コード表!M$5,H583&lt;&gt;契約状況コード表!M$6),1,"")))</f>
        <v/>
      </c>
      <c r="BM583" s="132" t="str">
        <f t="shared" si="76"/>
        <v>○</v>
      </c>
      <c r="BN583" s="102" t="b">
        <f t="shared" si="77"/>
        <v>1</v>
      </c>
      <c r="BO583" s="102" t="b">
        <f t="shared" si="78"/>
        <v>1</v>
      </c>
    </row>
    <row r="584" spans="7:67" ht="60.6" customHeight="1">
      <c r="G584" s="64"/>
      <c r="H584" s="65"/>
      <c r="I584" s="65"/>
      <c r="J584" s="65"/>
      <c r="K584" s="64"/>
      <c r="L584" s="29"/>
      <c r="M584" s="66"/>
      <c r="N584" s="65"/>
      <c r="O584" s="67"/>
      <c r="P584" s="72"/>
      <c r="Q584" s="73"/>
      <c r="R584" s="65"/>
      <c r="S584" s="64"/>
      <c r="T584" s="68"/>
      <c r="U584" s="75"/>
      <c r="V584" s="76"/>
      <c r="W584" s="148" t="str">
        <f>IF(OR(T584="他官署で調達手続きを実施のため",AG584=契約状況コード表!G$5),"－",IF(V584&lt;&gt;"",ROUNDDOWN(V584/T584,3),(IFERROR(ROUNDDOWN(U584/T584,3),"－"))))</f>
        <v>－</v>
      </c>
      <c r="X584" s="68"/>
      <c r="Y584" s="68"/>
      <c r="Z584" s="71"/>
      <c r="AA584" s="69"/>
      <c r="AB584" s="70"/>
      <c r="AC584" s="71"/>
      <c r="AD584" s="71"/>
      <c r="AE584" s="71"/>
      <c r="AF584" s="71"/>
      <c r="AG584" s="69"/>
      <c r="AH584" s="65"/>
      <c r="AI584" s="65"/>
      <c r="AJ584" s="65"/>
      <c r="AK584" s="29"/>
      <c r="AL584" s="29"/>
      <c r="AM584" s="170"/>
      <c r="AN584" s="170"/>
      <c r="AO584" s="170"/>
      <c r="AP584" s="170"/>
      <c r="AQ584" s="29"/>
      <c r="AR584" s="64"/>
      <c r="AS584" s="29"/>
      <c r="AT584" s="29"/>
      <c r="AU584" s="29"/>
      <c r="AV584" s="29"/>
      <c r="AW584" s="29"/>
      <c r="AX584" s="29"/>
      <c r="AY584" s="29"/>
      <c r="AZ584" s="29"/>
      <c r="BA584" s="90"/>
      <c r="BB584" s="97"/>
      <c r="BC584" s="98" t="str">
        <f>IF(AND(OR(K584=契約状況コード表!D$5,K584=契約状況コード表!D$6),OR(AG584=契約状況コード表!G$5,AG584=契約状況コード表!G$6)),"年間支払金額(全官署)",IF(OR(AG584=契約状況コード表!G$5,AG584=契約状況コード表!G$6),"年間支払金額",IF(AND(OR(COUNTIF(AI584,"*すべて*"),COUNTIF(AI584,"*全て*")),S584="●",OR(K584=契約状況コード表!D$5,K584=契約状況コード表!D$6)),"年間支払金額(全官署、契約相手方ごと)",IF(AND(OR(COUNTIF(AI584,"*すべて*"),COUNTIF(AI584,"*全て*")),S584="●"),"年間支払金額(契約相手方ごと)",IF(AND(OR(K584=契約状況コード表!D$5,K584=契約状況コード表!D$6),AG584=契約状況コード表!G$7),"契約総額(全官署)",IF(AND(K584=契約状況コード表!D$7,AG584=契約状況コード表!G$7),"契約総額(自官署のみ)",IF(K584=契約状況コード表!D$7,"年間支払金額(自官署のみ)",IF(AG584=契約状況コード表!G$7,"契約総額",IF(AND(COUNTIF(BJ584,"&lt;&gt;*単価*"),OR(K584=契約状況コード表!D$5,K584=契約状況コード表!D$6)),"全官署予定価格",IF(AND(COUNTIF(BJ584,"*単価*"),OR(K584=契約状況コード表!D$5,K584=契約状況コード表!D$6)),"全官署支払金額",IF(AND(COUNTIF(BJ584,"&lt;&gt;*単価*"),COUNTIF(BJ584,"*変更契約*")),"変更後予定価格",IF(COUNTIF(BJ584,"*単価*"),"年間支払金額","予定価格"))))))))))))</f>
        <v>予定価格</v>
      </c>
      <c r="BD584" s="98" t="str">
        <f>IF(AND(BI584=契約状況コード表!M$5,T584&gt;契約状況コード表!N$5),"○",IF(AND(BI584=契約状況コード表!M$6,T584&gt;=契約状況コード表!N$6),"○",IF(AND(BI584=契約状況コード表!M$7,T584&gt;=契約状況コード表!N$7),"○",IF(AND(BI584=契約状況コード表!M$8,T584&gt;=契約状況コード表!N$8),"○",IF(AND(BI584=契約状況コード表!M$9,T584&gt;=契約状況コード表!N$9),"○",IF(AND(BI584=契約状況コード表!M$10,T584&gt;=契約状況コード表!N$10),"○",IF(AND(BI584=契約状況コード表!M$11,T584&gt;=契約状況コード表!N$11),"○",IF(AND(BI584=契約状況コード表!M$12,T584&gt;=契約状況コード表!N$12),"○",IF(AND(BI584=契約状況コード表!M$13,T584&gt;=契約状況コード表!N$13),"○",IF(T584="他官署で調達手続き入札を実施のため","○","×"))))))))))</f>
        <v>×</v>
      </c>
      <c r="BE584" s="98" t="str">
        <f>IF(AND(BI584=契約状況コード表!M$5,Y584&gt;契約状況コード表!N$5),"○",IF(AND(BI584=契約状況コード表!M$6,Y584&gt;=契約状況コード表!N$6),"○",IF(AND(BI584=契約状況コード表!M$7,Y584&gt;=契約状況コード表!N$7),"○",IF(AND(BI584=契約状況コード表!M$8,Y584&gt;=契約状況コード表!N$8),"○",IF(AND(BI584=契約状況コード表!M$9,Y584&gt;=契約状況コード表!N$9),"○",IF(AND(BI584=契約状況コード表!M$10,Y584&gt;=契約状況コード表!N$10),"○",IF(AND(BI584=契約状況コード表!M$11,Y584&gt;=契約状況コード表!N$11),"○",IF(AND(BI584=契約状況コード表!M$12,Y584&gt;=契約状況コード表!N$12),"○",IF(AND(BI584=契約状況コード表!M$13,Y584&gt;=契約状況コード表!N$13),"○","×")))))))))</f>
        <v>×</v>
      </c>
      <c r="BF584" s="98" t="str">
        <f t="shared" si="72"/>
        <v>×</v>
      </c>
      <c r="BG584" s="98" t="str">
        <f t="shared" si="73"/>
        <v>×</v>
      </c>
      <c r="BH584" s="99" t="str">
        <f t="shared" si="74"/>
        <v/>
      </c>
      <c r="BI584" s="146">
        <f t="shared" si="75"/>
        <v>0</v>
      </c>
      <c r="BJ584" s="29" t="str">
        <f>IF(AG584=契約状況コード表!G$5,"",IF(AND(K584&lt;&gt;"",ISTEXT(U584)),"分担契約/単価契約",IF(ISTEXT(U584),"単価契約",IF(K584&lt;&gt;"","分担契約",""))))</f>
        <v/>
      </c>
      <c r="BK584" s="147"/>
      <c r="BL584" s="102" t="str">
        <f>IF(COUNTIF(T584,"**"),"",IF(AND(T584&gt;=契約状況コード表!P$5,OR(H584=契約状況コード表!M$5,H584=契約状況コード表!M$6)),1,IF(AND(T584&gt;=契約状況コード表!P$13,H584&lt;&gt;契約状況コード表!M$5,H584&lt;&gt;契約状況コード表!M$6),1,"")))</f>
        <v/>
      </c>
      <c r="BM584" s="132" t="str">
        <f t="shared" si="76"/>
        <v>○</v>
      </c>
      <c r="BN584" s="102" t="b">
        <f t="shared" si="77"/>
        <v>1</v>
      </c>
      <c r="BO584" s="102" t="b">
        <f t="shared" si="78"/>
        <v>1</v>
      </c>
    </row>
    <row r="585" spans="7:67" ht="60.6" customHeight="1">
      <c r="G585" s="64"/>
      <c r="H585" s="65"/>
      <c r="I585" s="65"/>
      <c r="J585" s="65"/>
      <c r="K585" s="64"/>
      <c r="L585" s="29"/>
      <c r="M585" s="66"/>
      <c r="N585" s="65"/>
      <c r="O585" s="67"/>
      <c r="P585" s="72"/>
      <c r="Q585" s="73"/>
      <c r="R585" s="65"/>
      <c r="S585" s="64"/>
      <c r="T585" s="68"/>
      <c r="U585" s="75"/>
      <c r="V585" s="76"/>
      <c r="W585" s="148" t="str">
        <f>IF(OR(T585="他官署で調達手続きを実施のため",AG585=契約状況コード表!G$5),"－",IF(V585&lt;&gt;"",ROUNDDOWN(V585/T585,3),(IFERROR(ROUNDDOWN(U585/T585,3),"－"))))</f>
        <v>－</v>
      </c>
      <c r="X585" s="68"/>
      <c r="Y585" s="68"/>
      <c r="Z585" s="71"/>
      <c r="AA585" s="69"/>
      <c r="AB585" s="70"/>
      <c r="AC585" s="71"/>
      <c r="AD585" s="71"/>
      <c r="AE585" s="71"/>
      <c r="AF585" s="71"/>
      <c r="AG585" s="69"/>
      <c r="AH585" s="65"/>
      <c r="AI585" s="65"/>
      <c r="AJ585" s="65"/>
      <c r="AK585" s="29"/>
      <c r="AL585" s="29"/>
      <c r="AM585" s="170"/>
      <c r="AN585" s="170"/>
      <c r="AO585" s="170"/>
      <c r="AP585" s="170"/>
      <c r="AQ585" s="29"/>
      <c r="AR585" s="64"/>
      <c r="AS585" s="29"/>
      <c r="AT585" s="29"/>
      <c r="AU585" s="29"/>
      <c r="AV585" s="29"/>
      <c r="AW585" s="29"/>
      <c r="AX585" s="29"/>
      <c r="AY585" s="29"/>
      <c r="AZ585" s="29"/>
      <c r="BA585" s="92"/>
      <c r="BB585" s="97"/>
      <c r="BC585" s="98" t="str">
        <f>IF(AND(OR(K585=契約状況コード表!D$5,K585=契約状況コード表!D$6),OR(AG585=契約状況コード表!G$5,AG585=契約状況コード表!G$6)),"年間支払金額(全官署)",IF(OR(AG585=契約状況コード表!G$5,AG585=契約状況コード表!G$6),"年間支払金額",IF(AND(OR(COUNTIF(AI585,"*すべて*"),COUNTIF(AI585,"*全て*")),S585="●",OR(K585=契約状況コード表!D$5,K585=契約状況コード表!D$6)),"年間支払金額(全官署、契約相手方ごと)",IF(AND(OR(COUNTIF(AI585,"*すべて*"),COUNTIF(AI585,"*全て*")),S585="●"),"年間支払金額(契約相手方ごと)",IF(AND(OR(K585=契約状況コード表!D$5,K585=契約状況コード表!D$6),AG585=契約状況コード表!G$7),"契約総額(全官署)",IF(AND(K585=契約状況コード表!D$7,AG585=契約状況コード表!G$7),"契約総額(自官署のみ)",IF(K585=契約状況コード表!D$7,"年間支払金額(自官署のみ)",IF(AG585=契約状況コード表!G$7,"契約総額",IF(AND(COUNTIF(BJ585,"&lt;&gt;*単価*"),OR(K585=契約状況コード表!D$5,K585=契約状況コード表!D$6)),"全官署予定価格",IF(AND(COUNTIF(BJ585,"*単価*"),OR(K585=契約状況コード表!D$5,K585=契約状況コード表!D$6)),"全官署支払金額",IF(AND(COUNTIF(BJ585,"&lt;&gt;*単価*"),COUNTIF(BJ585,"*変更契約*")),"変更後予定価格",IF(COUNTIF(BJ585,"*単価*"),"年間支払金額","予定価格"))))))))))))</f>
        <v>予定価格</v>
      </c>
      <c r="BD585" s="98" t="str">
        <f>IF(AND(BI585=契約状況コード表!M$5,T585&gt;契約状況コード表!N$5),"○",IF(AND(BI585=契約状況コード表!M$6,T585&gt;=契約状況コード表!N$6),"○",IF(AND(BI585=契約状況コード表!M$7,T585&gt;=契約状況コード表!N$7),"○",IF(AND(BI585=契約状況コード表!M$8,T585&gt;=契約状況コード表!N$8),"○",IF(AND(BI585=契約状況コード表!M$9,T585&gt;=契約状況コード表!N$9),"○",IF(AND(BI585=契約状況コード表!M$10,T585&gt;=契約状況コード表!N$10),"○",IF(AND(BI585=契約状況コード表!M$11,T585&gt;=契約状況コード表!N$11),"○",IF(AND(BI585=契約状況コード表!M$12,T585&gt;=契約状況コード表!N$12),"○",IF(AND(BI585=契約状況コード表!M$13,T585&gt;=契約状況コード表!N$13),"○",IF(T585="他官署で調達手続き入札を実施のため","○","×"))))))))))</f>
        <v>×</v>
      </c>
      <c r="BE585" s="98" t="str">
        <f>IF(AND(BI585=契約状況コード表!M$5,Y585&gt;契約状況コード表!N$5),"○",IF(AND(BI585=契約状況コード表!M$6,Y585&gt;=契約状況コード表!N$6),"○",IF(AND(BI585=契約状況コード表!M$7,Y585&gt;=契約状況コード表!N$7),"○",IF(AND(BI585=契約状況コード表!M$8,Y585&gt;=契約状況コード表!N$8),"○",IF(AND(BI585=契約状況コード表!M$9,Y585&gt;=契約状況コード表!N$9),"○",IF(AND(BI585=契約状況コード表!M$10,Y585&gt;=契約状況コード表!N$10),"○",IF(AND(BI585=契約状況コード表!M$11,Y585&gt;=契約状況コード表!N$11),"○",IF(AND(BI585=契約状況コード表!M$12,Y585&gt;=契約状況コード表!N$12),"○",IF(AND(BI585=契約状況コード表!M$13,Y585&gt;=契約状況コード表!N$13),"○","×")))))))))</f>
        <v>×</v>
      </c>
      <c r="BF585" s="98" t="str">
        <f t="shared" si="72"/>
        <v>×</v>
      </c>
      <c r="BG585" s="98" t="str">
        <f t="shared" si="73"/>
        <v>×</v>
      </c>
      <c r="BH585" s="99" t="str">
        <f t="shared" si="74"/>
        <v/>
      </c>
      <c r="BI585" s="146">
        <f t="shared" si="75"/>
        <v>0</v>
      </c>
      <c r="BJ585" s="29" t="str">
        <f>IF(AG585=契約状況コード表!G$5,"",IF(AND(K585&lt;&gt;"",ISTEXT(U585)),"分担契約/単価契約",IF(ISTEXT(U585),"単価契約",IF(K585&lt;&gt;"","分担契約",""))))</f>
        <v/>
      </c>
      <c r="BK585" s="147"/>
      <c r="BL585" s="102" t="str">
        <f>IF(COUNTIF(T585,"**"),"",IF(AND(T585&gt;=契約状況コード表!P$5,OR(H585=契約状況コード表!M$5,H585=契約状況コード表!M$6)),1,IF(AND(T585&gt;=契約状況コード表!P$13,H585&lt;&gt;契約状況コード表!M$5,H585&lt;&gt;契約状況コード表!M$6),1,"")))</f>
        <v/>
      </c>
      <c r="BM585" s="132" t="str">
        <f t="shared" si="76"/>
        <v>○</v>
      </c>
      <c r="BN585" s="102" t="b">
        <f t="shared" si="77"/>
        <v>1</v>
      </c>
      <c r="BO585" s="102" t="b">
        <f t="shared" si="78"/>
        <v>1</v>
      </c>
    </row>
    <row r="586" spans="7:67" ht="60.6" customHeight="1">
      <c r="G586" s="64"/>
      <c r="H586" s="65"/>
      <c r="I586" s="65"/>
      <c r="J586" s="65"/>
      <c r="K586" s="64"/>
      <c r="L586" s="29"/>
      <c r="M586" s="66"/>
      <c r="N586" s="65"/>
      <c r="O586" s="67"/>
      <c r="P586" s="72"/>
      <c r="Q586" s="73"/>
      <c r="R586" s="65"/>
      <c r="S586" s="64"/>
      <c r="T586" s="68"/>
      <c r="U586" s="75"/>
      <c r="V586" s="76"/>
      <c r="W586" s="148" t="str">
        <f>IF(OR(T586="他官署で調達手続きを実施のため",AG586=契約状況コード表!G$5),"－",IF(V586&lt;&gt;"",ROUNDDOWN(V586/T586,3),(IFERROR(ROUNDDOWN(U586/T586,3),"－"))))</f>
        <v>－</v>
      </c>
      <c r="X586" s="68"/>
      <c r="Y586" s="68"/>
      <c r="Z586" s="71"/>
      <c r="AA586" s="69"/>
      <c r="AB586" s="70"/>
      <c r="AC586" s="71"/>
      <c r="AD586" s="71"/>
      <c r="AE586" s="71"/>
      <c r="AF586" s="71"/>
      <c r="AG586" s="69"/>
      <c r="AH586" s="65"/>
      <c r="AI586" s="65"/>
      <c r="AJ586" s="65"/>
      <c r="AK586" s="29"/>
      <c r="AL586" s="29"/>
      <c r="AM586" s="170"/>
      <c r="AN586" s="170"/>
      <c r="AO586" s="170"/>
      <c r="AP586" s="170"/>
      <c r="AQ586" s="29"/>
      <c r="AR586" s="64"/>
      <c r="AS586" s="29"/>
      <c r="AT586" s="29"/>
      <c r="AU586" s="29"/>
      <c r="AV586" s="29"/>
      <c r="AW586" s="29"/>
      <c r="AX586" s="29"/>
      <c r="AY586" s="29"/>
      <c r="AZ586" s="29"/>
      <c r="BA586" s="90"/>
      <c r="BB586" s="97"/>
      <c r="BC586" s="98" t="str">
        <f>IF(AND(OR(K586=契約状況コード表!D$5,K586=契約状況コード表!D$6),OR(AG586=契約状況コード表!G$5,AG586=契約状況コード表!G$6)),"年間支払金額(全官署)",IF(OR(AG586=契約状況コード表!G$5,AG586=契約状況コード表!G$6),"年間支払金額",IF(AND(OR(COUNTIF(AI586,"*すべて*"),COUNTIF(AI586,"*全て*")),S586="●",OR(K586=契約状況コード表!D$5,K586=契約状況コード表!D$6)),"年間支払金額(全官署、契約相手方ごと)",IF(AND(OR(COUNTIF(AI586,"*すべて*"),COUNTIF(AI586,"*全て*")),S586="●"),"年間支払金額(契約相手方ごと)",IF(AND(OR(K586=契約状況コード表!D$5,K586=契約状況コード表!D$6),AG586=契約状況コード表!G$7),"契約総額(全官署)",IF(AND(K586=契約状況コード表!D$7,AG586=契約状況コード表!G$7),"契約総額(自官署のみ)",IF(K586=契約状況コード表!D$7,"年間支払金額(自官署のみ)",IF(AG586=契約状況コード表!G$7,"契約総額",IF(AND(COUNTIF(BJ586,"&lt;&gt;*単価*"),OR(K586=契約状況コード表!D$5,K586=契約状況コード表!D$6)),"全官署予定価格",IF(AND(COUNTIF(BJ586,"*単価*"),OR(K586=契約状況コード表!D$5,K586=契約状況コード表!D$6)),"全官署支払金額",IF(AND(COUNTIF(BJ586,"&lt;&gt;*単価*"),COUNTIF(BJ586,"*変更契約*")),"変更後予定価格",IF(COUNTIF(BJ586,"*単価*"),"年間支払金額","予定価格"))))))))))))</f>
        <v>予定価格</v>
      </c>
      <c r="BD586" s="98" t="str">
        <f>IF(AND(BI586=契約状況コード表!M$5,T586&gt;契約状況コード表!N$5),"○",IF(AND(BI586=契約状況コード表!M$6,T586&gt;=契約状況コード表!N$6),"○",IF(AND(BI586=契約状況コード表!M$7,T586&gt;=契約状況コード表!N$7),"○",IF(AND(BI586=契約状況コード表!M$8,T586&gt;=契約状況コード表!N$8),"○",IF(AND(BI586=契約状況コード表!M$9,T586&gt;=契約状況コード表!N$9),"○",IF(AND(BI586=契約状況コード表!M$10,T586&gt;=契約状況コード表!N$10),"○",IF(AND(BI586=契約状況コード表!M$11,T586&gt;=契約状況コード表!N$11),"○",IF(AND(BI586=契約状況コード表!M$12,T586&gt;=契約状況コード表!N$12),"○",IF(AND(BI586=契約状況コード表!M$13,T586&gt;=契約状況コード表!N$13),"○",IF(T586="他官署で調達手続き入札を実施のため","○","×"))))))))))</f>
        <v>×</v>
      </c>
      <c r="BE586" s="98" t="str">
        <f>IF(AND(BI586=契約状況コード表!M$5,Y586&gt;契約状況コード表!N$5),"○",IF(AND(BI586=契約状況コード表!M$6,Y586&gt;=契約状況コード表!N$6),"○",IF(AND(BI586=契約状況コード表!M$7,Y586&gt;=契約状況コード表!N$7),"○",IF(AND(BI586=契約状況コード表!M$8,Y586&gt;=契約状況コード表!N$8),"○",IF(AND(BI586=契約状況コード表!M$9,Y586&gt;=契約状況コード表!N$9),"○",IF(AND(BI586=契約状況コード表!M$10,Y586&gt;=契約状況コード表!N$10),"○",IF(AND(BI586=契約状況コード表!M$11,Y586&gt;=契約状況コード表!N$11),"○",IF(AND(BI586=契約状況コード表!M$12,Y586&gt;=契約状況コード表!N$12),"○",IF(AND(BI586=契約状況コード表!M$13,Y586&gt;=契約状況コード表!N$13),"○","×")))))))))</f>
        <v>×</v>
      </c>
      <c r="BF586" s="98" t="str">
        <f t="shared" si="72"/>
        <v>×</v>
      </c>
      <c r="BG586" s="98" t="str">
        <f t="shared" si="73"/>
        <v>×</v>
      </c>
      <c r="BH586" s="99" t="str">
        <f t="shared" si="74"/>
        <v/>
      </c>
      <c r="BI586" s="146">
        <f t="shared" si="75"/>
        <v>0</v>
      </c>
      <c r="BJ586" s="29" t="str">
        <f>IF(AG586=契約状況コード表!G$5,"",IF(AND(K586&lt;&gt;"",ISTEXT(U586)),"分担契約/単価契約",IF(ISTEXT(U586),"単価契約",IF(K586&lt;&gt;"","分担契約",""))))</f>
        <v/>
      </c>
      <c r="BK586" s="147"/>
      <c r="BL586" s="102" t="str">
        <f>IF(COUNTIF(T586,"**"),"",IF(AND(T586&gt;=契約状況コード表!P$5,OR(H586=契約状況コード表!M$5,H586=契約状況コード表!M$6)),1,IF(AND(T586&gt;=契約状況コード表!P$13,H586&lt;&gt;契約状況コード表!M$5,H586&lt;&gt;契約状況コード表!M$6),1,"")))</f>
        <v/>
      </c>
      <c r="BM586" s="132" t="str">
        <f t="shared" si="76"/>
        <v>○</v>
      </c>
      <c r="BN586" s="102" t="b">
        <f t="shared" si="77"/>
        <v>1</v>
      </c>
      <c r="BO586" s="102" t="b">
        <f t="shared" si="78"/>
        <v>1</v>
      </c>
    </row>
    <row r="587" spans="7:67" ht="60.6" customHeight="1">
      <c r="G587" s="64"/>
      <c r="H587" s="65"/>
      <c r="I587" s="65"/>
      <c r="J587" s="65"/>
      <c r="K587" s="64"/>
      <c r="L587" s="29"/>
      <c r="M587" s="66"/>
      <c r="N587" s="65"/>
      <c r="O587" s="67"/>
      <c r="P587" s="72"/>
      <c r="Q587" s="73"/>
      <c r="R587" s="65"/>
      <c r="S587" s="64"/>
      <c r="T587" s="68"/>
      <c r="U587" s="75"/>
      <c r="V587" s="76"/>
      <c r="W587" s="148" t="str">
        <f>IF(OR(T587="他官署で調達手続きを実施のため",AG587=契約状況コード表!G$5),"－",IF(V587&lt;&gt;"",ROUNDDOWN(V587/T587,3),(IFERROR(ROUNDDOWN(U587/T587,3),"－"))))</f>
        <v>－</v>
      </c>
      <c r="X587" s="68"/>
      <c r="Y587" s="68"/>
      <c r="Z587" s="71"/>
      <c r="AA587" s="69"/>
      <c r="AB587" s="70"/>
      <c r="AC587" s="71"/>
      <c r="AD587" s="71"/>
      <c r="AE587" s="71"/>
      <c r="AF587" s="71"/>
      <c r="AG587" s="69"/>
      <c r="AH587" s="65"/>
      <c r="AI587" s="65"/>
      <c r="AJ587" s="65"/>
      <c r="AK587" s="29"/>
      <c r="AL587" s="29"/>
      <c r="AM587" s="170"/>
      <c r="AN587" s="170"/>
      <c r="AO587" s="170"/>
      <c r="AP587" s="170"/>
      <c r="AQ587" s="29"/>
      <c r="AR587" s="64"/>
      <c r="AS587" s="29"/>
      <c r="AT587" s="29"/>
      <c r="AU587" s="29"/>
      <c r="AV587" s="29"/>
      <c r="AW587" s="29"/>
      <c r="AX587" s="29"/>
      <c r="AY587" s="29"/>
      <c r="AZ587" s="29"/>
      <c r="BA587" s="90"/>
      <c r="BB587" s="97"/>
      <c r="BC587" s="98" t="str">
        <f>IF(AND(OR(K587=契約状況コード表!D$5,K587=契約状況コード表!D$6),OR(AG587=契約状況コード表!G$5,AG587=契約状況コード表!G$6)),"年間支払金額(全官署)",IF(OR(AG587=契約状況コード表!G$5,AG587=契約状況コード表!G$6),"年間支払金額",IF(AND(OR(COUNTIF(AI587,"*すべて*"),COUNTIF(AI587,"*全て*")),S587="●",OR(K587=契約状況コード表!D$5,K587=契約状況コード表!D$6)),"年間支払金額(全官署、契約相手方ごと)",IF(AND(OR(COUNTIF(AI587,"*すべて*"),COUNTIF(AI587,"*全て*")),S587="●"),"年間支払金額(契約相手方ごと)",IF(AND(OR(K587=契約状況コード表!D$5,K587=契約状況コード表!D$6),AG587=契約状況コード表!G$7),"契約総額(全官署)",IF(AND(K587=契約状況コード表!D$7,AG587=契約状況コード表!G$7),"契約総額(自官署のみ)",IF(K587=契約状況コード表!D$7,"年間支払金額(自官署のみ)",IF(AG587=契約状況コード表!G$7,"契約総額",IF(AND(COUNTIF(BJ587,"&lt;&gt;*単価*"),OR(K587=契約状況コード表!D$5,K587=契約状況コード表!D$6)),"全官署予定価格",IF(AND(COUNTIF(BJ587,"*単価*"),OR(K587=契約状況コード表!D$5,K587=契約状況コード表!D$6)),"全官署支払金額",IF(AND(COUNTIF(BJ587,"&lt;&gt;*単価*"),COUNTIF(BJ587,"*変更契約*")),"変更後予定価格",IF(COUNTIF(BJ587,"*単価*"),"年間支払金額","予定価格"))))))))))))</f>
        <v>予定価格</v>
      </c>
      <c r="BD587" s="98" t="str">
        <f>IF(AND(BI587=契約状況コード表!M$5,T587&gt;契約状況コード表!N$5),"○",IF(AND(BI587=契約状況コード表!M$6,T587&gt;=契約状況コード表!N$6),"○",IF(AND(BI587=契約状況コード表!M$7,T587&gt;=契約状況コード表!N$7),"○",IF(AND(BI587=契約状況コード表!M$8,T587&gt;=契約状況コード表!N$8),"○",IF(AND(BI587=契約状況コード表!M$9,T587&gt;=契約状況コード表!N$9),"○",IF(AND(BI587=契約状況コード表!M$10,T587&gt;=契約状況コード表!N$10),"○",IF(AND(BI587=契約状況コード表!M$11,T587&gt;=契約状況コード表!N$11),"○",IF(AND(BI587=契約状況コード表!M$12,T587&gt;=契約状況コード表!N$12),"○",IF(AND(BI587=契約状況コード表!M$13,T587&gt;=契約状況コード表!N$13),"○",IF(T587="他官署で調達手続き入札を実施のため","○","×"))))))))))</f>
        <v>×</v>
      </c>
      <c r="BE587" s="98" t="str">
        <f>IF(AND(BI587=契約状況コード表!M$5,Y587&gt;契約状況コード表!N$5),"○",IF(AND(BI587=契約状況コード表!M$6,Y587&gt;=契約状況コード表!N$6),"○",IF(AND(BI587=契約状況コード表!M$7,Y587&gt;=契約状況コード表!N$7),"○",IF(AND(BI587=契約状況コード表!M$8,Y587&gt;=契約状況コード表!N$8),"○",IF(AND(BI587=契約状況コード表!M$9,Y587&gt;=契約状況コード表!N$9),"○",IF(AND(BI587=契約状況コード表!M$10,Y587&gt;=契約状況コード表!N$10),"○",IF(AND(BI587=契約状況コード表!M$11,Y587&gt;=契約状況コード表!N$11),"○",IF(AND(BI587=契約状況コード表!M$12,Y587&gt;=契約状況コード表!N$12),"○",IF(AND(BI587=契約状況コード表!M$13,Y587&gt;=契約状況コード表!N$13),"○","×")))))))))</f>
        <v>×</v>
      </c>
      <c r="BF587" s="98" t="str">
        <f t="shared" si="72"/>
        <v>×</v>
      </c>
      <c r="BG587" s="98" t="str">
        <f t="shared" si="73"/>
        <v>×</v>
      </c>
      <c r="BH587" s="99" t="str">
        <f t="shared" si="74"/>
        <v/>
      </c>
      <c r="BI587" s="146">
        <f t="shared" si="75"/>
        <v>0</v>
      </c>
      <c r="BJ587" s="29" t="str">
        <f>IF(AG587=契約状況コード表!G$5,"",IF(AND(K587&lt;&gt;"",ISTEXT(U587)),"分担契約/単価契約",IF(ISTEXT(U587),"単価契約",IF(K587&lt;&gt;"","分担契約",""))))</f>
        <v/>
      </c>
      <c r="BK587" s="147"/>
      <c r="BL587" s="102" t="str">
        <f>IF(COUNTIF(T587,"**"),"",IF(AND(T587&gt;=契約状況コード表!P$5,OR(H587=契約状況コード表!M$5,H587=契約状況コード表!M$6)),1,IF(AND(T587&gt;=契約状況コード表!P$13,H587&lt;&gt;契約状況コード表!M$5,H587&lt;&gt;契約状況コード表!M$6),1,"")))</f>
        <v/>
      </c>
      <c r="BM587" s="132" t="str">
        <f t="shared" si="76"/>
        <v>○</v>
      </c>
      <c r="BN587" s="102" t="b">
        <f t="shared" si="77"/>
        <v>1</v>
      </c>
      <c r="BO587" s="102" t="b">
        <f t="shared" si="78"/>
        <v>1</v>
      </c>
    </row>
    <row r="588" spans="7:67" ht="60.6" customHeight="1">
      <c r="G588" s="64"/>
      <c r="H588" s="65"/>
      <c r="I588" s="65"/>
      <c r="J588" s="65"/>
      <c r="K588" s="64"/>
      <c r="L588" s="29"/>
      <c r="M588" s="66"/>
      <c r="N588" s="65"/>
      <c r="O588" s="67"/>
      <c r="P588" s="72"/>
      <c r="Q588" s="73"/>
      <c r="R588" s="65"/>
      <c r="S588" s="64"/>
      <c r="T588" s="74"/>
      <c r="U588" s="131"/>
      <c r="V588" s="76"/>
      <c r="W588" s="148" t="str">
        <f>IF(OR(T588="他官署で調達手続きを実施のため",AG588=契約状況コード表!G$5),"－",IF(V588&lt;&gt;"",ROUNDDOWN(V588/T588,3),(IFERROR(ROUNDDOWN(U588/T588,3),"－"))))</f>
        <v>－</v>
      </c>
      <c r="X588" s="74"/>
      <c r="Y588" s="74"/>
      <c r="Z588" s="71"/>
      <c r="AA588" s="69"/>
      <c r="AB588" s="70"/>
      <c r="AC588" s="71"/>
      <c r="AD588" s="71"/>
      <c r="AE588" s="71"/>
      <c r="AF588" s="71"/>
      <c r="AG588" s="69"/>
      <c r="AH588" s="65"/>
      <c r="AI588" s="65"/>
      <c r="AJ588" s="65"/>
      <c r="AK588" s="29"/>
      <c r="AL588" s="29"/>
      <c r="AM588" s="170"/>
      <c r="AN588" s="170"/>
      <c r="AO588" s="170"/>
      <c r="AP588" s="170"/>
      <c r="AQ588" s="29"/>
      <c r="AR588" s="64"/>
      <c r="AS588" s="29"/>
      <c r="AT588" s="29"/>
      <c r="AU588" s="29"/>
      <c r="AV588" s="29"/>
      <c r="AW588" s="29"/>
      <c r="AX588" s="29"/>
      <c r="AY588" s="29"/>
      <c r="AZ588" s="29"/>
      <c r="BA588" s="90"/>
      <c r="BB588" s="97"/>
      <c r="BC588" s="98" t="str">
        <f>IF(AND(OR(K588=契約状況コード表!D$5,K588=契約状況コード表!D$6),OR(AG588=契約状況コード表!G$5,AG588=契約状況コード表!G$6)),"年間支払金額(全官署)",IF(OR(AG588=契約状況コード表!G$5,AG588=契約状況コード表!G$6),"年間支払金額",IF(AND(OR(COUNTIF(AI588,"*すべて*"),COUNTIF(AI588,"*全て*")),S588="●",OR(K588=契約状況コード表!D$5,K588=契約状況コード表!D$6)),"年間支払金額(全官署、契約相手方ごと)",IF(AND(OR(COUNTIF(AI588,"*すべて*"),COUNTIF(AI588,"*全て*")),S588="●"),"年間支払金額(契約相手方ごと)",IF(AND(OR(K588=契約状況コード表!D$5,K588=契約状況コード表!D$6),AG588=契約状況コード表!G$7),"契約総額(全官署)",IF(AND(K588=契約状況コード表!D$7,AG588=契約状況コード表!G$7),"契約総額(自官署のみ)",IF(K588=契約状況コード表!D$7,"年間支払金額(自官署のみ)",IF(AG588=契約状況コード表!G$7,"契約総額",IF(AND(COUNTIF(BJ588,"&lt;&gt;*単価*"),OR(K588=契約状況コード表!D$5,K588=契約状況コード表!D$6)),"全官署予定価格",IF(AND(COUNTIF(BJ588,"*単価*"),OR(K588=契約状況コード表!D$5,K588=契約状況コード表!D$6)),"全官署支払金額",IF(AND(COUNTIF(BJ588,"&lt;&gt;*単価*"),COUNTIF(BJ588,"*変更契約*")),"変更後予定価格",IF(COUNTIF(BJ588,"*単価*"),"年間支払金額","予定価格"))))))))))))</f>
        <v>予定価格</v>
      </c>
      <c r="BD588" s="98" t="str">
        <f>IF(AND(BI588=契約状況コード表!M$5,T588&gt;契約状況コード表!N$5),"○",IF(AND(BI588=契約状況コード表!M$6,T588&gt;=契約状況コード表!N$6),"○",IF(AND(BI588=契約状況コード表!M$7,T588&gt;=契約状況コード表!N$7),"○",IF(AND(BI588=契約状況コード表!M$8,T588&gt;=契約状況コード表!N$8),"○",IF(AND(BI588=契約状況コード表!M$9,T588&gt;=契約状況コード表!N$9),"○",IF(AND(BI588=契約状況コード表!M$10,T588&gt;=契約状況コード表!N$10),"○",IF(AND(BI588=契約状況コード表!M$11,T588&gt;=契約状況コード表!N$11),"○",IF(AND(BI588=契約状況コード表!M$12,T588&gt;=契約状況コード表!N$12),"○",IF(AND(BI588=契約状況コード表!M$13,T588&gt;=契約状況コード表!N$13),"○",IF(T588="他官署で調達手続き入札を実施のため","○","×"))))))))))</f>
        <v>×</v>
      </c>
      <c r="BE588" s="98" t="str">
        <f>IF(AND(BI588=契約状況コード表!M$5,Y588&gt;契約状況コード表!N$5),"○",IF(AND(BI588=契約状況コード表!M$6,Y588&gt;=契約状況コード表!N$6),"○",IF(AND(BI588=契約状況コード表!M$7,Y588&gt;=契約状況コード表!N$7),"○",IF(AND(BI588=契約状況コード表!M$8,Y588&gt;=契約状況コード表!N$8),"○",IF(AND(BI588=契約状況コード表!M$9,Y588&gt;=契約状況コード表!N$9),"○",IF(AND(BI588=契約状況コード表!M$10,Y588&gt;=契約状況コード表!N$10),"○",IF(AND(BI588=契約状況コード表!M$11,Y588&gt;=契約状況コード表!N$11),"○",IF(AND(BI588=契約状況コード表!M$12,Y588&gt;=契約状況コード表!N$12),"○",IF(AND(BI588=契約状況コード表!M$13,Y588&gt;=契約状況コード表!N$13),"○","×")))))))))</f>
        <v>×</v>
      </c>
      <c r="BF588" s="98" t="str">
        <f t="shared" si="72"/>
        <v>×</v>
      </c>
      <c r="BG588" s="98" t="str">
        <f t="shared" si="73"/>
        <v>×</v>
      </c>
      <c r="BH588" s="99" t="str">
        <f t="shared" si="74"/>
        <v/>
      </c>
      <c r="BI588" s="146">
        <f t="shared" si="75"/>
        <v>0</v>
      </c>
      <c r="BJ588" s="29" t="str">
        <f>IF(AG588=契約状況コード表!G$5,"",IF(AND(K588&lt;&gt;"",ISTEXT(U588)),"分担契約/単価契約",IF(ISTEXT(U588),"単価契約",IF(K588&lt;&gt;"","分担契約",""))))</f>
        <v/>
      </c>
      <c r="BK588" s="147"/>
      <c r="BL588" s="102" t="str">
        <f>IF(COUNTIF(T588,"**"),"",IF(AND(T588&gt;=契約状況コード表!P$5,OR(H588=契約状況コード表!M$5,H588=契約状況コード表!M$6)),1,IF(AND(T588&gt;=契約状況コード表!P$13,H588&lt;&gt;契約状況コード表!M$5,H588&lt;&gt;契約状況コード表!M$6),1,"")))</f>
        <v/>
      </c>
      <c r="BM588" s="132" t="str">
        <f t="shared" si="76"/>
        <v>○</v>
      </c>
      <c r="BN588" s="102" t="b">
        <f t="shared" si="77"/>
        <v>1</v>
      </c>
      <c r="BO588" s="102" t="b">
        <f t="shared" si="78"/>
        <v>1</v>
      </c>
    </row>
    <row r="589" spans="7:67" ht="60.6" customHeight="1">
      <c r="G589" s="64"/>
      <c r="H589" s="65"/>
      <c r="I589" s="65"/>
      <c r="J589" s="65"/>
      <c r="K589" s="64"/>
      <c r="L589" s="29"/>
      <c r="M589" s="66"/>
      <c r="N589" s="65"/>
      <c r="O589" s="67"/>
      <c r="P589" s="72"/>
      <c r="Q589" s="73"/>
      <c r="R589" s="65"/>
      <c r="S589" s="64"/>
      <c r="T589" s="68"/>
      <c r="U589" s="75"/>
      <c r="V589" s="76"/>
      <c r="W589" s="148" t="str">
        <f>IF(OR(T589="他官署で調達手続きを実施のため",AG589=契約状況コード表!G$5),"－",IF(V589&lt;&gt;"",ROUNDDOWN(V589/T589,3),(IFERROR(ROUNDDOWN(U589/T589,3),"－"))))</f>
        <v>－</v>
      </c>
      <c r="X589" s="68"/>
      <c r="Y589" s="68"/>
      <c r="Z589" s="71"/>
      <c r="AA589" s="69"/>
      <c r="AB589" s="70"/>
      <c r="AC589" s="71"/>
      <c r="AD589" s="71"/>
      <c r="AE589" s="71"/>
      <c r="AF589" s="71"/>
      <c r="AG589" s="69"/>
      <c r="AH589" s="65"/>
      <c r="AI589" s="65"/>
      <c r="AJ589" s="65"/>
      <c r="AK589" s="29"/>
      <c r="AL589" s="29"/>
      <c r="AM589" s="170"/>
      <c r="AN589" s="170"/>
      <c r="AO589" s="170"/>
      <c r="AP589" s="170"/>
      <c r="AQ589" s="29"/>
      <c r="AR589" s="64"/>
      <c r="AS589" s="29"/>
      <c r="AT589" s="29"/>
      <c r="AU589" s="29"/>
      <c r="AV589" s="29"/>
      <c r="AW589" s="29"/>
      <c r="AX589" s="29"/>
      <c r="AY589" s="29"/>
      <c r="AZ589" s="29"/>
      <c r="BA589" s="90"/>
      <c r="BB589" s="97"/>
      <c r="BC589" s="98" t="str">
        <f>IF(AND(OR(K589=契約状況コード表!D$5,K589=契約状況コード表!D$6),OR(AG589=契約状況コード表!G$5,AG589=契約状況コード表!G$6)),"年間支払金額(全官署)",IF(OR(AG589=契約状況コード表!G$5,AG589=契約状況コード表!G$6),"年間支払金額",IF(AND(OR(COUNTIF(AI589,"*すべて*"),COUNTIF(AI589,"*全て*")),S589="●",OR(K589=契約状況コード表!D$5,K589=契約状況コード表!D$6)),"年間支払金額(全官署、契約相手方ごと)",IF(AND(OR(COUNTIF(AI589,"*すべて*"),COUNTIF(AI589,"*全て*")),S589="●"),"年間支払金額(契約相手方ごと)",IF(AND(OR(K589=契約状況コード表!D$5,K589=契約状況コード表!D$6),AG589=契約状況コード表!G$7),"契約総額(全官署)",IF(AND(K589=契約状況コード表!D$7,AG589=契約状況コード表!G$7),"契約総額(自官署のみ)",IF(K589=契約状況コード表!D$7,"年間支払金額(自官署のみ)",IF(AG589=契約状況コード表!G$7,"契約総額",IF(AND(COUNTIF(BJ589,"&lt;&gt;*単価*"),OR(K589=契約状況コード表!D$5,K589=契約状況コード表!D$6)),"全官署予定価格",IF(AND(COUNTIF(BJ589,"*単価*"),OR(K589=契約状況コード表!D$5,K589=契約状況コード表!D$6)),"全官署支払金額",IF(AND(COUNTIF(BJ589,"&lt;&gt;*単価*"),COUNTIF(BJ589,"*変更契約*")),"変更後予定価格",IF(COUNTIF(BJ589,"*単価*"),"年間支払金額","予定価格"))))))))))))</f>
        <v>予定価格</v>
      </c>
      <c r="BD589" s="98" t="str">
        <f>IF(AND(BI589=契約状況コード表!M$5,T589&gt;契約状況コード表!N$5),"○",IF(AND(BI589=契約状況コード表!M$6,T589&gt;=契約状況コード表!N$6),"○",IF(AND(BI589=契約状況コード表!M$7,T589&gt;=契約状況コード表!N$7),"○",IF(AND(BI589=契約状況コード表!M$8,T589&gt;=契約状況コード表!N$8),"○",IF(AND(BI589=契約状況コード表!M$9,T589&gt;=契約状況コード表!N$9),"○",IF(AND(BI589=契約状況コード表!M$10,T589&gt;=契約状況コード表!N$10),"○",IF(AND(BI589=契約状況コード表!M$11,T589&gt;=契約状況コード表!N$11),"○",IF(AND(BI589=契約状況コード表!M$12,T589&gt;=契約状況コード表!N$12),"○",IF(AND(BI589=契約状況コード表!M$13,T589&gt;=契約状況コード表!N$13),"○",IF(T589="他官署で調達手続き入札を実施のため","○","×"))))))))))</f>
        <v>×</v>
      </c>
      <c r="BE589" s="98" t="str">
        <f>IF(AND(BI589=契約状況コード表!M$5,Y589&gt;契約状況コード表!N$5),"○",IF(AND(BI589=契約状況コード表!M$6,Y589&gt;=契約状況コード表!N$6),"○",IF(AND(BI589=契約状況コード表!M$7,Y589&gt;=契約状況コード表!N$7),"○",IF(AND(BI589=契約状況コード表!M$8,Y589&gt;=契約状況コード表!N$8),"○",IF(AND(BI589=契約状況コード表!M$9,Y589&gt;=契約状況コード表!N$9),"○",IF(AND(BI589=契約状況コード表!M$10,Y589&gt;=契約状況コード表!N$10),"○",IF(AND(BI589=契約状況コード表!M$11,Y589&gt;=契約状況コード表!N$11),"○",IF(AND(BI589=契約状況コード表!M$12,Y589&gt;=契約状況コード表!N$12),"○",IF(AND(BI589=契約状況コード表!M$13,Y589&gt;=契約状況コード表!N$13),"○","×")))))))))</f>
        <v>×</v>
      </c>
      <c r="BF589" s="98" t="str">
        <f t="shared" si="72"/>
        <v>×</v>
      </c>
      <c r="BG589" s="98" t="str">
        <f t="shared" si="73"/>
        <v>×</v>
      </c>
      <c r="BH589" s="99" t="str">
        <f t="shared" si="74"/>
        <v/>
      </c>
      <c r="BI589" s="146">
        <f t="shared" si="75"/>
        <v>0</v>
      </c>
      <c r="BJ589" s="29" t="str">
        <f>IF(AG589=契約状況コード表!G$5,"",IF(AND(K589&lt;&gt;"",ISTEXT(U589)),"分担契約/単価契約",IF(ISTEXT(U589),"単価契約",IF(K589&lt;&gt;"","分担契約",""))))</f>
        <v/>
      </c>
      <c r="BK589" s="147"/>
      <c r="BL589" s="102" t="str">
        <f>IF(COUNTIF(T589,"**"),"",IF(AND(T589&gt;=契約状況コード表!P$5,OR(H589=契約状況コード表!M$5,H589=契約状況コード表!M$6)),1,IF(AND(T589&gt;=契約状況コード表!P$13,H589&lt;&gt;契約状況コード表!M$5,H589&lt;&gt;契約状況コード表!M$6),1,"")))</f>
        <v/>
      </c>
      <c r="BM589" s="132" t="str">
        <f t="shared" si="76"/>
        <v>○</v>
      </c>
      <c r="BN589" s="102" t="b">
        <f t="shared" si="77"/>
        <v>1</v>
      </c>
      <c r="BO589" s="102" t="b">
        <f t="shared" si="78"/>
        <v>1</v>
      </c>
    </row>
    <row r="590" spans="7:67" ht="60.6" customHeight="1">
      <c r="G590" s="64"/>
      <c r="H590" s="65"/>
      <c r="I590" s="65"/>
      <c r="J590" s="65"/>
      <c r="K590" s="64"/>
      <c r="L590" s="29"/>
      <c r="M590" s="66"/>
      <c r="N590" s="65"/>
      <c r="O590" s="67"/>
      <c r="P590" s="72"/>
      <c r="Q590" s="73"/>
      <c r="R590" s="65"/>
      <c r="S590" s="64"/>
      <c r="T590" s="68"/>
      <c r="U590" s="75"/>
      <c r="V590" s="76"/>
      <c r="W590" s="148" t="str">
        <f>IF(OR(T590="他官署で調達手続きを実施のため",AG590=契約状況コード表!G$5),"－",IF(V590&lt;&gt;"",ROUNDDOWN(V590/T590,3),(IFERROR(ROUNDDOWN(U590/T590,3),"－"))))</f>
        <v>－</v>
      </c>
      <c r="X590" s="68"/>
      <c r="Y590" s="68"/>
      <c r="Z590" s="71"/>
      <c r="AA590" s="69"/>
      <c r="AB590" s="70"/>
      <c r="AC590" s="71"/>
      <c r="AD590" s="71"/>
      <c r="AE590" s="71"/>
      <c r="AF590" s="71"/>
      <c r="AG590" s="69"/>
      <c r="AH590" s="65"/>
      <c r="AI590" s="65"/>
      <c r="AJ590" s="65"/>
      <c r="AK590" s="29"/>
      <c r="AL590" s="29"/>
      <c r="AM590" s="170"/>
      <c r="AN590" s="170"/>
      <c r="AO590" s="170"/>
      <c r="AP590" s="170"/>
      <c r="AQ590" s="29"/>
      <c r="AR590" s="64"/>
      <c r="AS590" s="29"/>
      <c r="AT590" s="29"/>
      <c r="AU590" s="29"/>
      <c r="AV590" s="29"/>
      <c r="AW590" s="29"/>
      <c r="AX590" s="29"/>
      <c r="AY590" s="29"/>
      <c r="AZ590" s="29"/>
      <c r="BA590" s="90"/>
      <c r="BB590" s="97"/>
      <c r="BC590" s="98" t="str">
        <f>IF(AND(OR(K590=契約状況コード表!D$5,K590=契約状況コード表!D$6),OR(AG590=契約状況コード表!G$5,AG590=契約状況コード表!G$6)),"年間支払金額(全官署)",IF(OR(AG590=契約状況コード表!G$5,AG590=契約状況コード表!G$6),"年間支払金額",IF(AND(OR(COUNTIF(AI590,"*すべて*"),COUNTIF(AI590,"*全て*")),S590="●",OR(K590=契約状況コード表!D$5,K590=契約状況コード表!D$6)),"年間支払金額(全官署、契約相手方ごと)",IF(AND(OR(COUNTIF(AI590,"*すべて*"),COUNTIF(AI590,"*全て*")),S590="●"),"年間支払金額(契約相手方ごと)",IF(AND(OR(K590=契約状況コード表!D$5,K590=契約状況コード表!D$6),AG590=契約状況コード表!G$7),"契約総額(全官署)",IF(AND(K590=契約状況コード表!D$7,AG590=契約状況コード表!G$7),"契約総額(自官署のみ)",IF(K590=契約状況コード表!D$7,"年間支払金額(自官署のみ)",IF(AG590=契約状況コード表!G$7,"契約総額",IF(AND(COUNTIF(BJ590,"&lt;&gt;*単価*"),OR(K590=契約状況コード表!D$5,K590=契約状況コード表!D$6)),"全官署予定価格",IF(AND(COUNTIF(BJ590,"*単価*"),OR(K590=契約状況コード表!D$5,K590=契約状況コード表!D$6)),"全官署支払金額",IF(AND(COUNTIF(BJ590,"&lt;&gt;*単価*"),COUNTIF(BJ590,"*変更契約*")),"変更後予定価格",IF(COUNTIF(BJ590,"*単価*"),"年間支払金額","予定価格"))))))))))))</f>
        <v>予定価格</v>
      </c>
      <c r="BD590" s="98" t="str">
        <f>IF(AND(BI590=契約状況コード表!M$5,T590&gt;契約状況コード表!N$5),"○",IF(AND(BI590=契約状況コード表!M$6,T590&gt;=契約状況コード表!N$6),"○",IF(AND(BI590=契約状況コード表!M$7,T590&gt;=契約状況コード表!N$7),"○",IF(AND(BI590=契約状況コード表!M$8,T590&gt;=契約状況コード表!N$8),"○",IF(AND(BI590=契約状況コード表!M$9,T590&gt;=契約状況コード表!N$9),"○",IF(AND(BI590=契約状況コード表!M$10,T590&gt;=契約状況コード表!N$10),"○",IF(AND(BI590=契約状況コード表!M$11,T590&gt;=契約状況コード表!N$11),"○",IF(AND(BI590=契約状況コード表!M$12,T590&gt;=契約状況コード表!N$12),"○",IF(AND(BI590=契約状況コード表!M$13,T590&gt;=契約状況コード表!N$13),"○",IF(T590="他官署で調達手続き入札を実施のため","○","×"))))))))))</f>
        <v>×</v>
      </c>
      <c r="BE590" s="98" t="str">
        <f>IF(AND(BI590=契約状況コード表!M$5,Y590&gt;契約状況コード表!N$5),"○",IF(AND(BI590=契約状況コード表!M$6,Y590&gt;=契約状況コード表!N$6),"○",IF(AND(BI590=契約状況コード表!M$7,Y590&gt;=契約状況コード表!N$7),"○",IF(AND(BI590=契約状況コード表!M$8,Y590&gt;=契約状況コード表!N$8),"○",IF(AND(BI590=契約状況コード表!M$9,Y590&gt;=契約状況コード表!N$9),"○",IF(AND(BI590=契約状況コード表!M$10,Y590&gt;=契約状況コード表!N$10),"○",IF(AND(BI590=契約状況コード表!M$11,Y590&gt;=契約状況コード表!N$11),"○",IF(AND(BI590=契約状況コード表!M$12,Y590&gt;=契約状況コード表!N$12),"○",IF(AND(BI590=契約状況コード表!M$13,Y590&gt;=契約状況コード表!N$13),"○","×")))))))))</f>
        <v>×</v>
      </c>
      <c r="BF590" s="98" t="str">
        <f t="shared" si="72"/>
        <v>×</v>
      </c>
      <c r="BG590" s="98" t="str">
        <f t="shared" si="73"/>
        <v>×</v>
      </c>
      <c r="BH590" s="99" t="str">
        <f t="shared" si="74"/>
        <v/>
      </c>
      <c r="BI590" s="146">
        <f t="shared" si="75"/>
        <v>0</v>
      </c>
      <c r="BJ590" s="29" t="str">
        <f>IF(AG590=契約状況コード表!G$5,"",IF(AND(K590&lt;&gt;"",ISTEXT(U590)),"分担契約/単価契約",IF(ISTEXT(U590),"単価契約",IF(K590&lt;&gt;"","分担契約",""))))</f>
        <v/>
      </c>
      <c r="BK590" s="147"/>
      <c r="BL590" s="102" t="str">
        <f>IF(COUNTIF(T590,"**"),"",IF(AND(T590&gt;=契約状況コード表!P$5,OR(H590=契約状況コード表!M$5,H590=契約状況コード表!M$6)),1,IF(AND(T590&gt;=契約状況コード表!P$13,H590&lt;&gt;契約状況コード表!M$5,H590&lt;&gt;契約状況コード表!M$6),1,"")))</f>
        <v/>
      </c>
      <c r="BM590" s="132" t="str">
        <f t="shared" si="76"/>
        <v>○</v>
      </c>
      <c r="BN590" s="102" t="b">
        <f t="shared" si="77"/>
        <v>1</v>
      </c>
      <c r="BO590" s="102" t="b">
        <f t="shared" si="78"/>
        <v>1</v>
      </c>
    </row>
    <row r="591" spans="7:67" ht="60.6" customHeight="1">
      <c r="G591" s="64"/>
      <c r="H591" s="65"/>
      <c r="I591" s="65"/>
      <c r="J591" s="65"/>
      <c r="K591" s="64"/>
      <c r="L591" s="29"/>
      <c r="M591" s="66"/>
      <c r="N591" s="65"/>
      <c r="O591" s="67"/>
      <c r="P591" s="72"/>
      <c r="Q591" s="73"/>
      <c r="R591" s="65"/>
      <c r="S591" s="64"/>
      <c r="T591" s="68"/>
      <c r="U591" s="75"/>
      <c r="V591" s="76"/>
      <c r="W591" s="148" t="str">
        <f>IF(OR(T591="他官署で調達手続きを実施のため",AG591=契約状況コード表!G$5),"－",IF(V591&lt;&gt;"",ROUNDDOWN(V591/T591,3),(IFERROR(ROUNDDOWN(U591/T591,3),"－"))))</f>
        <v>－</v>
      </c>
      <c r="X591" s="68"/>
      <c r="Y591" s="68"/>
      <c r="Z591" s="71"/>
      <c r="AA591" s="69"/>
      <c r="AB591" s="70"/>
      <c r="AC591" s="71"/>
      <c r="AD591" s="71"/>
      <c r="AE591" s="71"/>
      <c r="AF591" s="71"/>
      <c r="AG591" s="69"/>
      <c r="AH591" s="65"/>
      <c r="AI591" s="65"/>
      <c r="AJ591" s="65"/>
      <c r="AK591" s="29"/>
      <c r="AL591" s="29"/>
      <c r="AM591" s="170"/>
      <c r="AN591" s="170"/>
      <c r="AO591" s="170"/>
      <c r="AP591" s="170"/>
      <c r="AQ591" s="29"/>
      <c r="AR591" s="64"/>
      <c r="AS591" s="29"/>
      <c r="AT591" s="29"/>
      <c r="AU591" s="29"/>
      <c r="AV591" s="29"/>
      <c r="AW591" s="29"/>
      <c r="AX591" s="29"/>
      <c r="AY591" s="29"/>
      <c r="AZ591" s="29"/>
      <c r="BA591" s="90"/>
      <c r="BB591" s="97"/>
      <c r="BC591" s="98" t="str">
        <f>IF(AND(OR(K591=契約状況コード表!D$5,K591=契約状況コード表!D$6),OR(AG591=契約状況コード表!G$5,AG591=契約状況コード表!G$6)),"年間支払金額(全官署)",IF(OR(AG591=契約状況コード表!G$5,AG591=契約状況コード表!G$6),"年間支払金額",IF(AND(OR(COUNTIF(AI591,"*すべて*"),COUNTIF(AI591,"*全て*")),S591="●",OR(K591=契約状況コード表!D$5,K591=契約状況コード表!D$6)),"年間支払金額(全官署、契約相手方ごと)",IF(AND(OR(COUNTIF(AI591,"*すべて*"),COUNTIF(AI591,"*全て*")),S591="●"),"年間支払金額(契約相手方ごと)",IF(AND(OR(K591=契約状況コード表!D$5,K591=契約状況コード表!D$6),AG591=契約状況コード表!G$7),"契約総額(全官署)",IF(AND(K591=契約状況コード表!D$7,AG591=契約状況コード表!G$7),"契約総額(自官署のみ)",IF(K591=契約状況コード表!D$7,"年間支払金額(自官署のみ)",IF(AG591=契約状況コード表!G$7,"契約総額",IF(AND(COUNTIF(BJ591,"&lt;&gt;*単価*"),OR(K591=契約状況コード表!D$5,K591=契約状況コード表!D$6)),"全官署予定価格",IF(AND(COUNTIF(BJ591,"*単価*"),OR(K591=契約状況コード表!D$5,K591=契約状況コード表!D$6)),"全官署支払金額",IF(AND(COUNTIF(BJ591,"&lt;&gt;*単価*"),COUNTIF(BJ591,"*変更契約*")),"変更後予定価格",IF(COUNTIF(BJ591,"*単価*"),"年間支払金額","予定価格"))))))))))))</f>
        <v>予定価格</v>
      </c>
      <c r="BD591" s="98" t="str">
        <f>IF(AND(BI591=契約状況コード表!M$5,T591&gt;契約状況コード表!N$5),"○",IF(AND(BI591=契約状況コード表!M$6,T591&gt;=契約状況コード表!N$6),"○",IF(AND(BI591=契約状況コード表!M$7,T591&gt;=契約状況コード表!N$7),"○",IF(AND(BI591=契約状況コード表!M$8,T591&gt;=契約状況コード表!N$8),"○",IF(AND(BI591=契約状況コード表!M$9,T591&gt;=契約状況コード表!N$9),"○",IF(AND(BI591=契約状況コード表!M$10,T591&gt;=契約状況コード表!N$10),"○",IF(AND(BI591=契約状況コード表!M$11,T591&gt;=契約状況コード表!N$11),"○",IF(AND(BI591=契約状況コード表!M$12,T591&gt;=契約状況コード表!N$12),"○",IF(AND(BI591=契約状況コード表!M$13,T591&gt;=契約状況コード表!N$13),"○",IF(T591="他官署で調達手続き入札を実施のため","○","×"))))))))))</f>
        <v>×</v>
      </c>
      <c r="BE591" s="98" t="str">
        <f>IF(AND(BI591=契約状況コード表!M$5,Y591&gt;契約状況コード表!N$5),"○",IF(AND(BI591=契約状況コード表!M$6,Y591&gt;=契約状況コード表!N$6),"○",IF(AND(BI591=契約状況コード表!M$7,Y591&gt;=契約状況コード表!N$7),"○",IF(AND(BI591=契約状況コード表!M$8,Y591&gt;=契約状況コード表!N$8),"○",IF(AND(BI591=契約状況コード表!M$9,Y591&gt;=契約状況コード表!N$9),"○",IF(AND(BI591=契約状況コード表!M$10,Y591&gt;=契約状況コード表!N$10),"○",IF(AND(BI591=契約状況コード表!M$11,Y591&gt;=契約状況コード表!N$11),"○",IF(AND(BI591=契約状況コード表!M$12,Y591&gt;=契約状況コード表!N$12),"○",IF(AND(BI591=契約状況コード表!M$13,Y591&gt;=契約状況コード表!N$13),"○","×")))))))))</f>
        <v>×</v>
      </c>
      <c r="BF591" s="98" t="str">
        <f t="shared" si="72"/>
        <v>×</v>
      </c>
      <c r="BG591" s="98" t="str">
        <f t="shared" si="73"/>
        <v>×</v>
      </c>
      <c r="BH591" s="99" t="str">
        <f t="shared" si="74"/>
        <v/>
      </c>
      <c r="BI591" s="146">
        <f t="shared" si="75"/>
        <v>0</v>
      </c>
      <c r="BJ591" s="29" t="str">
        <f>IF(AG591=契約状況コード表!G$5,"",IF(AND(K591&lt;&gt;"",ISTEXT(U591)),"分担契約/単価契約",IF(ISTEXT(U591),"単価契約",IF(K591&lt;&gt;"","分担契約",""))))</f>
        <v/>
      </c>
      <c r="BK591" s="147"/>
      <c r="BL591" s="102" t="str">
        <f>IF(COUNTIF(T591,"**"),"",IF(AND(T591&gt;=契約状況コード表!P$5,OR(H591=契約状況コード表!M$5,H591=契約状況コード表!M$6)),1,IF(AND(T591&gt;=契約状況コード表!P$13,H591&lt;&gt;契約状況コード表!M$5,H591&lt;&gt;契約状況コード表!M$6),1,"")))</f>
        <v/>
      </c>
      <c r="BM591" s="132" t="str">
        <f t="shared" si="76"/>
        <v>○</v>
      </c>
      <c r="BN591" s="102" t="b">
        <f t="shared" si="77"/>
        <v>1</v>
      </c>
      <c r="BO591" s="102" t="b">
        <f t="shared" si="78"/>
        <v>1</v>
      </c>
    </row>
    <row r="592" spans="7:67" ht="60.6" customHeight="1">
      <c r="G592" s="64"/>
      <c r="H592" s="65"/>
      <c r="I592" s="65"/>
      <c r="J592" s="65"/>
      <c r="K592" s="64"/>
      <c r="L592" s="29"/>
      <c r="M592" s="66"/>
      <c r="N592" s="65"/>
      <c r="O592" s="67"/>
      <c r="P592" s="72"/>
      <c r="Q592" s="73"/>
      <c r="R592" s="65"/>
      <c r="S592" s="64"/>
      <c r="T592" s="68"/>
      <c r="U592" s="75"/>
      <c r="V592" s="76"/>
      <c r="W592" s="148" t="str">
        <f>IF(OR(T592="他官署で調達手続きを実施のため",AG592=契約状況コード表!G$5),"－",IF(V592&lt;&gt;"",ROUNDDOWN(V592/T592,3),(IFERROR(ROUNDDOWN(U592/T592,3),"－"))))</f>
        <v>－</v>
      </c>
      <c r="X592" s="68"/>
      <c r="Y592" s="68"/>
      <c r="Z592" s="71"/>
      <c r="AA592" s="69"/>
      <c r="AB592" s="70"/>
      <c r="AC592" s="71"/>
      <c r="AD592" s="71"/>
      <c r="AE592" s="71"/>
      <c r="AF592" s="71"/>
      <c r="AG592" s="69"/>
      <c r="AH592" s="65"/>
      <c r="AI592" s="65"/>
      <c r="AJ592" s="65"/>
      <c r="AK592" s="29"/>
      <c r="AL592" s="29"/>
      <c r="AM592" s="170"/>
      <c r="AN592" s="170"/>
      <c r="AO592" s="170"/>
      <c r="AP592" s="170"/>
      <c r="AQ592" s="29"/>
      <c r="AR592" s="64"/>
      <c r="AS592" s="29"/>
      <c r="AT592" s="29"/>
      <c r="AU592" s="29"/>
      <c r="AV592" s="29"/>
      <c r="AW592" s="29"/>
      <c r="AX592" s="29"/>
      <c r="AY592" s="29"/>
      <c r="AZ592" s="29"/>
      <c r="BA592" s="92"/>
      <c r="BB592" s="97"/>
      <c r="BC592" s="98" t="str">
        <f>IF(AND(OR(K592=契約状況コード表!D$5,K592=契約状況コード表!D$6),OR(AG592=契約状況コード表!G$5,AG592=契約状況コード表!G$6)),"年間支払金額(全官署)",IF(OR(AG592=契約状況コード表!G$5,AG592=契約状況コード表!G$6),"年間支払金額",IF(AND(OR(COUNTIF(AI592,"*すべて*"),COUNTIF(AI592,"*全て*")),S592="●",OR(K592=契約状況コード表!D$5,K592=契約状況コード表!D$6)),"年間支払金額(全官署、契約相手方ごと)",IF(AND(OR(COUNTIF(AI592,"*すべて*"),COUNTIF(AI592,"*全て*")),S592="●"),"年間支払金額(契約相手方ごと)",IF(AND(OR(K592=契約状況コード表!D$5,K592=契約状況コード表!D$6),AG592=契約状況コード表!G$7),"契約総額(全官署)",IF(AND(K592=契約状況コード表!D$7,AG592=契約状況コード表!G$7),"契約総額(自官署のみ)",IF(K592=契約状況コード表!D$7,"年間支払金額(自官署のみ)",IF(AG592=契約状況コード表!G$7,"契約総額",IF(AND(COUNTIF(BJ592,"&lt;&gt;*単価*"),OR(K592=契約状況コード表!D$5,K592=契約状況コード表!D$6)),"全官署予定価格",IF(AND(COUNTIF(BJ592,"*単価*"),OR(K592=契約状況コード表!D$5,K592=契約状況コード表!D$6)),"全官署支払金額",IF(AND(COUNTIF(BJ592,"&lt;&gt;*単価*"),COUNTIF(BJ592,"*変更契約*")),"変更後予定価格",IF(COUNTIF(BJ592,"*単価*"),"年間支払金額","予定価格"))))))))))))</f>
        <v>予定価格</v>
      </c>
      <c r="BD592" s="98" t="str">
        <f>IF(AND(BI592=契約状況コード表!M$5,T592&gt;契約状況コード表!N$5),"○",IF(AND(BI592=契約状況コード表!M$6,T592&gt;=契約状況コード表!N$6),"○",IF(AND(BI592=契約状況コード表!M$7,T592&gt;=契約状況コード表!N$7),"○",IF(AND(BI592=契約状況コード表!M$8,T592&gt;=契約状況コード表!N$8),"○",IF(AND(BI592=契約状況コード表!M$9,T592&gt;=契約状況コード表!N$9),"○",IF(AND(BI592=契約状況コード表!M$10,T592&gt;=契約状況コード表!N$10),"○",IF(AND(BI592=契約状況コード表!M$11,T592&gt;=契約状況コード表!N$11),"○",IF(AND(BI592=契約状況コード表!M$12,T592&gt;=契約状況コード表!N$12),"○",IF(AND(BI592=契約状況コード表!M$13,T592&gt;=契約状況コード表!N$13),"○",IF(T592="他官署で調達手続き入札を実施のため","○","×"))))))))))</f>
        <v>×</v>
      </c>
      <c r="BE592" s="98" t="str">
        <f>IF(AND(BI592=契約状況コード表!M$5,Y592&gt;契約状況コード表!N$5),"○",IF(AND(BI592=契約状況コード表!M$6,Y592&gt;=契約状況コード表!N$6),"○",IF(AND(BI592=契約状況コード表!M$7,Y592&gt;=契約状況コード表!N$7),"○",IF(AND(BI592=契約状況コード表!M$8,Y592&gt;=契約状況コード表!N$8),"○",IF(AND(BI592=契約状況コード表!M$9,Y592&gt;=契約状況コード表!N$9),"○",IF(AND(BI592=契約状況コード表!M$10,Y592&gt;=契約状況コード表!N$10),"○",IF(AND(BI592=契約状況コード表!M$11,Y592&gt;=契約状況コード表!N$11),"○",IF(AND(BI592=契約状況コード表!M$12,Y592&gt;=契約状況コード表!N$12),"○",IF(AND(BI592=契約状況コード表!M$13,Y592&gt;=契約状況コード表!N$13),"○","×")))))))))</f>
        <v>×</v>
      </c>
      <c r="BF592" s="98" t="str">
        <f t="shared" si="72"/>
        <v>×</v>
      </c>
      <c r="BG592" s="98" t="str">
        <f t="shared" si="73"/>
        <v>×</v>
      </c>
      <c r="BH592" s="99" t="str">
        <f t="shared" si="74"/>
        <v/>
      </c>
      <c r="BI592" s="146">
        <f t="shared" si="75"/>
        <v>0</v>
      </c>
      <c r="BJ592" s="29" t="str">
        <f>IF(AG592=契約状況コード表!G$5,"",IF(AND(K592&lt;&gt;"",ISTEXT(U592)),"分担契約/単価契約",IF(ISTEXT(U592),"単価契約",IF(K592&lt;&gt;"","分担契約",""))))</f>
        <v/>
      </c>
      <c r="BK592" s="147"/>
      <c r="BL592" s="102" t="str">
        <f>IF(COUNTIF(T592,"**"),"",IF(AND(T592&gt;=契約状況コード表!P$5,OR(H592=契約状況コード表!M$5,H592=契約状況コード表!M$6)),1,IF(AND(T592&gt;=契約状況コード表!P$13,H592&lt;&gt;契約状況コード表!M$5,H592&lt;&gt;契約状況コード表!M$6),1,"")))</f>
        <v/>
      </c>
      <c r="BM592" s="132" t="str">
        <f t="shared" si="76"/>
        <v>○</v>
      </c>
      <c r="BN592" s="102" t="b">
        <f t="shared" si="77"/>
        <v>1</v>
      </c>
      <c r="BO592" s="102" t="b">
        <f t="shared" si="78"/>
        <v>1</v>
      </c>
    </row>
    <row r="593" spans="7:67" ht="60.6" customHeight="1">
      <c r="G593" s="64"/>
      <c r="H593" s="65"/>
      <c r="I593" s="65"/>
      <c r="J593" s="65"/>
      <c r="K593" s="64"/>
      <c r="L593" s="29"/>
      <c r="M593" s="66"/>
      <c r="N593" s="65"/>
      <c r="O593" s="67"/>
      <c r="P593" s="72"/>
      <c r="Q593" s="73"/>
      <c r="R593" s="65"/>
      <c r="S593" s="64"/>
      <c r="T593" s="68"/>
      <c r="U593" s="75"/>
      <c r="V593" s="76"/>
      <c r="W593" s="148" t="str">
        <f>IF(OR(T593="他官署で調達手続きを実施のため",AG593=契約状況コード表!G$5),"－",IF(V593&lt;&gt;"",ROUNDDOWN(V593/T593,3),(IFERROR(ROUNDDOWN(U593/T593,3),"－"))))</f>
        <v>－</v>
      </c>
      <c r="X593" s="68"/>
      <c r="Y593" s="68"/>
      <c r="Z593" s="71"/>
      <c r="AA593" s="69"/>
      <c r="AB593" s="70"/>
      <c r="AC593" s="71"/>
      <c r="AD593" s="71"/>
      <c r="AE593" s="71"/>
      <c r="AF593" s="71"/>
      <c r="AG593" s="69"/>
      <c r="AH593" s="65"/>
      <c r="AI593" s="65"/>
      <c r="AJ593" s="65"/>
      <c r="AK593" s="29"/>
      <c r="AL593" s="29"/>
      <c r="AM593" s="170"/>
      <c r="AN593" s="170"/>
      <c r="AO593" s="170"/>
      <c r="AP593" s="170"/>
      <c r="AQ593" s="29"/>
      <c r="AR593" s="64"/>
      <c r="AS593" s="29"/>
      <c r="AT593" s="29"/>
      <c r="AU593" s="29"/>
      <c r="AV593" s="29"/>
      <c r="AW593" s="29"/>
      <c r="AX593" s="29"/>
      <c r="AY593" s="29"/>
      <c r="AZ593" s="29"/>
      <c r="BA593" s="90"/>
      <c r="BB593" s="97"/>
      <c r="BC593" s="98" t="str">
        <f>IF(AND(OR(K593=契約状況コード表!D$5,K593=契約状況コード表!D$6),OR(AG593=契約状況コード表!G$5,AG593=契約状況コード表!G$6)),"年間支払金額(全官署)",IF(OR(AG593=契約状況コード表!G$5,AG593=契約状況コード表!G$6),"年間支払金額",IF(AND(OR(COUNTIF(AI593,"*すべて*"),COUNTIF(AI593,"*全て*")),S593="●",OR(K593=契約状況コード表!D$5,K593=契約状況コード表!D$6)),"年間支払金額(全官署、契約相手方ごと)",IF(AND(OR(COUNTIF(AI593,"*すべて*"),COUNTIF(AI593,"*全て*")),S593="●"),"年間支払金額(契約相手方ごと)",IF(AND(OR(K593=契約状況コード表!D$5,K593=契約状況コード表!D$6),AG593=契約状況コード表!G$7),"契約総額(全官署)",IF(AND(K593=契約状況コード表!D$7,AG593=契約状況コード表!G$7),"契約総額(自官署のみ)",IF(K593=契約状況コード表!D$7,"年間支払金額(自官署のみ)",IF(AG593=契約状況コード表!G$7,"契約総額",IF(AND(COUNTIF(BJ593,"&lt;&gt;*単価*"),OR(K593=契約状況コード表!D$5,K593=契約状況コード表!D$6)),"全官署予定価格",IF(AND(COUNTIF(BJ593,"*単価*"),OR(K593=契約状況コード表!D$5,K593=契約状況コード表!D$6)),"全官署支払金額",IF(AND(COUNTIF(BJ593,"&lt;&gt;*単価*"),COUNTIF(BJ593,"*変更契約*")),"変更後予定価格",IF(COUNTIF(BJ593,"*単価*"),"年間支払金額","予定価格"))))))))))))</f>
        <v>予定価格</v>
      </c>
      <c r="BD593" s="98" t="str">
        <f>IF(AND(BI593=契約状況コード表!M$5,T593&gt;契約状況コード表!N$5),"○",IF(AND(BI593=契約状況コード表!M$6,T593&gt;=契約状況コード表!N$6),"○",IF(AND(BI593=契約状況コード表!M$7,T593&gt;=契約状況コード表!N$7),"○",IF(AND(BI593=契約状況コード表!M$8,T593&gt;=契約状況コード表!N$8),"○",IF(AND(BI593=契約状況コード表!M$9,T593&gt;=契約状況コード表!N$9),"○",IF(AND(BI593=契約状況コード表!M$10,T593&gt;=契約状況コード表!N$10),"○",IF(AND(BI593=契約状況コード表!M$11,T593&gt;=契約状況コード表!N$11),"○",IF(AND(BI593=契約状況コード表!M$12,T593&gt;=契約状況コード表!N$12),"○",IF(AND(BI593=契約状況コード表!M$13,T593&gt;=契約状況コード表!N$13),"○",IF(T593="他官署で調達手続き入札を実施のため","○","×"))))))))))</f>
        <v>×</v>
      </c>
      <c r="BE593" s="98" t="str">
        <f>IF(AND(BI593=契約状況コード表!M$5,Y593&gt;契約状況コード表!N$5),"○",IF(AND(BI593=契約状況コード表!M$6,Y593&gt;=契約状況コード表!N$6),"○",IF(AND(BI593=契約状況コード表!M$7,Y593&gt;=契約状況コード表!N$7),"○",IF(AND(BI593=契約状況コード表!M$8,Y593&gt;=契約状況コード表!N$8),"○",IF(AND(BI593=契約状況コード表!M$9,Y593&gt;=契約状況コード表!N$9),"○",IF(AND(BI593=契約状況コード表!M$10,Y593&gt;=契約状況コード表!N$10),"○",IF(AND(BI593=契約状況コード表!M$11,Y593&gt;=契約状況コード表!N$11),"○",IF(AND(BI593=契約状況コード表!M$12,Y593&gt;=契約状況コード表!N$12),"○",IF(AND(BI593=契約状況コード表!M$13,Y593&gt;=契約状況コード表!N$13),"○","×")))))))))</f>
        <v>×</v>
      </c>
      <c r="BF593" s="98" t="str">
        <f t="shared" si="72"/>
        <v>×</v>
      </c>
      <c r="BG593" s="98" t="str">
        <f t="shared" si="73"/>
        <v>×</v>
      </c>
      <c r="BH593" s="99" t="str">
        <f t="shared" si="74"/>
        <v/>
      </c>
      <c r="BI593" s="146">
        <f t="shared" si="75"/>
        <v>0</v>
      </c>
      <c r="BJ593" s="29" t="str">
        <f>IF(AG593=契約状況コード表!G$5,"",IF(AND(K593&lt;&gt;"",ISTEXT(U593)),"分担契約/単価契約",IF(ISTEXT(U593),"単価契約",IF(K593&lt;&gt;"","分担契約",""))))</f>
        <v/>
      </c>
      <c r="BK593" s="147"/>
      <c r="BL593" s="102" t="str">
        <f>IF(COUNTIF(T593,"**"),"",IF(AND(T593&gt;=契約状況コード表!P$5,OR(H593=契約状況コード表!M$5,H593=契約状況コード表!M$6)),1,IF(AND(T593&gt;=契約状況コード表!P$13,H593&lt;&gt;契約状況コード表!M$5,H593&lt;&gt;契約状況コード表!M$6),1,"")))</f>
        <v/>
      </c>
      <c r="BM593" s="132" t="str">
        <f t="shared" si="76"/>
        <v>○</v>
      </c>
      <c r="BN593" s="102" t="b">
        <f t="shared" si="77"/>
        <v>1</v>
      </c>
      <c r="BO593" s="102" t="b">
        <f t="shared" si="78"/>
        <v>1</v>
      </c>
    </row>
    <row r="594" spans="7:67" ht="60.6" customHeight="1">
      <c r="G594" s="64"/>
      <c r="H594" s="65"/>
      <c r="I594" s="65"/>
      <c r="J594" s="65"/>
      <c r="K594" s="64"/>
      <c r="L594" s="29"/>
      <c r="M594" s="66"/>
      <c r="N594" s="65"/>
      <c r="O594" s="67"/>
      <c r="P594" s="72"/>
      <c r="Q594" s="73"/>
      <c r="R594" s="65"/>
      <c r="S594" s="64"/>
      <c r="T594" s="68"/>
      <c r="U594" s="75"/>
      <c r="V594" s="76"/>
      <c r="W594" s="148" t="str">
        <f>IF(OR(T594="他官署で調達手続きを実施のため",AG594=契約状況コード表!G$5),"－",IF(V594&lt;&gt;"",ROUNDDOWN(V594/T594,3),(IFERROR(ROUNDDOWN(U594/T594,3),"－"))))</f>
        <v>－</v>
      </c>
      <c r="X594" s="68"/>
      <c r="Y594" s="68"/>
      <c r="Z594" s="71"/>
      <c r="AA594" s="69"/>
      <c r="AB594" s="70"/>
      <c r="AC594" s="71"/>
      <c r="AD594" s="71"/>
      <c r="AE594" s="71"/>
      <c r="AF594" s="71"/>
      <c r="AG594" s="69"/>
      <c r="AH594" s="65"/>
      <c r="AI594" s="65"/>
      <c r="AJ594" s="65"/>
      <c r="AK594" s="29"/>
      <c r="AL594" s="29"/>
      <c r="AM594" s="170"/>
      <c r="AN594" s="170"/>
      <c r="AO594" s="170"/>
      <c r="AP594" s="170"/>
      <c r="AQ594" s="29"/>
      <c r="AR594" s="64"/>
      <c r="AS594" s="29"/>
      <c r="AT594" s="29"/>
      <c r="AU594" s="29"/>
      <c r="AV594" s="29"/>
      <c r="AW594" s="29"/>
      <c r="AX594" s="29"/>
      <c r="AY594" s="29"/>
      <c r="AZ594" s="29"/>
      <c r="BA594" s="90"/>
      <c r="BB594" s="97"/>
      <c r="BC594" s="98" t="str">
        <f>IF(AND(OR(K594=契約状況コード表!D$5,K594=契約状況コード表!D$6),OR(AG594=契約状況コード表!G$5,AG594=契約状況コード表!G$6)),"年間支払金額(全官署)",IF(OR(AG594=契約状況コード表!G$5,AG594=契約状況コード表!G$6),"年間支払金額",IF(AND(OR(COUNTIF(AI594,"*すべて*"),COUNTIF(AI594,"*全て*")),S594="●",OR(K594=契約状況コード表!D$5,K594=契約状況コード表!D$6)),"年間支払金額(全官署、契約相手方ごと)",IF(AND(OR(COUNTIF(AI594,"*すべて*"),COUNTIF(AI594,"*全て*")),S594="●"),"年間支払金額(契約相手方ごと)",IF(AND(OR(K594=契約状況コード表!D$5,K594=契約状況コード表!D$6),AG594=契約状況コード表!G$7),"契約総額(全官署)",IF(AND(K594=契約状況コード表!D$7,AG594=契約状況コード表!G$7),"契約総額(自官署のみ)",IF(K594=契約状況コード表!D$7,"年間支払金額(自官署のみ)",IF(AG594=契約状況コード表!G$7,"契約総額",IF(AND(COUNTIF(BJ594,"&lt;&gt;*単価*"),OR(K594=契約状況コード表!D$5,K594=契約状況コード表!D$6)),"全官署予定価格",IF(AND(COUNTIF(BJ594,"*単価*"),OR(K594=契約状況コード表!D$5,K594=契約状況コード表!D$6)),"全官署支払金額",IF(AND(COUNTIF(BJ594,"&lt;&gt;*単価*"),COUNTIF(BJ594,"*変更契約*")),"変更後予定価格",IF(COUNTIF(BJ594,"*単価*"),"年間支払金額","予定価格"))))))))))))</f>
        <v>予定価格</v>
      </c>
      <c r="BD594" s="98" t="str">
        <f>IF(AND(BI594=契約状況コード表!M$5,T594&gt;契約状況コード表!N$5),"○",IF(AND(BI594=契約状況コード表!M$6,T594&gt;=契約状況コード表!N$6),"○",IF(AND(BI594=契約状況コード表!M$7,T594&gt;=契約状況コード表!N$7),"○",IF(AND(BI594=契約状況コード表!M$8,T594&gt;=契約状況コード表!N$8),"○",IF(AND(BI594=契約状況コード表!M$9,T594&gt;=契約状況コード表!N$9),"○",IF(AND(BI594=契約状況コード表!M$10,T594&gt;=契約状況コード表!N$10),"○",IF(AND(BI594=契約状況コード表!M$11,T594&gt;=契約状況コード表!N$11),"○",IF(AND(BI594=契約状況コード表!M$12,T594&gt;=契約状況コード表!N$12),"○",IF(AND(BI594=契約状況コード表!M$13,T594&gt;=契約状況コード表!N$13),"○",IF(T594="他官署で調達手続き入札を実施のため","○","×"))))))))))</f>
        <v>×</v>
      </c>
      <c r="BE594" s="98" t="str">
        <f>IF(AND(BI594=契約状況コード表!M$5,Y594&gt;契約状況コード表!N$5),"○",IF(AND(BI594=契約状況コード表!M$6,Y594&gt;=契約状況コード表!N$6),"○",IF(AND(BI594=契約状況コード表!M$7,Y594&gt;=契約状況コード表!N$7),"○",IF(AND(BI594=契約状況コード表!M$8,Y594&gt;=契約状況コード表!N$8),"○",IF(AND(BI594=契約状況コード表!M$9,Y594&gt;=契約状況コード表!N$9),"○",IF(AND(BI594=契約状況コード表!M$10,Y594&gt;=契約状況コード表!N$10),"○",IF(AND(BI594=契約状況コード表!M$11,Y594&gt;=契約状況コード表!N$11),"○",IF(AND(BI594=契約状況コード表!M$12,Y594&gt;=契約状況コード表!N$12),"○",IF(AND(BI594=契約状況コード表!M$13,Y594&gt;=契約状況コード表!N$13),"○","×")))))))))</f>
        <v>×</v>
      </c>
      <c r="BF594" s="98" t="str">
        <f t="shared" si="72"/>
        <v>×</v>
      </c>
      <c r="BG594" s="98" t="str">
        <f t="shared" si="73"/>
        <v>×</v>
      </c>
      <c r="BH594" s="99" t="str">
        <f t="shared" si="74"/>
        <v/>
      </c>
      <c r="BI594" s="146">
        <f t="shared" si="75"/>
        <v>0</v>
      </c>
      <c r="BJ594" s="29" t="str">
        <f>IF(AG594=契約状況コード表!G$5,"",IF(AND(K594&lt;&gt;"",ISTEXT(U594)),"分担契約/単価契約",IF(ISTEXT(U594),"単価契約",IF(K594&lt;&gt;"","分担契約",""))))</f>
        <v/>
      </c>
      <c r="BK594" s="147"/>
      <c r="BL594" s="102" t="str">
        <f>IF(COUNTIF(T594,"**"),"",IF(AND(T594&gt;=契約状況コード表!P$5,OR(H594=契約状況コード表!M$5,H594=契約状況コード表!M$6)),1,IF(AND(T594&gt;=契約状況コード表!P$13,H594&lt;&gt;契約状況コード表!M$5,H594&lt;&gt;契約状況コード表!M$6),1,"")))</f>
        <v/>
      </c>
      <c r="BM594" s="132" t="str">
        <f t="shared" si="76"/>
        <v>○</v>
      </c>
      <c r="BN594" s="102" t="b">
        <f t="shared" si="77"/>
        <v>1</v>
      </c>
      <c r="BO594" s="102" t="b">
        <f t="shared" si="78"/>
        <v>1</v>
      </c>
    </row>
    <row r="595" spans="7:67" ht="60.6" customHeight="1">
      <c r="G595" s="64"/>
      <c r="H595" s="65"/>
      <c r="I595" s="65"/>
      <c r="J595" s="65"/>
      <c r="K595" s="64"/>
      <c r="L595" s="29"/>
      <c r="M595" s="66"/>
      <c r="N595" s="65"/>
      <c r="O595" s="67"/>
      <c r="P595" s="72"/>
      <c r="Q595" s="73"/>
      <c r="R595" s="65"/>
      <c r="S595" s="64"/>
      <c r="T595" s="74"/>
      <c r="U595" s="131"/>
      <c r="V595" s="76"/>
      <c r="W595" s="148" t="str">
        <f>IF(OR(T595="他官署で調達手続きを実施のため",AG595=契約状況コード表!G$5),"－",IF(V595&lt;&gt;"",ROUNDDOWN(V595/T595,3),(IFERROR(ROUNDDOWN(U595/T595,3),"－"))))</f>
        <v>－</v>
      </c>
      <c r="X595" s="74"/>
      <c r="Y595" s="74"/>
      <c r="Z595" s="71"/>
      <c r="AA595" s="69"/>
      <c r="AB595" s="70"/>
      <c r="AC595" s="71"/>
      <c r="AD595" s="71"/>
      <c r="AE595" s="71"/>
      <c r="AF595" s="71"/>
      <c r="AG595" s="69"/>
      <c r="AH595" s="65"/>
      <c r="AI595" s="65"/>
      <c r="AJ595" s="65"/>
      <c r="AK595" s="29"/>
      <c r="AL595" s="29"/>
      <c r="AM595" s="170"/>
      <c r="AN595" s="170"/>
      <c r="AO595" s="170"/>
      <c r="AP595" s="170"/>
      <c r="AQ595" s="29"/>
      <c r="AR595" s="64"/>
      <c r="AS595" s="29"/>
      <c r="AT595" s="29"/>
      <c r="AU595" s="29"/>
      <c r="AV595" s="29"/>
      <c r="AW595" s="29"/>
      <c r="AX595" s="29"/>
      <c r="AY595" s="29"/>
      <c r="AZ595" s="29"/>
      <c r="BA595" s="90"/>
      <c r="BB595" s="97"/>
      <c r="BC595" s="98" t="str">
        <f>IF(AND(OR(K595=契約状況コード表!D$5,K595=契約状況コード表!D$6),OR(AG595=契約状況コード表!G$5,AG595=契約状況コード表!G$6)),"年間支払金額(全官署)",IF(OR(AG595=契約状況コード表!G$5,AG595=契約状況コード表!G$6),"年間支払金額",IF(AND(OR(COUNTIF(AI595,"*すべて*"),COUNTIF(AI595,"*全て*")),S595="●",OR(K595=契約状況コード表!D$5,K595=契約状況コード表!D$6)),"年間支払金額(全官署、契約相手方ごと)",IF(AND(OR(COUNTIF(AI595,"*すべて*"),COUNTIF(AI595,"*全て*")),S595="●"),"年間支払金額(契約相手方ごと)",IF(AND(OR(K595=契約状況コード表!D$5,K595=契約状況コード表!D$6),AG595=契約状況コード表!G$7),"契約総額(全官署)",IF(AND(K595=契約状況コード表!D$7,AG595=契約状況コード表!G$7),"契約総額(自官署のみ)",IF(K595=契約状況コード表!D$7,"年間支払金額(自官署のみ)",IF(AG595=契約状況コード表!G$7,"契約総額",IF(AND(COUNTIF(BJ595,"&lt;&gt;*単価*"),OR(K595=契約状況コード表!D$5,K595=契約状況コード表!D$6)),"全官署予定価格",IF(AND(COUNTIF(BJ595,"*単価*"),OR(K595=契約状況コード表!D$5,K595=契約状況コード表!D$6)),"全官署支払金額",IF(AND(COUNTIF(BJ595,"&lt;&gt;*単価*"),COUNTIF(BJ595,"*変更契約*")),"変更後予定価格",IF(COUNTIF(BJ595,"*単価*"),"年間支払金額","予定価格"))))))))))))</f>
        <v>予定価格</v>
      </c>
      <c r="BD595" s="98" t="str">
        <f>IF(AND(BI595=契約状況コード表!M$5,T595&gt;契約状況コード表!N$5),"○",IF(AND(BI595=契約状況コード表!M$6,T595&gt;=契約状況コード表!N$6),"○",IF(AND(BI595=契約状況コード表!M$7,T595&gt;=契約状況コード表!N$7),"○",IF(AND(BI595=契約状況コード表!M$8,T595&gt;=契約状況コード表!N$8),"○",IF(AND(BI595=契約状況コード表!M$9,T595&gt;=契約状況コード表!N$9),"○",IF(AND(BI595=契約状況コード表!M$10,T595&gt;=契約状況コード表!N$10),"○",IF(AND(BI595=契約状況コード表!M$11,T595&gt;=契約状況コード表!N$11),"○",IF(AND(BI595=契約状況コード表!M$12,T595&gt;=契約状況コード表!N$12),"○",IF(AND(BI595=契約状況コード表!M$13,T595&gt;=契約状況コード表!N$13),"○",IF(T595="他官署で調達手続き入札を実施のため","○","×"))))))))))</f>
        <v>×</v>
      </c>
      <c r="BE595" s="98" t="str">
        <f>IF(AND(BI595=契約状況コード表!M$5,Y595&gt;契約状況コード表!N$5),"○",IF(AND(BI595=契約状況コード表!M$6,Y595&gt;=契約状況コード表!N$6),"○",IF(AND(BI595=契約状況コード表!M$7,Y595&gt;=契約状況コード表!N$7),"○",IF(AND(BI595=契約状況コード表!M$8,Y595&gt;=契約状況コード表!N$8),"○",IF(AND(BI595=契約状況コード表!M$9,Y595&gt;=契約状況コード表!N$9),"○",IF(AND(BI595=契約状況コード表!M$10,Y595&gt;=契約状況コード表!N$10),"○",IF(AND(BI595=契約状況コード表!M$11,Y595&gt;=契約状況コード表!N$11),"○",IF(AND(BI595=契約状況コード表!M$12,Y595&gt;=契約状況コード表!N$12),"○",IF(AND(BI595=契約状況コード表!M$13,Y595&gt;=契約状況コード表!N$13),"○","×")))))))))</f>
        <v>×</v>
      </c>
      <c r="BF595" s="98" t="str">
        <f t="shared" si="72"/>
        <v>×</v>
      </c>
      <c r="BG595" s="98" t="str">
        <f t="shared" si="73"/>
        <v>×</v>
      </c>
      <c r="BH595" s="99" t="str">
        <f t="shared" si="74"/>
        <v/>
      </c>
      <c r="BI595" s="146">
        <f t="shared" si="75"/>
        <v>0</v>
      </c>
      <c r="BJ595" s="29" t="str">
        <f>IF(AG595=契約状況コード表!G$5,"",IF(AND(K595&lt;&gt;"",ISTEXT(U595)),"分担契約/単価契約",IF(ISTEXT(U595),"単価契約",IF(K595&lt;&gt;"","分担契約",""))))</f>
        <v/>
      </c>
      <c r="BK595" s="147"/>
      <c r="BL595" s="102" t="str">
        <f>IF(COUNTIF(T595,"**"),"",IF(AND(T595&gt;=契約状況コード表!P$5,OR(H595=契約状況コード表!M$5,H595=契約状況コード表!M$6)),1,IF(AND(T595&gt;=契約状況コード表!P$13,H595&lt;&gt;契約状況コード表!M$5,H595&lt;&gt;契約状況コード表!M$6),1,"")))</f>
        <v/>
      </c>
      <c r="BM595" s="132" t="str">
        <f t="shared" si="76"/>
        <v>○</v>
      </c>
      <c r="BN595" s="102" t="b">
        <f t="shared" si="77"/>
        <v>1</v>
      </c>
      <c r="BO595" s="102" t="b">
        <f t="shared" si="78"/>
        <v>1</v>
      </c>
    </row>
    <row r="596" spans="7:67" ht="60.6" customHeight="1">
      <c r="G596" s="64"/>
      <c r="H596" s="65"/>
      <c r="I596" s="65"/>
      <c r="J596" s="65"/>
      <c r="K596" s="64"/>
      <c r="L596" s="29"/>
      <c r="M596" s="66"/>
      <c r="N596" s="65"/>
      <c r="O596" s="67"/>
      <c r="P596" s="72"/>
      <c r="Q596" s="73"/>
      <c r="R596" s="65"/>
      <c r="S596" s="64"/>
      <c r="T596" s="68"/>
      <c r="U596" s="75"/>
      <c r="V596" s="76"/>
      <c r="W596" s="148" t="str">
        <f>IF(OR(T596="他官署で調達手続きを実施のため",AG596=契約状況コード表!G$5),"－",IF(V596&lt;&gt;"",ROUNDDOWN(V596/T596,3),(IFERROR(ROUNDDOWN(U596/T596,3),"－"))))</f>
        <v>－</v>
      </c>
      <c r="X596" s="68"/>
      <c r="Y596" s="68"/>
      <c r="Z596" s="71"/>
      <c r="AA596" s="69"/>
      <c r="AB596" s="70"/>
      <c r="AC596" s="71"/>
      <c r="AD596" s="71"/>
      <c r="AE596" s="71"/>
      <c r="AF596" s="71"/>
      <c r="AG596" s="69"/>
      <c r="AH596" s="65"/>
      <c r="AI596" s="65"/>
      <c r="AJ596" s="65"/>
      <c r="AK596" s="29"/>
      <c r="AL596" s="29"/>
      <c r="AM596" s="170"/>
      <c r="AN596" s="170"/>
      <c r="AO596" s="170"/>
      <c r="AP596" s="170"/>
      <c r="AQ596" s="29"/>
      <c r="AR596" s="64"/>
      <c r="AS596" s="29"/>
      <c r="AT596" s="29"/>
      <c r="AU596" s="29"/>
      <c r="AV596" s="29"/>
      <c r="AW596" s="29"/>
      <c r="AX596" s="29"/>
      <c r="AY596" s="29"/>
      <c r="AZ596" s="29"/>
      <c r="BA596" s="90"/>
      <c r="BB596" s="97"/>
      <c r="BC596" s="98" t="str">
        <f>IF(AND(OR(K596=契約状況コード表!D$5,K596=契約状況コード表!D$6),OR(AG596=契約状況コード表!G$5,AG596=契約状況コード表!G$6)),"年間支払金額(全官署)",IF(OR(AG596=契約状況コード表!G$5,AG596=契約状況コード表!G$6),"年間支払金額",IF(AND(OR(COUNTIF(AI596,"*すべて*"),COUNTIF(AI596,"*全て*")),S596="●",OR(K596=契約状況コード表!D$5,K596=契約状況コード表!D$6)),"年間支払金額(全官署、契約相手方ごと)",IF(AND(OR(COUNTIF(AI596,"*すべて*"),COUNTIF(AI596,"*全て*")),S596="●"),"年間支払金額(契約相手方ごと)",IF(AND(OR(K596=契約状況コード表!D$5,K596=契約状況コード表!D$6),AG596=契約状況コード表!G$7),"契約総額(全官署)",IF(AND(K596=契約状況コード表!D$7,AG596=契約状況コード表!G$7),"契約総額(自官署のみ)",IF(K596=契約状況コード表!D$7,"年間支払金額(自官署のみ)",IF(AG596=契約状況コード表!G$7,"契約総額",IF(AND(COUNTIF(BJ596,"&lt;&gt;*単価*"),OR(K596=契約状況コード表!D$5,K596=契約状況コード表!D$6)),"全官署予定価格",IF(AND(COUNTIF(BJ596,"*単価*"),OR(K596=契約状況コード表!D$5,K596=契約状況コード表!D$6)),"全官署支払金額",IF(AND(COUNTIF(BJ596,"&lt;&gt;*単価*"),COUNTIF(BJ596,"*変更契約*")),"変更後予定価格",IF(COUNTIF(BJ596,"*単価*"),"年間支払金額","予定価格"))))))))))))</f>
        <v>予定価格</v>
      </c>
      <c r="BD596" s="98" t="str">
        <f>IF(AND(BI596=契約状況コード表!M$5,T596&gt;契約状況コード表!N$5),"○",IF(AND(BI596=契約状況コード表!M$6,T596&gt;=契約状況コード表!N$6),"○",IF(AND(BI596=契約状況コード表!M$7,T596&gt;=契約状況コード表!N$7),"○",IF(AND(BI596=契約状況コード表!M$8,T596&gt;=契約状況コード表!N$8),"○",IF(AND(BI596=契約状況コード表!M$9,T596&gt;=契約状況コード表!N$9),"○",IF(AND(BI596=契約状況コード表!M$10,T596&gt;=契約状況コード表!N$10),"○",IF(AND(BI596=契約状況コード表!M$11,T596&gt;=契約状況コード表!N$11),"○",IF(AND(BI596=契約状況コード表!M$12,T596&gt;=契約状況コード表!N$12),"○",IF(AND(BI596=契約状況コード表!M$13,T596&gt;=契約状況コード表!N$13),"○",IF(T596="他官署で調達手続き入札を実施のため","○","×"))))))))))</f>
        <v>×</v>
      </c>
      <c r="BE596" s="98" t="str">
        <f>IF(AND(BI596=契約状況コード表!M$5,Y596&gt;契約状況コード表!N$5),"○",IF(AND(BI596=契約状況コード表!M$6,Y596&gt;=契約状況コード表!N$6),"○",IF(AND(BI596=契約状況コード表!M$7,Y596&gt;=契約状況コード表!N$7),"○",IF(AND(BI596=契約状況コード表!M$8,Y596&gt;=契約状況コード表!N$8),"○",IF(AND(BI596=契約状況コード表!M$9,Y596&gt;=契約状況コード表!N$9),"○",IF(AND(BI596=契約状況コード表!M$10,Y596&gt;=契約状況コード表!N$10),"○",IF(AND(BI596=契約状況コード表!M$11,Y596&gt;=契約状況コード表!N$11),"○",IF(AND(BI596=契約状況コード表!M$12,Y596&gt;=契約状況コード表!N$12),"○",IF(AND(BI596=契約状況コード表!M$13,Y596&gt;=契約状況コード表!N$13),"○","×")))))))))</f>
        <v>×</v>
      </c>
      <c r="BF596" s="98" t="str">
        <f t="shared" si="72"/>
        <v>×</v>
      </c>
      <c r="BG596" s="98" t="str">
        <f t="shared" si="73"/>
        <v>×</v>
      </c>
      <c r="BH596" s="99" t="str">
        <f t="shared" si="74"/>
        <v/>
      </c>
      <c r="BI596" s="146">
        <f t="shared" si="75"/>
        <v>0</v>
      </c>
      <c r="BJ596" s="29" t="str">
        <f>IF(AG596=契約状況コード表!G$5,"",IF(AND(K596&lt;&gt;"",ISTEXT(U596)),"分担契約/単価契約",IF(ISTEXT(U596),"単価契約",IF(K596&lt;&gt;"","分担契約",""))))</f>
        <v/>
      </c>
      <c r="BK596" s="147"/>
      <c r="BL596" s="102" t="str">
        <f>IF(COUNTIF(T596,"**"),"",IF(AND(T596&gt;=契約状況コード表!P$5,OR(H596=契約状況コード表!M$5,H596=契約状況コード表!M$6)),1,IF(AND(T596&gt;=契約状況コード表!P$13,H596&lt;&gt;契約状況コード表!M$5,H596&lt;&gt;契約状況コード表!M$6),1,"")))</f>
        <v/>
      </c>
      <c r="BM596" s="132" t="str">
        <f t="shared" si="76"/>
        <v>○</v>
      </c>
      <c r="BN596" s="102" t="b">
        <f t="shared" si="77"/>
        <v>1</v>
      </c>
      <c r="BO596" s="102" t="b">
        <f t="shared" si="78"/>
        <v>1</v>
      </c>
    </row>
    <row r="597" spans="7:67" ht="60.6" customHeight="1">
      <c r="G597" s="64"/>
      <c r="H597" s="65"/>
      <c r="I597" s="65"/>
      <c r="J597" s="65"/>
      <c r="K597" s="64"/>
      <c r="L597" s="29"/>
      <c r="M597" s="66"/>
      <c r="N597" s="65"/>
      <c r="O597" s="67"/>
      <c r="P597" s="72"/>
      <c r="Q597" s="73"/>
      <c r="R597" s="65"/>
      <c r="S597" s="64"/>
      <c r="T597" s="68"/>
      <c r="U597" s="75"/>
      <c r="V597" s="76"/>
      <c r="W597" s="148" t="str">
        <f>IF(OR(T597="他官署で調達手続きを実施のため",AG597=契約状況コード表!G$5),"－",IF(V597&lt;&gt;"",ROUNDDOWN(V597/T597,3),(IFERROR(ROUNDDOWN(U597/T597,3),"－"))))</f>
        <v>－</v>
      </c>
      <c r="X597" s="68"/>
      <c r="Y597" s="68"/>
      <c r="Z597" s="71"/>
      <c r="AA597" s="69"/>
      <c r="AB597" s="70"/>
      <c r="AC597" s="71"/>
      <c r="AD597" s="71"/>
      <c r="AE597" s="71"/>
      <c r="AF597" s="71"/>
      <c r="AG597" s="69"/>
      <c r="AH597" s="65"/>
      <c r="AI597" s="65"/>
      <c r="AJ597" s="65"/>
      <c r="AK597" s="29"/>
      <c r="AL597" s="29"/>
      <c r="AM597" s="170"/>
      <c r="AN597" s="170"/>
      <c r="AO597" s="170"/>
      <c r="AP597" s="170"/>
      <c r="AQ597" s="29"/>
      <c r="AR597" s="64"/>
      <c r="AS597" s="29"/>
      <c r="AT597" s="29"/>
      <c r="AU597" s="29"/>
      <c r="AV597" s="29"/>
      <c r="AW597" s="29"/>
      <c r="AX597" s="29"/>
      <c r="AY597" s="29"/>
      <c r="AZ597" s="29"/>
      <c r="BA597" s="90"/>
      <c r="BB597" s="97"/>
      <c r="BC597" s="98" t="str">
        <f>IF(AND(OR(K597=契約状況コード表!D$5,K597=契約状況コード表!D$6),OR(AG597=契約状況コード表!G$5,AG597=契約状況コード表!G$6)),"年間支払金額(全官署)",IF(OR(AG597=契約状況コード表!G$5,AG597=契約状況コード表!G$6),"年間支払金額",IF(AND(OR(COUNTIF(AI597,"*すべて*"),COUNTIF(AI597,"*全て*")),S597="●",OR(K597=契約状況コード表!D$5,K597=契約状況コード表!D$6)),"年間支払金額(全官署、契約相手方ごと)",IF(AND(OR(COUNTIF(AI597,"*すべて*"),COUNTIF(AI597,"*全て*")),S597="●"),"年間支払金額(契約相手方ごと)",IF(AND(OR(K597=契約状況コード表!D$5,K597=契約状況コード表!D$6),AG597=契約状況コード表!G$7),"契約総額(全官署)",IF(AND(K597=契約状況コード表!D$7,AG597=契約状況コード表!G$7),"契約総額(自官署のみ)",IF(K597=契約状況コード表!D$7,"年間支払金額(自官署のみ)",IF(AG597=契約状況コード表!G$7,"契約総額",IF(AND(COUNTIF(BJ597,"&lt;&gt;*単価*"),OR(K597=契約状況コード表!D$5,K597=契約状況コード表!D$6)),"全官署予定価格",IF(AND(COUNTIF(BJ597,"*単価*"),OR(K597=契約状況コード表!D$5,K597=契約状況コード表!D$6)),"全官署支払金額",IF(AND(COUNTIF(BJ597,"&lt;&gt;*単価*"),COUNTIF(BJ597,"*変更契約*")),"変更後予定価格",IF(COUNTIF(BJ597,"*単価*"),"年間支払金額","予定価格"))))))))))))</f>
        <v>予定価格</v>
      </c>
      <c r="BD597" s="98" t="str">
        <f>IF(AND(BI597=契約状況コード表!M$5,T597&gt;契約状況コード表!N$5),"○",IF(AND(BI597=契約状況コード表!M$6,T597&gt;=契約状況コード表!N$6),"○",IF(AND(BI597=契約状況コード表!M$7,T597&gt;=契約状況コード表!N$7),"○",IF(AND(BI597=契約状況コード表!M$8,T597&gt;=契約状況コード表!N$8),"○",IF(AND(BI597=契約状況コード表!M$9,T597&gt;=契約状況コード表!N$9),"○",IF(AND(BI597=契約状況コード表!M$10,T597&gt;=契約状況コード表!N$10),"○",IF(AND(BI597=契約状況コード表!M$11,T597&gt;=契約状況コード表!N$11),"○",IF(AND(BI597=契約状況コード表!M$12,T597&gt;=契約状況コード表!N$12),"○",IF(AND(BI597=契約状況コード表!M$13,T597&gt;=契約状況コード表!N$13),"○",IF(T597="他官署で調達手続き入札を実施のため","○","×"))))))))))</f>
        <v>×</v>
      </c>
      <c r="BE597" s="98" t="str">
        <f>IF(AND(BI597=契約状況コード表!M$5,Y597&gt;契約状況コード表!N$5),"○",IF(AND(BI597=契約状況コード表!M$6,Y597&gt;=契約状況コード表!N$6),"○",IF(AND(BI597=契約状況コード表!M$7,Y597&gt;=契約状況コード表!N$7),"○",IF(AND(BI597=契約状況コード表!M$8,Y597&gt;=契約状況コード表!N$8),"○",IF(AND(BI597=契約状況コード表!M$9,Y597&gt;=契約状況コード表!N$9),"○",IF(AND(BI597=契約状況コード表!M$10,Y597&gt;=契約状況コード表!N$10),"○",IF(AND(BI597=契約状況コード表!M$11,Y597&gt;=契約状況コード表!N$11),"○",IF(AND(BI597=契約状況コード表!M$12,Y597&gt;=契約状況コード表!N$12),"○",IF(AND(BI597=契約状況コード表!M$13,Y597&gt;=契約状況コード表!N$13),"○","×")))))))))</f>
        <v>×</v>
      </c>
      <c r="BF597" s="98" t="str">
        <f t="shared" si="72"/>
        <v>×</v>
      </c>
      <c r="BG597" s="98" t="str">
        <f t="shared" si="73"/>
        <v>×</v>
      </c>
      <c r="BH597" s="99" t="str">
        <f t="shared" si="74"/>
        <v/>
      </c>
      <c r="BI597" s="146">
        <f t="shared" si="75"/>
        <v>0</v>
      </c>
      <c r="BJ597" s="29" t="str">
        <f>IF(AG597=契約状況コード表!G$5,"",IF(AND(K597&lt;&gt;"",ISTEXT(U597)),"分担契約/単価契約",IF(ISTEXT(U597),"単価契約",IF(K597&lt;&gt;"","分担契約",""))))</f>
        <v/>
      </c>
      <c r="BK597" s="147"/>
      <c r="BL597" s="102" t="str">
        <f>IF(COUNTIF(T597,"**"),"",IF(AND(T597&gt;=契約状況コード表!P$5,OR(H597=契約状況コード表!M$5,H597=契約状況コード表!M$6)),1,IF(AND(T597&gt;=契約状況コード表!P$13,H597&lt;&gt;契約状況コード表!M$5,H597&lt;&gt;契約状況コード表!M$6),1,"")))</f>
        <v/>
      </c>
      <c r="BM597" s="132" t="str">
        <f t="shared" si="76"/>
        <v>○</v>
      </c>
      <c r="BN597" s="102" t="b">
        <f t="shared" si="77"/>
        <v>1</v>
      </c>
      <c r="BO597" s="102" t="b">
        <f t="shared" si="78"/>
        <v>1</v>
      </c>
    </row>
    <row r="598" spans="7:67" ht="60.6" customHeight="1">
      <c r="G598" s="64"/>
      <c r="H598" s="65"/>
      <c r="I598" s="65"/>
      <c r="J598" s="65"/>
      <c r="K598" s="64"/>
      <c r="L598" s="29"/>
      <c r="M598" s="66"/>
      <c r="N598" s="65"/>
      <c r="O598" s="67"/>
      <c r="P598" s="72"/>
      <c r="Q598" s="73"/>
      <c r="R598" s="65"/>
      <c r="S598" s="64"/>
      <c r="T598" s="68"/>
      <c r="U598" s="75"/>
      <c r="V598" s="76"/>
      <c r="W598" s="148" t="str">
        <f>IF(OR(T598="他官署で調達手続きを実施のため",AG598=契約状況コード表!G$5),"－",IF(V598&lt;&gt;"",ROUNDDOWN(V598/T598,3),(IFERROR(ROUNDDOWN(U598/T598,3),"－"))))</f>
        <v>－</v>
      </c>
      <c r="X598" s="68"/>
      <c r="Y598" s="68"/>
      <c r="Z598" s="71"/>
      <c r="AA598" s="69"/>
      <c r="AB598" s="70"/>
      <c r="AC598" s="71"/>
      <c r="AD598" s="71"/>
      <c r="AE598" s="71"/>
      <c r="AF598" s="71"/>
      <c r="AG598" s="69"/>
      <c r="AH598" s="65"/>
      <c r="AI598" s="65"/>
      <c r="AJ598" s="65"/>
      <c r="AK598" s="29"/>
      <c r="AL598" s="29"/>
      <c r="AM598" s="170"/>
      <c r="AN598" s="170"/>
      <c r="AO598" s="170"/>
      <c r="AP598" s="170"/>
      <c r="AQ598" s="29"/>
      <c r="AR598" s="64"/>
      <c r="AS598" s="29"/>
      <c r="AT598" s="29"/>
      <c r="AU598" s="29"/>
      <c r="AV598" s="29"/>
      <c r="AW598" s="29"/>
      <c r="AX598" s="29"/>
      <c r="AY598" s="29"/>
      <c r="AZ598" s="29"/>
      <c r="BA598" s="90"/>
      <c r="BB598" s="97"/>
      <c r="BC598" s="98" t="str">
        <f>IF(AND(OR(K598=契約状況コード表!D$5,K598=契約状況コード表!D$6),OR(AG598=契約状況コード表!G$5,AG598=契約状況コード表!G$6)),"年間支払金額(全官署)",IF(OR(AG598=契約状況コード表!G$5,AG598=契約状況コード表!G$6),"年間支払金額",IF(AND(OR(COUNTIF(AI598,"*すべて*"),COUNTIF(AI598,"*全て*")),S598="●",OR(K598=契約状況コード表!D$5,K598=契約状況コード表!D$6)),"年間支払金額(全官署、契約相手方ごと)",IF(AND(OR(COUNTIF(AI598,"*すべて*"),COUNTIF(AI598,"*全て*")),S598="●"),"年間支払金額(契約相手方ごと)",IF(AND(OR(K598=契約状況コード表!D$5,K598=契約状況コード表!D$6),AG598=契約状況コード表!G$7),"契約総額(全官署)",IF(AND(K598=契約状況コード表!D$7,AG598=契約状況コード表!G$7),"契約総額(自官署のみ)",IF(K598=契約状況コード表!D$7,"年間支払金額(自官署のみ)",IF(AG598=契約状況コード表!G$7,"契約総額",IF(AND(COUNTIF(BJ598,"&lt;&gt;*単価*"),OR(K598=契約状況コード表!D$5,K598=契約状況コード表!D$6)),"全官署予定価格",IF(AND(COUNTIF(BJ598,"*単価*"),OR(K598=契約状況コード表!D$5,K598=契約状況コード表!D$6)),"全官署支払金額",IF(AND(COUNTIF(BJ598,"&lt;&gt;*単価*"),COUNTIF(BJ598,"*変更契約*")),"変更後予定価格",IF(COUNTIF(BJ598,"*単価*"),"年間支払金額","予定価格"))))))))))))</f>
        <v>予定価格</v>
      </c>
      <c r="BD598" s="98" t="str">
        <f>IF(AND(BI598=契約状況コード表!M$5,T598&gt;契約状況コード表!N$5),"○",IF(AND(BI598=契約状況コード表!M$6,T598&gt;=契約状況コード表!N$6),"○",IF(AND(BI598=契約状況コード表!M$7,T598&gt;=契約状況コード表!N$7),"○",IF(AND(BI598=契約状況コード表!M$8,T598&gt;=契約状況コード表!N$8),"○",IF(AND(BI598=契約状況コード表!M$9,T598&gt;=契約状況コード表!N$9),"○",IF(AND(BI598=契約状況コード表!M$10,T598&gt;=契約状況コード表!N$10),"○",IF(AND(BI598=契約状況コード表!M$11,T598&gt;=契約状況コード表!N$11),"○",IF(AND(BI598=契約状況コード表!M$12,T598&gt;=契約状況コード表!N$12),"○",IF(AND(BI598=契約状況コード表!M$13,T598&gt;=契約状況コード表!N$13),"○",IF(T598="他官署で調達手続き入札を実施のため","○","×"))))))))))</f>
        <v>×</v>
      </c>
      <c r="BE598" s="98" t="str">
        <f>IF(AND(BI598=契約状況コード表!M$5,Y598&gt;契約状況コード表!N$5),"○",IF(AND(BI598=契約状況コード表!M$6,Y598&gt;=契約状況コード表!N$6),"○",IF(AND(BI598=契約状況コード表!M$7,Y598&gt;=契約状況コード表!N$7),"○",IF(AND(BI598=契約状況コード表!M$8,Y598&gt;=契約状況コード表!N$8),"○",IF(AND(BI598=契約状況コード表!M$9,Y598&gt;=契約状況コード表!N$9),"○",IF(AND(BI598=契約状況コード表!M$10,Y598&gt;=契約状況コード表!N$10),"○",IF(AND(BI598=契約状況コード表!M$11,Y598&gt;=契約状況コード表!N$11),"○",IF(AND(BI598=契約状況コード表!M$12,Y598&gt;=契約状況コード表!N$12),"○",IF(AND(BI598=契約状況コード表!M$13,Y598&gt;=契約状況コード表!N$13),"○","×")))))))))</f>
        <v>×</v>
      </c>
      <c r="BF598" s="98" t="str">
        <f t="shared" si="72"/>
        <v>×</v>
      </c>
      <c r="BG598" s="98" t="str">
        <f t="shared" si="73"/>
        <v>×</v>
      </c>
      <c r="BH598" s="99" t="str">
        <f t="shared" si="74"/>
        <v/>
      </c>
      <c r="BI598" s="146">
        <f t="shared" si="75"/>
        <v>0</v>
      </c>
      <c r="BJ598" s="29" t="str">
        <f>IF(AG598=契約状況コード表!G$5,"",IF(AND(K598&lt;&gt;"",ISTEXT(U598)),"分担契約/単価契約",IF(ISTEXT(U598),"単価契約",IF(K598&lt;&gt;"","分担契約",""))))</f>
        <v/>
      </c>
      <c r="BK598" s="147"/>
      <c r="BL598" s="102" t="str">
        <f>IF(COUNTIF(T598,"**"),"",IF(AND(T598&gt;=契約状況コード表!P$5,OR(H598=契約状況コード表!M$5,H598=契約状況コード表!M$6)),1,IF(AND(T598&gt;=契約状況コード表!P$13,H598&lt;&gt;契約状況コード表!M$5,H598&lt;&gt;契約状況コード表!M$6),1,"")))</f>
        <v/>
      </c>
      <c r="BM598" s="132" t="str">
        <f t="shared" si="76"/>
        <v>○</v>
      </c>
      <c r="BN598" s="102" t="b">
        <f t="shared" si="77"/>
        <v>1</v>
      </c>
      <c r="BO598" s="102" t="b">
        <f t="shared" si="78"/>
        <v>1</v>
      </c>
    </row>
    <row r="599" spans="7:67" ht="60.6" customHeight="1">
      <c r="G599" s="64"/>
      <c r="H599" s="65"/>
      <c r="I599" s="65"/>
      <c r="J599" s="65"/>
      <c r="K599" s="64"/>
      <c r="L599" s="29"/>
      <c r="M599" s="66"/>
      <c r="N599" s="65"/>
      <c r="O599" s="67"/>
      <c r="P599" s="72"/>
      <c r="Q599" s="73"/>
      <c r="R599" s="65"/>
      <c r="S599" s="64"/>
      <c r="T599" s="68"/>
      <c r="U599" s="75"/>
      <c r="V599" s="76"/>
      <c r="W599" s="148" t="str">
        <f>IF(OR(T599="他官署で調達手続きを実施のため",AG599=契約状況コード表!G$5),"－",IF(V599&lt;&gt;"",ROUNDDOWN(V599/T599,3),(IFERROR(ROUNDDOWN(U599/T599,3),"－"))))</f>
        <v>－</v>
      </c>
      <c r="X599" s="68"/>
      <c r="Y599" s="68"/>
      <c r="Z599" s="71"/>
      <c r="AA599" s="69"/>
      <c r="AB599" s="70"/>
      <c r="AC599" s="71"/>
      <c r="AD599" s="71"/>
      <c r="AE599" s="71"/>
      <c r="AF599" s="71"/>
      <c r="AG599" s="69"/>
      <c r="AH599" s="65"/>
      <c r="AI599" s="65"/>
      <c r="AJ599" s="65"/>
      <c r="AK599" s="29"/>
      <c r="AL599" s="29"/>
      <c r="AM599" s="170"/>
      <c r="AN599" s="170"/>
      <c r="AO599" s="170"/>
      <c r="AP599" s="170"/>
      <c r="AQ599" s="29"/>
      <c r="AR599" s="64"/>
      <c r="AS599" s="29"/>
      <c r="AT599" s="29"/>
      <c r="AU599" s="29"/>
      <c r="AV599" s="29"/>
      <c r="AW599" s="29"/>
      <c r="AX599" s="29"/>
      <c r="AY599" s="29"/>
      <c r="AZ599" s="29"/>
      <c r="BA599" s="92"/>
      <c r="BB599" s="97"/>
      <c r="BC599" s="98" t="str">
        <f>IF(AND(OR(K599=契約状況コード表!D$5,K599=契約状況コード表!D$6),OR(AG599=契約状況コード表!G$5,AG599=契約状況コード表!G$6)),"年間支払金額(全官署)",IF(OR(AG599=契約状況コード表!G$5,AG599=契約状況コード表!G$6),"年間支払金額",IF(AND(OR(COUNTIF(AI599,"*すべて*"),COUNTIF(AI599,"*全て*")),S599="●",OR(K599=契約状況コード表!D$5,K599=契約状況コード表!D$6)),"年間支払金額(全官署、契約相手方ごと)",IF(AND(OR(COUNTIF(AI599,"*すべて*"),COUNTIF(AI599,"*全て*")),S599="●"),"年間支払金額(契約相手方ごと)",IF(AND(OR(K599=契約状況コード表!D$5,K599=契約状況コード表!D$6),AG599=契約状況コード表!G$7),"契約総額(全官署)",IF(AND(K599=契約状況コード表!D$7,AG599=契約状況コード表!G$7),"契約総額(自官署のみ)",IF(K599=契約状況コード表!D$7,"年間支払金額(自官署のみ)",IF(AG599=契約状況コード表!G$7,"契約総額",IF(AND(COUNTIF(BJ599,"&lt;&gt;*単価*"),OR(K599=契約状況コード表!D$5,K599=契約状況コード表!D$6)),"全官署予定価格",IF(AND(COUNTIF(BJ599,"*単価*"),OR(K599=契約状況コード表!D$5,K599=契約状況コード表!D$6)),"全官署支払金額",IF(AND(COUNTIF(BJ599,"&lt;&gt;*単価*"),COUNTIF(BJ599,"*変更契約*")),"変更後予定価格",IF(COUNTIF(BJ599,"*単価*"),"年間支払金額","予定価格"))))))))))))</f>
        <v>予定価格</v>
      </c>
      <c r="BD599" s="98" t="str">
        <f>IF(AND(BI599=契約状況コード表!M$5,T599&gt;契約状況コード表!N$5),"○",IF(AND(BI599=契約状況コード表!M$6,T599&gt;=契約状況コード表!N$6),"○",IF(AND(BI599=契約状況コード表!M$7,T599&gt;=契約状況コード表!N$7),"○",IF(AND(BI599=契約状況コード表!M$8,T599&gt;=契約状況コード表!N$8),"○",IF(AND(BI599=契約状況コード表!M$9,T599&gt;=契約状況コード表!N$9),"○",IF(AND(BI599=契約状況コード表!M$10,T599&gt;=契約状況コード表!N$10),"○",IF(AND(BI599=契約状況コード表!M$11,T599&gt;=契約状況コード表!N$11),"○",IF(AND(BI599=契約状況コード表!M$12,T599&gt;=契約状況コード表!N$12),"○",IF(AND(BI599=契約状況コード表!M$13,T599&gt;=契約状況コード表!N$13),"○",IF(T599="他官署で調達手続き入札を実施のため","○","×"))))))))))</f>
        <v>×</v>
      </c>
      <c r="BE599" s="98" t="str">
        <f>IF(AND(BI599=契約状況コード表!M$5,Y599&gt;契約状況コード表!N$5),"○",IF(AND(BI599=契約状況コード表!M$6,Y599&gt;=契約状況コード表!N$6),"○",IF(AND(BI599=契約状況コード表!M$7,Y599&gt;=契約状況コード表!N$7),"○",IF(AND(BI599=契約状況コード表!M$8,Y599&gt;=契約状況コード表!N$8),"○",IF(AND(BI599=契約状況コード表!M$9,Y599&gt;=契約状況コード表!N$9),"○",IF(AND(BI599=契約状況コード表!M$10,Y599&gt;=契約状況コード表!N$10),"○",IF(AND(BI599=契約状況コード表!M$11,Y599&gt;=契約状況コード表!N$11),"○",IF(AND(BI599=契約状況コード表!M$12,Y599&gt;=契約状況コード表!N$12),"○",IF(AND(BI599=契約状況コード表!M$13,Y599&gt;=契約状況コード表!N$13),"○","×")))))))))</f>
        <v>×</v>
      </c>
      <c r="BF599" s="98" t="str">
        <f t="shared" si="72"/>
        <v>×</v>
      </c>
      <c r="BG599" s="98" t="str">
        <f t="shared" si="73"/>
        <v>×</v>
      </c>
      <c r="BH599" s="99" t="str">
        <f t="shared" si="74"/>
        <v/>
      </c>
      <c r="BI599" s="146">
        <f t="shared" si="75"/>
        <v>0</v>
      </c>
      <c r="BJ599" s="29" t="str">
        <f>IF(AG599=契約状況コード表!G$5,"",IF(AND(K599&lt;&gt;"",ISTEXT(U599)),"分担契約/単価契約",IF(ISTEXT(U599),"単価契約",IF(K599&lt;&gt;"","分担契約",""))))</f>
        <v/>
      </c>
      <c r="BK599" s="147"/>
      <c r="BL599" s="102" t="str">
        <f>IF(COUNTIF(T599,"**"),"",IF(AND(T599&gt;=契約状況コード表!P$5,OR(H599=契約状況コード表!M$5,H599=契約状況コード表!M$6)),1,IF(AND(T599&gt;=契約状況コード表!P$13,H599&lt;&gt;契約状況コード表!M$5,H599&lt;&gt;契約状況コード表!M$6),1,"")))</f>
        <v/>
      </c>
      <c r="BM599" s="132" t="str">
        <f t="shared" si="76"/>
        <v>○</v>
      </c>
      <c r="BN599" s="102" t="b">
        <f t="shared" si="77"/>
        <v>1</v>
      </c>
      <c r="BO599" s="102" t="b">
        <f t="shared" si="78"/>
        <v>1</v>
      </c>
    </row>
    <row r="600" spans="7:67" ht="60.6" customHeight="1">
      <c r="G600" s="64"/>
      <c r="H600" s="65"/>
      <c r="I600" s="65"/>
      <c r="J600" s="65"/>
      <c r="K600" s="64"/>
      <c r="L600" s="29"/>
      <c r="M600" s="66"/>
      <c r="N600" s="65"/>
      <c r="O600" s="67"/>
      <c r="P600" s="72"/>
      <c r="Q600" s="73"/>
      <c r="R600" s="65"/>
      <c r="S600" s="64"/>
      <c r="T600" s="68"/>
      <c r="U600" s="75"/>
      <c r="V600" s="76"/>
      <c r="W600" s="148" t="str">
        <f>IF(OR(T600="他官署で調達手続きを実施のため",AG600=契約状況コード表!G$5),"－",IF(V600&lt;&gt;"",ROUNDDOWN(V600/T600,3),(IFERROR(ROUNDDOWN(U600/T600,3),"－"))))</f>
        <v>－</v>
      </c>
      <c r="X600" s="68"/>
      <c r="Y600" s="68"/>
      <c r="Z600" s="71"/>
      <c r="AA600" s="69"/>
      <c r="AB600" s="70"/>
      <c r="AC600" s="71"/>
      <c r="AD600" s="71"/>
      <c r="AE600" s="71"/>
      <c r="AF600" s="71"/>
      <c r="AG600" s="69"/>
      <c r="AH600" s="65"/>
      <c r="AI600" s="65"/>
      <c r="AJ600" s="65"/>
      <c r="AK600" s="29"/>
      <c r="AL600" s="29"/>
      <c r="AM600" s="170"/>
      <c r="AN600" s="170"/>
      <c r="AO600" s="170"/>
      <c r="AP600" s="170"/>
      <c r="AQ600" s="29"/>
      <c r="AR600" s="64"/>
      <c r="AS600" s="29"/>
      <c r="AT600" s="29"/>
      <c r="AU600" s="29"/>
      <c r="AV600" s="29"/>
      <c r="AW600" s="29"/>
      <c r="AX600" s="29"/>
      <c r="AY600" s="29"/>
      <c r="AZ600" s="29"/>
      <c r="BA600" s="90"/>
      <c r="BB600" s="97"/>
      <c r="BC600" s="98" t="str">
        <f>IF(AND(OR(K600=契約状況コード表!D$5,K600=契約状況コード表!D$6),OR(AG600=契約状況コード表!G$5,AG600=契約状況コード表!G$6)),"年間支払金額(全官署)",IF(OR(AG600=契約状況コード表!G$5,AG600=契約状況コード表!G$6),"年間支払金額",IF(AND(OR(COUNTIF(AI600,"*すべて*"),COUNTIF(AI600,"*全て*")),S600="●",OR(K600=契約状況コード表!D$5,K600=契約状況コード表!D$6)),"年間支払金額(全官署、契約相手方ごと)",IF(AND(OR(COUNTIF(AI600,"*すべて*"),COUNTIF(AI600,"*全て*")),S600="●"),"年間支払金額(契約相手方ごと)",IF(AND(OR(K600=契約状況コード表!D$5,K600=契約状況コード表!D$6),AG600=契約状況コード表!G$7),"契約総額(全官署)",IF(AND(K600=契約状況コード表!D$7,AG600=契約状況コード表!G$7),"契約総額(自官署のみ)",IF(K600=契約状況コード表!D$7,"年間支払金額(自官署のみ)",IF(AG600=契約状況コード表!G$7,"契約総額",IF(AND(COUNTIF(BJ600,"&lt;&gt;*単価*"),OR(K600=契約状況コード表!D$5,K600=契約状況コード表!D$6)),"全官署予定価格",IF(AND(COUNTIF(BJ600,"*単価*"),OR(K600=契約状況コード表!D$5,K600=契約状況コード表!D$6)),"全官署支払金額",IF(AND(COUNTIF(BJ600,"&lt;&gt;*単価*"),COUNTIF(BJ600,"*変更契約*")),"変更後予定価格",IF(COUNTIF(BJ600,"*単価*"),"年間支払金額","予定価格"))))))))))))</f>
        <v>予定価格</v>
      </c>
      <c r="BD600" s="98" t="str">
        <f>IF(AND(BI600=契約状況コード表!M$5,T600&gt;契約状況コード表!N$5),"○",IF(AND(BI600=契約状況コード表!M$6,T600&gt;=契約状況コード表!N$6),"○",IF(AND(BI600=契約状況コード表!M$7,T600&gt;=契約状況コード表!N$7),"○",IF(AND(BI600=契約状況コード表!M$8,T600&gt;=契約状況コード表!N$8),"○",IF(AND(BI600=契約状況コード表!M$9,T600&gt;=契約状況コード表!N$9),"○",IF(AND(BI600=契約状況コード表!M$10,T600&gt;=契約状況コード表!N$10),"○",IF(AND(BI600=契約状況コード表!M$11,T600&gt;=契約状況コード表!N$11),"○",IF(AND(BI600=契約状況コード表!M$12,T600&gt;=契約状況コード表!N$12),"○",IF(AND(BI600=契約状況コード表!M$13,T600&gt;=契約状況コード表!N$13),"○",IF(T600="他官署で調達手続き入札を実施のため","○","×"))))))))))</f>
        <v>×</v>
      </c>
      <c r="BE600" s="98" t="str">
        <f>IF(AND(BI600=契約状況コード表!M$5,Y600&gt;契約状況コード表!N$5),"○",IF(AND(BI600=契約状況コード表!M$6,Y600&gt;=契約状況コード表!N$6),"○",IF(AND(BI600=契約状況コード表!M$7,Y600&gt;=契約状況コード表!N$7),"○",IF(AND(BI600=契約状況コード表!M$8,Y600&gt;=契約状況コード表!N$8),"○",IF(AND(BI600=契約状況コード表!M$9,Y600&gt;=契約状況コード表!N$9),"○",IF(AND(BI600=契約状況コード表!M$10,Y600&gt;=契約状況コード表!N$10),"○",IF(AND(BI600=契約状況コード表!M$11,Y600&gt;=契約状況コード表!N$11),"○",IF(AND(BI600=契約状況コード表!M$12,Y600&gt;=契約状況コード表!N$12),"○",IF(AND(BI600=契約状況コード表!M$13,Y600&gt;=契約状況コード表!N$13),"○","×")))))))))</f>
        <v>×</v>
      </c>
      <c r="BF600" s="98" t="str">
        <f t="shared" si="72"/>
        <v>×</v>
      </c>
      <c r="BG600" s="98" t="str">
        <f t="shared" si="73"/>
        <v>×</v>
      </c>
      <c r="BH600" s="99" t="str">
        <f t="shared" si="74"/>
        <v/>
      </c>
      <c r="BI600" s="146">
        <f t="shared" si="75"/>
        <v>0</v>
      </c>
      <c r="BJ600" s="29" t="str">
        <f>IF(AG600=契約状況コード表!G$5,"",IF(AND(K600&lt;&gt;"",ISTEXT(U600)),"分担契約/単価契約",IF(ISTEXT(U600),"単価契約",IF(K600&lt;&gt;"","分担契約",""))))</f>
        <v/>
      </c>
      <c r="BK600" s="147"/>
      <c r="BL600" s="102" t="str">
        <f>IF(COUNTIF(T600,"**"),"",IF(AND(T600&gt;=契約状況コード表!P$5,OR(H600=契約状況コード表!M$5,H600=契約状況コード表!M$6)),1,IF(AND(T600&gt;=契約状況コード表!P$13,H600&lt;&gt;契約状況コード表!M$5,H600&lt;&gt;契約状況コード表!M$6),1,"")))</f>
        <v/>
      </c>
      <c r="BM600" s="132" t="str">
        <f t="shared" si="76"/>
        <v>○</v>
      </c>
      <c r="BN600" s="102" t="b">
        <f t="shared" si="77"/>
        <v>1</v>
      </c>
      <c r="BO600" s="102" t="b">
        <f t="shared" si="78"/>
        <v>1</v>
      </c>
    </row>
    <row r="601" spans="7:67" ht="60.6" customHeight="1">
      <c r="G601" s="64"/>
      <c r="H601" s="65"/>
      <c r="I601" s="65"/>
      <c r="J601" s="65"/>
      <c r="K601" s="64"/>
      <c r="L601" s="29"/>
      <c r="M601" s="66"/>
      <c r="N601" s="65"/>
      <c r="O601" s="67"/>
      <c r="P601" s="72"/>
      <c r="Q601" s="73"/>
      <c r="R601" s="65"/>
      <c r="S601" s="64"/>
      <c r="T601" s="68"/>
      <c r="U601" s="75"/>
      <c r="V601" s="76"/>
      <c r="W601" s="148" t="str">
        <f>IF(OR(T601="他官署で調達手続きを実施のため",AG601=契約状況コード表!G$5),"－",IF(V601&lt;&gt;"",ROUNDDOWN(V601/T601,3),(IFERROR(ROUNDDOWN(U601/T601,3),"－"))))</f>
        <v>－</v>
      </c>
      <c r="X601" s="68"/>
      <c r="Y601" s="68"/>
      <c r="Z601" s="71"/>
      <c r="AA601" s="69"/>
      <c r="AB601" s="70"/>
      <c r="AC601" s="71"/>
      <c r="AD601" s="71"/>
      <c r="AE601" s="71"/>
      <c r="AF601" s="71"/>
      <c r="AG601" s="69"/>
      <c r="AH601" s="65"/>
      <c r="AI601" s="65"/>
      <c r="AJ601" s="65"/>
      <c r="AK601" s="29"/>
      <c r="AL601" s="29"/>
      <c r="AM601" s="170"/>
      <c r="AN601" s="170"/>
      <c r="AO601" s="170"/>
      <c r="AP601" s="170"/>
      <c r="AQ601" s="29"/>
      <c r="AR601" s="64"/>
      <c r="AS601" s="29"/>
      <c r="AT601" s="29"/>
      <c r="AU601" s="29"/>
      <c r="AV601" s="29"/>
      <c r="AW601" s="29"/>
      <c r="AX601" s="29"/>
      <c r="AY601" s="29"/>
      <c r="AZ601" s="29"/>
      <c r="BA601" s="90"/>
      <c r="BB601" s="97"/>
      <c r="BC601" s="98" t="str">
        <f>IF(AND(OR(K601=契約状況コード表!D$5,K601=契約状況コード表!D$6),OR(AG601=契約状況コード表!G$5,AG601=契約状況コード表!G$6)),"年間支払金額(全官署)",IF(OR(AG601=契約状況コード表!G$5,AG601=契約状況コード表!G$6),"年間支払金額",IF(AND(OR(COUNTIF(AI601,"*すべて*"),COUNTIF(AI601,"*全て*")),S601="●",OR(K601=契約状況コード表!D$5,K601=契約状況コード表!D$6)),"年間支払金額(全官署、契約相手方ごと)",IF(AND(OR(COUNTIF(AI601,"*すべて*"),COUNTIF(AI601,"*全て*")),S601="●"),"年間支払金額(契約相手方ごと)",IF(AND(OR(K601=契約状況コード表!D$5,K601=契約状況コード表!D$6),AG601=契約状況コード表!G$7),"契約総額(全官署)",IF(AND(K601=契約状況コード表!D$7,AG601=契約状況コード表!G$7),"契約総額(自官署のみ)",IF(K601=契約状況コード表!D$7,"年間支払金額(自官署のみ)",IF(AG601=契約状況コード表!G$7,"契約総額",IF(AND(COUNTIF(BJ601,"&lt;&gt;*単価*"),OR(K601=契約状況コード表!D$5,K601=契約状況コード表!D$6)),"全官署予定価格",IF(AND(COUNTIF(BJ601,"*単価*"),OR(K601=契約状況コード表!D$5,K601=契約状況コード表!D$6)),"全官署支払金額",IF(AND(COUNTIF(BJ601,"&lt;&gt;*単価*"),COUNTIF(BJ601,"*変更契約*")),"変更後予定価格",IF(COUNTIF(BJ601,"*単価*"),"年間支払金額","予定価格"))))))))))))</f>
        <v>予定価格</v>
      </c>
      <c r="BD601" s="98" t="str">
        <f>IF(AND(BI601=契約状況コード表!M$5,T601&gt;契約状況コード表!N$5),"○",IF(AND(BI601=契約状況コード表!M$6,T601&gt;=契約状況コード表!N$6),"○",IF(AND(BI601=契約状況コード表!M$7,T601&gt;=契約状況コード表!N$7),"○",IF(AND(BI601=契約状況コード表!M$8,T601&gt;=契約状況コード表!N$8),"○",IF(AND(BI601=契約状況コード表!M$9,T601&gt;=契約状況コード表!N$9),"○",IF(AND(BI601=契約状況コード表!M$10,T601&gt;=契約状況コード表!N$10),"○",IF(AND(BI601=契約状況コード表!M$11,T601&gt;=契約状況コード表!N$11),"○",IF(AND(BI601=契約状況コード表!M$12,T601&gt;=契約状況コード表!N$12),"○",IF(AND(BI601=契約状況コード表!M$13,T601&gt;=契約状況コード表!N$13),"○",IF(T601="他官署で調達手続き入札を実施のため","○","×"))))))))))</f>
        <v>×</v>
      </c>
      <c r="BE601" s="98" t="str">
        <f>IF(AND(BI601=契約状況コード表!M$5,Y601&gt;契約状況コード表!N$5),"○",IF(AND(BI601=契約状況コード表!M$6,Y601&gt;=契約状況コード表!N$6),"○",IF(AND(BI601=契約状況コード表!M$7,Y601&gt;=契約状況コード表!N$7),"○",IF(AND(BI601=契約状況コード表!M$8,Y601&gt;=契約状況コード表!N$8),"○",IF(AND(BI601=契約状況コード表!M$9,Y601&gt;=契約状況コード表!N$9),"○",IF(AND(BI601=契約状況コード表!M$10,Y601&gt;=契約状況コード表!N$10),"○",IF(AND(BI601=契約状況コード表!M$11,Y601&gt;=契約状況コード表!N$11),"○",IF(AND(BI601=契約状況コード表!M$12,Y601&gt;=契約状況コード表!N$12),"○",IF(AND(BI601=契約状況コード表!M$13,Y601&gt;=契約状況コード表!N$13),"○","×")))))))))</f>
        <v>×</v>
      </c>
      <c r="BF601" s="98" t="str">
        <f t="shared" ref="BF601:BF664" si="79">IF(AND(L601="×",BG601="○"),"×",BG601)</f>
        <v>×</v>
      </c>
      <c r="BG601" s="98" t="str">
        <f t="shared" ref="BG601:BG664" si="80">IF(BB601&lt;&gt;"",BB601,IF(COUNTIF(BC601,"*予定価格*"),BD601,BE601))</f>
        <v>×</v>
      </c>
      <c r="BH601" s="99" t="str">
        <f t="shared" ref="BH601:BH664" si="81">IF(BG601="○",X601,"")</f>
        <v/>
      </c>
      <c r="BI601" s="146">
        <f t="shared" ref="BI601:BI664" si="82">IF(H601="③情報システム",IF(COUNTIF(I601,"*借入*")+COUNTIF(I601,"*賃貸*")+COUNTIF(I601,"*リース*"),"⑨物品等賃借",IF(COUNTIF(I601,"*購入*")+COUNTIF(DM601,"*調達*"),"⑦物品等購入",IF(COUNTIF(I601,"*製造*"),"⑧物品等製造","⑩役務"))),H601)</f>
        <v>0</v>
      </c>
      <c r="BJ601" s="29" t="str">
        <f>IF(AG601=契約状況コード表!G$5,"",IF(AND(K601&lt;&gt;"",ISTEXT(U601)),"分担契約/単価契約",IF(ISTEXT(U601),"単価契約",IF(K601&lt;&gt;"","分担契約",""))))</f>
        <v/>
      </c>
      <c r="BK601" s="147"/>
      <c r="BL601" s="102" t="str">
        <f>IF(COUNTIF(T601,"**"),"",IF(AND(T601&gt;=契約状況コード表!P$5,OR(H601=契約状況コード表!M$5,H601=契約状況コード表!M$6)),1,IF(AND(T601&gt;=契約状況コード表!P$13,H601&lt;&gt;契約状況コード表!M$5,H601&lt;&gt;契約状況コード表!M$6),1,"")))</f>
        <v/>
      </c>
      <c r="BM601" s="132" t="str">
        <f t="shared" ref="BM601:BM664" si="83">IF(LEN(O601)=0,"○",IF(LEN(O601)=1,"○",IF(LEN(O601)=13,"○",IF(LEN(O601)=27,"○",IF(LEN(O601)=41,"○","×")))))</f>
        <v>○</v>
      </c>
      <c r="BN601" s="102" t="b">
        <f t="shared" ref="BN601:BN664" si="84">_xlfn.ISFORMULA(BI601)</f>
        <v>1</v>
      </c>
      <c r="BO601" s="102" t="b">
        <f t="shared" ref="BO601:BO664" si="85">_xlfn.ISFORMULA(BJ601)</f>
        <v>1</v>
      </c>
    </row>
    <row r="602" spans="7:67" ht="60.6" customHeight="1">
      <c r="G602" s="64"/>
      <c r="H602" s="65"/>
      <c r="I602" s="65"/>
      <c r="J602" s="65"/>
      <c r="K602" s="64"/>
      <c r="L602" s="29"/>
      <c r="M602" s="66"/>
      <c r="N602" s="65"/>
      <c r="O602" s="67"/>
      <c r="P602" s="72"/>
      <c r="Q602" s="73"/>
      <c r="R602" s="65"/>
      <c r="S602" s="64"/>
      <c r="T602" s="74"/>
      <c r="U602" s="131"/>
      <c r="V602" s="76"/>
      <c r="W602" s="148" t="str">
        <f>IF(OR(T602="他官署で調達手続きを実施のため",AG602=契約状況コード表!G$5),"－",IF(V602&lt;&gt;"",ROUNDDOWN(V602/T602,3),(IFERROR(ROUNDDOWN(U602/T602,3),"－"))))</f>
        <v>－</v>
      </c>
      <c r="X602" s="74"/>
      <c r="Y602" s="74"/>
      <c r="Z602" s="71"/>
      <c r="AA602" s="69"/>
      <c r="AB602" s="70"/>
      <c r="AC602" s="71"/>
      <c r="AD602" s="71"/>
      <c r="AE602" s="71"/>
      <c r="AF602" s="71"/>
      <c r="AG602" s="69"/>
      <c r="AH602" s="65"/>
      <c r="AI602" s="65"/>
      <c r="AJ602" s="65"/>
      <c r="AK602" s="29"/>
      <c r="AL602" s="29"/>
      <c r="AM602" s="170"/>
      <c r="AN602" s="170"/>
      <c r="AO602" s="170"/>
      <c r="AP602" s="170"/>
      <c r="AQ602" s="29"/>
      <c r="AR602" s="64"/>
      <c r="AS602" s="29"/>
      <c r="AT602" s="29"/>
      <c r="AU602" s="29"/>
      <c r="AV602" s="29"/>
      <c r="AW602" s="29"/>
      <c r="AX602" s="29"/>
      <c r="AY602" s="29"/>
      <c r="AZ602" s="29"/>
      <c r="BA602" s="90"/>
      <c r="BB602" s="97"/>
      <c r="BC602" s="98" t="str">
        <f>IF(AND(OR(K602=契約状況コード表!D$5,K602=契約状況コード表!D$6),OR(AG602=契約状況コード表!G$5,AG602=契約状況コード表!G$6)),"年間支払金額(全官署)",IF(OR(AG602=契約状況コード表!G$5,AG602=契約状況コード表!G$6),"年間支払金額",IF(AND(OR(COUNTIF(AI602,"*すべて*"),COUNTIF(AI602,"*全て*")),S602="●",OR(K602=契約状況コード表!D$5,K602=契約状況コード表!D$6)),"年間支払金額(全官署、契約相手方ごと)",IF(AND(OR(COUNTIF(AI602,"*すべて*"),COUNTIF(AI602,"*全て*")),S602="●"),"年間支払金額(契約相手方ごと)",IF(AND(OR(K602=契約状況コード表!D$5,K602=契約状況コード表!D$6),AG602=契約状況コード表!G$7),"契約総額(全官署)",IF(AND(K602=契約状況コード表!D$7,AG602=契約状況コード表!G$7),"契約総額(自官署のみ)",IF(K602=契約状況コード表!D$7,"年間支払金額(自官署のみ)",IF(AG602=契約状況コード表!G$7,"契約総額",IF(AND(COUNTIF(BJ602,"&lt;&gt;*単価*"),OR(K602=契約状況コード表!D$5,K602=契約状況コード表!D$6)),"全官署予定価格",IF(AND(COUNTIF(BJ602,"*単価*"),OR(K602=契約状況コード表!D$5,K602=契約状況コード表!D$6)),"全官署支払金額",IF(AND(COUNTIF(BJ602,"&lt;&gt;*単価*"),COUNTIF(BJ602,"*変更契約*")),"変更後予定価格",IF(COUNTIF(BJ602,"*単価*"),"年間支払金額","予定価格"))))))))))))</f>
        <v>予定価格</v>
      </c>
      <c r="BD602" s="98" t="str">
        <f>IF(AND(BI602=契約状況コード表!M$5,T602&gt;契約状況コード表!N$5),"○",IF(AND(BI602=契約状況コード表!M$6,T602&gt;=契約状況コード表!N$6),"○",IF(AND(BI602=契約状況コード表!M$7,T602&gt;=契約状況コード表!N$7),"○",IF(AND(BI602=契約状況コード表!M$8,T602&gt;=契約状況コード表!N$8),"○",IF(AND(BI602=契約状況コード表!M$9,T602&gt;=契約状況コード表!N$9),"○",IF(AND(BI602=契約状況コード表!M$10,T602&gt;=契約状況コード表!N$10),"○",IF(AND(BI602=契約状況コード表!M$11,T602&gt;=契約状況コード表!N$11),"○",IF(AND(BI602=契約状況コード表!M$12,T602&gt;=契約状況コード表!N$12),"○",IF(AND(BI602=契約状況コード表!M$13,T602&gt;=契約状況コード表!N$13),"○",IF(T602="他官署で調達手続き入札を実施のため","○","×"))))))))))</f>
        <v>×</v>
      </c>
      <c r="BE602" s="98" t="str">
        <f>IF(AND(BI602=契約状況コード表!M$5,Y602&gt;契約状況コード表!N$5),"○",IF(AND(BI602=契約状況コード表!M$6,Y602&gt;=契約状況コード表!N$6),"○",IF(AND(BI602=契約状況コード表!M$7,Y602&gt;=契約状況コード表!N$7),"○",IF(AND(BI602=契約状況コード表!M$8,Y602&gt;=契約状況コード表!N$8),"○",IF(AND(BI602=契約状況コード表!M$9,Y602&gt;=契約状況コード表!N$9),"○",IF(AND(BI602=契約状況コード表!M$10,Y602&gt;=契約状況コード表!N$10),"○",IF(AND(BI602=契約状況コード表!M$11,Y602&gt;=契約状況コード表!N$11),"○",IF(AND(BI602=契約状況コード表!M$12,Y602&gt;=契約状況コード表!N$12),"○",IF(AND(BI602=契約状況コード表!M$13,Y602&gt;=契約状況コード表!N$13),"○","×")))))))))</f>
        <v>×</v>
      </c>
      <c r="BF602" s="98" t="str">
        <f t="shared" si="79"/>
        <v>×</v>
      </c>
      <c r="BG602" s="98" t="str">
        <f t="shared" si="80"/>
        <v>×</v>
      </c>
      <c r="BH602" s="99" t="str">
        <f t="shared" si="81"/>
        <v/>
      </c>
      <c r="BI602" s="146">
        <f t="shared" si="82"/>
        <v>0</v>
      </c>
      <c r="BJ602" s="29" t="str">
        <f>IF(AG602=契約状況コード表!G$5,"",IF(AND(K602&lt;&gt;"",ISTEXT(U602)),"分担契約/単価契約",IF(ISTEXT(U602),"単価契約",IF(K602&lt;&gt;"","分担契約",""))))</f>
        <v/>
      </c>
      <c r="BK602" s="147"/>
      <c r="BL602" s="102" t="str">
        <f>IF(COUNTIF(T602,"**"),"",IF(AND(T602&gt;=契約状況コード表!P$5,OR(H602=契約状況コード表!M$5,H602=契約状況コード表!M$6)),1,IF(AND(T602&gt;=契約状況コード表!P$13,H602&lt;&gt;契約状況コード表!M$5,H602&lt;&gt;契約状況コード表!M$6),1,"")))</f>
        <v/>
      </c>
      <c r="BM602" s="132" t="str">
        <f t="shared" si="83"/>
        <v>○</v>
      </c>
      <c r="BN602" s="102" t="b">
        <f t="shared" si="84"/>
        <v>1</v>
      </c>
      <c r="BO602" s="102" t="b">
        <f t="shared" si="85"/>
        <v>1</v>
      </c>
    </row>
    <row r="603" spans="7:67" ht="60.6" customHeight="1">
      <c r="G603" s="64"/>
      <c r="H603" s="65"/>
      <c r="I603" s="65"/>
      <c r="J603" s="65"/>
      <c r="K603" s="64"/>
      <c r="L603" s="29"/>
      <c r="M603" s="66"/>
      <c r="N603" s="65"/>
      <c r="O603" s="67"/>
      <c r="P603" s="72"/>
      <c r="Q603" s="73"/>
      <c r="R603" s="65"/>
      <c r="S603" s="64"/>
      <c r="T603" s="68"/>
      <c r="U603" s="75"/>
      <c r="V603" s="76"/>
      <c r="W603" s="148" t="str">
        <f>IF(OR(T603="他官署で調達手続きを実施のため",AG603=契約状況コード表!G$5),"－",IF(V603&lt;&gt;"",ROUNDDOWN(V603/T603,3),(IFERROR(ROUNDDOWN(U603/T603,3),"－"))))</f>
        <v>－</v>
      </c>
      <c r="X603" s="68"/>
      <c r="Y603" s="68"/>
      <c r="Z603" s="71"/>
      <c r="AA603" s="69"/>
      <c r="AB603" s="70"/>
      <c r="AC603" s="71"/>
      <c r="AD603" s="71"/>
      <c r="AE603" s="71"/>
      <c r="AF603" s="71"/>
      <c r="AG603" s="69"/>
      <c r="AH603" s="65"/>
      <c r="AI603" s="65"/>
      <c r="AJ603" s="65"/>
      <c r="AK603" s="29"/>
      <c r="AL603" s="29"/>
      <c r="AM603" s="170"/>
      <c r="AN603" s="170"/>
      <c r="AO603" s="170"/>
      <c r="AP603" s="170"/>
      <c r="AQ603" s="29"/>
      <c r="AR603" s="64"/>
      <c r="AS603" s="29"/>
      <c r="AT603" s="29"/>
      <c r="AU603" s="29"/>
      <c r="AV603" s="29"/>
      <c r="AW603" s="29"/>
      <c r="AX603" s="29"/>
      <c r="AY603" s="29"/>
      <c r="AZ603" s="29"/>
      <c r="BA603" s="90"/>
      <c r="BB603" s="97"/>
      <c r="BC603" s="98" t="str">
        <f>IF(AND(OR(K603=契約状況コード表!D$5,K603=契約状況コード表!D$6),OR(AG603=契約状況コード表!G$5,AG603=契約状況コード表!G$6)),"年間支払金額(全官署)",IF(OR(AG603=契約状況コード表!G$5,AG603=契約状況コード表!G$6),"年間支払金額",IF(AND(OR(COUNTIF(AI603,"*すべて*"),COUNTIF(AI603,"*全て*")),S603="●",OR(K603=契約状況コード表!D$5,K603=契約状況コード表!D$6)),"年間支払金額(全官署、契約相手方ごと)",IF(AND(OR(COUNTIF(AI603,"*すべて*"),COUNTIF(AI603,"*全て*")),S603="●"),"年間支払金額(契約相手方ごと)",IF(AND(OR(K603=契約状況コード表!D$5,K603=契約状況コード表!D$6),AG603=契約状況コード表!G$7),"契約総額(全官署)",IF(AND(K603=契約状況コード表!D$7,AG603=契約状況コード表!G$7),"契約総額(自官署のみ)",IF(K603=契約状況コード表!D$7,"年間支払金額(自官署のみ)",IF(AG603=契約状況コード表!G$7,"契約総額",IF(AND(COUNTIF(BJ603,"&lt;&gt;*単価*"),OR(K603=契約状況コード表!D$5,K603=契約状況コード表!D$6)),"全官署予定価格",IF(AND(COUNTIF(BJ603,"*単価*"),OR(K603=契約状況コード表!D$5,K603=契約状況コード表!D$6)),"全官署支払金額",IF(AND(COUNTIF(BJ603,"&lt;&gt;*単価*"),COUNTIF(BJ603,"*変更契約*")),"変更後予定価格",IF(COUNTIF(BJ603,"*単価*"),"年間支払金額","予定価格"))))))))))))</f>
        <v>予定価格</v>
      </c>
      <c r="BD603" s="98" t="str">
        <f>IF(AND(BI603=契約状況コード表!M$5,T603&gt;契約状況コード表!N$5),"○",IF(AND(BI603=契約状況コード表!M$6,T603&gt;=契約状況コード表!N$6),"○",IF(AND(BI603=契約状況コード表!M$7,T603&gt;=契約状況コード表!N$7),"○",IF(AND(BI603=契約状況コード表!M$8,T603&gt;=契約状況コード表!N$8),"○",IF(AND(BI603=契約状況コード表!M$9,T603&gt;=契約状況コード表!N$9),"○",IF(AND(BI603=契約状況コード表!M$10,T603&gt;=契約状況コード表!N$10),"○",IF(AND(BI603=契約状況コード表!M$11,T603&gt;=契約状況コード表!N$11),"○",IF(AND(BI603=契約状況コード表!M$12,T603&gt;=契約状況コード表!N$12),"○",IF(AND(BI603=契約状況コード表!M$13,T603&gt;=契約状況コード表!N$13),"○",IF(T603="他官署で調達手続き入札を実施のため","○","×"))))))))))</f>
        <v>×</v>
      </c>
      <c r="BE603" s="98" t="str">
        <f>IF(AND(BI603=契約状況コード表!M$5,Y603&gt;契約状況コード表!N$5),"○",IF(AND(BI603=契約状況コード表!M$6,Y603&gt;=契約状況コード表!N$6),"○",IF(AND(BI603=契約状況コード表!M$7,Y603&gt;=契約状況コード表!N$7),"○",IF(AND(BI603=契約状況コード表!M$8,Y603&gt;=契約状況コード表!N$8),"○",IF(AND(BI603=契約状況コード表!M$9,Y603&gt;=契約状況コード表!N$9),"○",IF(AND(BI603=契約状況コード表!M$10,Y603&gt;=契約状況コード表!N$10),"○",IF(AND(BI603=契約状況コード表!M$11,Y603&gt;=契約状況コード表!N$11),"○",IF(AND(BI603=契約状況コード表!M$12,Y603&gt;=契約状況コード表!N$12),"○",IF(AND(BI603=契約状況コード表!M$13,Y603&gt;=契約状況コード表!N$13),"○","×")))))))))</f>
        <v>×</v>
      </c>
      <c r="BF603" s="98" t="str">
        <f t="shared" si="79"/>
        <v>×</v>
      </c>
      <c r="BG603" s="98" t="str">
        <f t="shared" si="80"/>
        <v>×</v>
      </c>
      <c r="BH603" s="99" t="str">
        <f t="shared" si="81"/>
        <v/>
      </c>
      <c r="BI603" s="146">
        <f t="shared" si="82"/>
        <v>0</v>
      </c>
      <c r="BJ603" s="29" t="str">
        <f>IF(AG603=契約状況コード表!G$5,"",IF(AND(K603&lt;&gt;"",ISTEXT(U603)),"分担契約/単価契約",IF(ISTEXT(U603),"単価契約",IF(K603&lt;&gt;"","分担契約",""))))</f>
        <v/>
      </c>
      <c r="BK603" s="147"/>
      <c r="BL603" s="102" t="str">
        <f>IF(COUNTIF(T603,"**"),"",IF(AND(T603&gt;=契約状況コード表!P$5,OR(H603=契約状況コード表!M$5,H603=契約状況コード表!M$6)),1,IF(AND(T603&gt;=契約状況コード表!P$13,H603&lt;&gt;契約状況コード表!M$5,H603&lt;&gt;契約状況コード表!M$6),1,"")))</f>
        <v/>
      </c>
      <c r="BM603" s="132" t="str">
        <f t="shared" si="83"/>
        <v>○</v>
      </c>
      <c r="BN603" s="102" t="b">
        <f t="shared" si="84"/>
        <v>1</v>
      </c>
      <c r="BO603" s="102" t="b">
        <f t="shared" si="85"/>
        <v>1</v>
      </c>
    </row>
    <row r="604" spans="7:67" ht="60.6" customHeight="1">
      <c r="G604" s="64"/>
      <c r="H604" s="65"/>
      <c r="I604" s="65"/>
      <c r="J604" s="65"/>
      <c r="K604" s="64"/>
      <c r="L604" s="29"/>
      <c r="M604" s="66"/>
      <c r="N604" s="65"/>
      <c r="O604" s="67"/>
      <c r="P604" s="72"/>
      <c r="Q604" s="73"/>
      <c r="R604" s="65"/>
      <c r="S604" s="64"/>
      <c r="T604" s="68"/>
      <c r="U604" s="75"/>
      <c r="V604" s="76"/>
      <c r="W604" s="148" t="str">
        <f>IF(OR(T604="他官署で調達手続きを実施のため",AG604=契約状況コード表!G$5),"－",IF(V604&lt;&gt;"",ROUNDDOWN(V604/T604,3),(IFERROR(ROUNDDOWN(U604/T604,3),"－"))))</f>
        <v>－</v>
      </c>
      <c r="X604" s="68"/>
      <c r="Y604" s="68"/>
      <c r="Z604" s="71"/>
      <c r="AA604" s="69"/>
      <c r="AB604" s="70"/>
      <c r="AC604" s="71"/>
      <c r="AD604" s="71"/>
      <c r="AE604" s="71"/>
      <c r="AF604" s="71"/>
      <c r="AG604" s="69"/>
      <c r="AH604" s="65"/>
      <c r="AI604" s="65"/>
      <c r="AJ604" s="65"/>
      <c r="AK604" s="29"/>
      <c r="AL604" s="29"/>
      <c r="AM604" s="170"/>
      <c r="AN604" s="170"/>
      <c r="AO604" s="170"/>
      <c r="AP604" s="170"/>
      <c r="AQ604" s="29"/>
      <c r="AR604" s="64"/>
      <c r="AS604" s="29"/>
      <c r="AT604" s="29"/>
      <c r="AU604" s="29"/>
      <c r="AV604" s="29"/>
      <c r="AW604" s="29"/>
      <c r="AX604" s="29"/>
      <c r="AY604" s="29"/>
      <c r="AZ604" s="29"/>
      <c r="BA604" s="90"/>
      <c r="BB604" s="97"/>
      <c r="BC604" s="98" t="str">
        <f>IF(AND(OR(K604=契約状況コード表!D$5,K604=契約状況コード表!D$6),OR(AG604=契約状況コード表!G$5,AG604=契約状況コード表!G$6)),"年間支払金額(全官署)",IF(OR(AG604=契約状況コード表!G$5,AG604=契約状況コード表!G$6),"年間支払金額",IF(AND(OR(COUNTIF(AI604,"*すべて*"),COUNTIF(AI604,"*全て*")),S604="●",OR(K604=契約状況コード表!D$5,K604=契約状況コード表!D$6)),"年間支払金額(全官署、契約相手方ごと)",IF(AND(OR(COUNTIF(AI604,"*すべて*"),COUNTIF(AI604,"*全て*")),S604="●"),"年間支払金額(契約相手方ごと)",IF(AND(OR(K604=契約状況コード表!D$5,K604=契約状況コード表!D$6),AG604=契約状況コード表!G$7),"契約総額(全官署)",IF(AND(K604=契約状況コード表!D$7,AG604=契約状況コード表!G$7),"契約総額(自官署のみ)",IF(K604=契約状況コード表!D$7,"年間支払金額(自官署のみ)",IF(AG604=契約状況コード表!G$7,"契約総額",IF(AND(COUNTIF(BJ604,"&lt;&gt;*単価*"),OR(K604=契約状況コード表!D$5,K604=契約状況コード表!D$6)),"全官署予定価格",IF(AND(COUNTIF(BJ604,"*単価*"),OR(K604=契約状況コード表!D$5,K604=契約状況コード表!D$6)),"全官署支払金額",IF(AND(COUNTIF(BJ604,"&lt;&gt;*単価*"),COUNTIF(BJ604,"*変更契約*")),"変更後予定価格",IF(COUNTIF(BJ604,"*単価*"),"年間支払金額","予定価格"))))))))))))</f>
        <v>予定価格</v>
      </c>
      <c r="BD604" s="98" t="str">
        <f>IF(AND(BI604=契約状況コード表!M$5,T604&gt;契約状況コード表!N$5),"○",IF(AND(BI604=契約状況コード表!M$6,T604&gt;=契約状況コード表!N$6),"○",IF(AND(BI604=契約状況コード表!M$7,T604&gt;=契約状況コード表!N$7),"○",IF(AND(BI604=契約状況コード表!M$8,T604&gt;=契約状況コード表!N$8),"○",IF(AND(BI604=契約状況コード表!M$9,T604&gt;=契約状況コード表!N$9),"○",IF(AND(BI604=契約状況コード表!M$10,T604&gt;=契約状況コード表!N$10),"○",IF(AND(BI604=契約状況コード表!M$11,T604&gt;=契約状況コード表!N$11),"○",IF(AND(BI604=契約状況コード表!M$12,T604&gt;=契約状況コード表!N$12),"○",IF(AND(BI604=契約状況コード表!M$13,T604&gt;=契約状況コード表!N$13),"○",IF(T604="他官署で調達手続き入札を実施のため","○","×"))))))))))</f>
        <v>×</v>
      </c>
      <c r="BE604" s="98" t="str">
        <f>IF(AND(BI604=契約状況コード表!M$5,Y604&gt;契約状況コード表!N$5),"○",IF(AND(BI604=契約状況コード表!M$6,Y604&gt;=契約状況コード表!N$6),"○",IF(AND(BI604=契約状況コード表!M$7,Y604&gt;=契約状況コード表!N$7),"○",IF(AND(BI604=契約状況コード表!M$8,Y604&gt;=契約状況コード表!N$8),"○",IF(AND(BI604=契約状況コード表!M$9,Y604&gt;=契約状況コード表!N$9),"○",IF(AND(BI604=契約状況コード表!M$10,Y604&gt;=契約状況コード表!N$10),"○",IF(AND(BI604=契約状況コード表!M$11,Y604&gt;=契約状況コード表!N$11),"○",IF(AND(BI604=契約状況コード表!M$12,Y604&gt;=契約状況コード表!N$12),"○",IF(AND(BI604=契約状況コード表!M$13,Y604&gt;=契約状況コード表!N$13),"○","×")))))))))</f>
        <v>×</v>
      </c>
      <c r="BF604" s="98" t="str">
        <f t="shared" si="79"/>
        <v>×</v>
      </c>
      <c r="BG604" s="98" t="str">
        <f t="shared" si="80"/>
        <v>×</v>
      </c>
      <c r="BH604" s="99" t="str">
        <f t="shared" si="81"/>
        <v/>
      </c>
      <c r="BI604" s="146">
        <f t="shared" si="82"/>
        <v>0</v>
      </c>
      <c r="BJ604" s="29" t="str">
        <f>IF(AG604=契約状況コード表!G$5,"",IF(AND(K604&lt;&gt;"",ISTEXT(U604)),"分担契約/単価契約",IF(ISTEXT(U604),"単価契約",IF(K604&lt;&gt;"","分担契約",""))))</f>
        <v/>
      </c>
      <c r="BK604" s="147"/>
      <c r="BL604" s="102" t="str">
        <f>IF(COUNTIF(T604,"**"),"",IF(AND(T604&gt;=契約状況コード表!P$5,OR(H604=契約状況コード表!M$5,H604=契約状況コード表!M$6)),1,IF(AND(T604&gt;=契約状況コード表!P$13,H604&lt;&gt;契約状況コード表!M$5,H604&lt;&gt;契約状況コード表!M$6),1,"")))</f>
        <v/>
      </c>
      <c r="BM604" s="132" t="str">
        <f t="shared" si="83"/>
        <v>○</v>
      </c>
      <c r="BN604" s="102" t="b">
        <f t="shared" si="84"/>
        <v>1</v>
      </c>
      <c r="BO604" s="102" t="b">
        <f t="shared" si="85"/>
        <v>1</v>
      </c>
    </row>
    <row r="605" spans="7:67" ht="60.6" customHeight="1">
      <c r="G605" s="64"/>
      <c r="H605" s="65"/>
      <c r="I605" s="65"/>
      <c r="J605" s="65"/>
      <c r="K605" s="64"/>
      <c r="L605" s="29"/>
      <c r="M605" s="66"/>
      <c r="N605" s="65"/>
      <c r="O605" s="67"/>
      <c r="P605" s="72"/>
      <c r="Q605" s="73"/>
      <c r="R605" s="65"/>
      <c r="S605" s="64"/>
      <c r="T605" s="68"/>
      <c r="U605" s="75"/>
      <c r="V605" s="76"/>
      <c r="W605" s="148" t="str">
        <f>IF(OR(T605="他官署で調達手続きを実施のため",AG605=契約状況コード表!G$5),"－",IF(V605&lt;&gt;"",ROUNDDOWN(V605/T605,3),(IFERROR(ROUNDDOWN(U605/T605,3),"－"))))</f>
        <v>－</v>
      </c>
      <c r="X605" s="68"/>
      <c r="Y605" s="68"/>
      <c r="Z605" s="71"/>
      <c r="AA605" s="69"/>
      <c r="AB605" s="70"/>
      <c r="AC605" s="71"/>
      <c r="AD605" s="71"/>
      <c r="AE605" s="71"/>
      <c r="AF605" s="71"/>
      <c r="AG605" s="69"/>
      <c r="AH605" s="65"/>
      <c r="AI605" s="65"/>
      <c r="AJ605" s="65"/>
      <c r="AK605" s="29"/>
      <c r="AL605" s="29"/>
      <c r="AM605" s="170"/>
      <c r="AN605" s="170"/>
      <c r="AO605" s="170"/>
      <c r="AP605" s="170"/>
      <c r="AQ605" s="29"/>
      <c r="AR605" s="64"/>
      <c r="AS605" s="29"/>
      <c r="AT605" s="29"/>
      <c r="AU605" s="29"/>
      <c r="AV605" s="29"/>
      <c r="AW605" s="29"/>
      <c r="AX605" s="29"/>
      <c r="AY605" s="29"/>
      <c r="AZ605" s="29"/>
      <c r="BA605" s="90"/>
      <c r="BB605" s="97"/>
      <c r="BC605" s="98" t="str">
        <f>IF(AND(OR(K605=契約状況コード表!D$5,K605=契約状況コード表!D$6),OR(AG605=契約状況コード表!G$5,AG605=契約状況コード表!G$6)),"年間支払金額(全官署)",IF(OR(AG605=契約状況コード表!G$5,AG605=契約状況コード表!G$6),"年間支払金額",IF(AND(OR(COUNTIF(AI605,"*すべて*"),COUNTIF(AI605,"*全て*")),S605="●",OR(K605=契約状況コード表!D$5,K605=契約状況コード表!D$6)),"年間支払金額(全官署、契約相手方ごと)",IF(AND(OR(COUNTIF(AI605,"*すべて*"),COUNTIF(AI605,"*全て*")),S605="●"),"年間支払金額(契約相手方ごと)",IF(AND(OR(K605=契約状況コード表!D$5,K605=契約状況コード表!D$6),AG605=契約状況コード表!G$7),"契約総額(全官署)",IF(AND(K605=契約状況コード表!D$7,AG605=契約状況コード表!G$7),"契約総額(自官署のみ)",IF(K605=契約状況コード表!D$7,"年間支払金額(自官署のみ)",IF(AG605=契約状況コード表!G$7,"契約総額",IF(AND(COUNTIF(BJ605,"&lt;&gt;*単価*"),OR(K605=契約状況コード表!D$5,K605=契約状況コード表!D$6)),"全官署予定価格",IF(AND(COUNTIF(BJ605,"*単価*"),OR(K605=契約状況コード表!D$5,K605=契約状況コード表!D$6)),"全官署支払金額",IF(AND(COUNTIF(BJ605,"&lt;&gt;*単価*"),COUNTIF(BJ605,"*変更契約*")),"変更後予定価格",IF(COUNTIF(BJ605,"*単価*"),"年間支払金額","予定価格"))))))))))))</f>
        <v>予定価格</v>
      </c>
      <c r="BD605" s="98" t="str">
        <f>IF(AND(BI605=契約状況コード表!M$5,T605&gt;契約状況コード表!N$5),"○",IF(AND(BI605=契約状況コード表!M$6,T605&gt;=契約状況コード表!N$6),"○",IF(AND(BI605=契約状況コード表!M$7,T605&gt;=契約状況コード表!N$7),"○",IF(AND(BI605=契約状況コード表!M$8,T605&gt;=契約状況コード表!N$8),"○",IF(AND(BI605=契約状況コード表!M$9,T605&gt;=契約状況コード表!N$9),"○",IF(AND(BI605=契約状況コード表!M$10,T605&gt;=契約状況コード表!N$10),"○",IF(AND(BI605=契約状況コード表!M$11,T605&gt;=契約状況コード表!N$11),"○",IF(AND(BI605=契約状況コード表!M$12,T605&gt;=契約状況コード表!N$12),"○",IF(AND(BI605=契約状況コード表!M$13,T605&gt;=契約状況コード表!N$13),"○",IF(T605="他官署で調達手続き入札を実施のため","○","×"))))))))))</f>
        <v>×</v>
      </c>
      <c r="BE605" s="98" t="str">
        <f>IF(AND(BI605=契約状況コード表!M$5,Y605&gt;契約状況コード表!N$5),"○",IF(AND(BI605=契約状況コード表!M$6,Y605&gt;=契約状況コード表!N$6),"○",IF(AND(BI605=契約状況コード表!M$7,Y605&gt;=契約状況コード表!N$7),"○",IF(AND(BI605=契約状況コード表!M$8,Y605&gt;=契約状況コード表!N$8),"○",IF(AND(BI605=契約状況コード表!M$9,Y605&gt;=契約状況コード表!N$9),"○",IF(AND(BI605=契約状況コード表!M$10,Y605&gt;=契約状況コード表!N$10),"○",IF(AND(BI605=契約状況コード表!M$11,Y605&gt;=契約状況コード表!N$11),"○",IF(AND(BI605=契約状況コード表!M$12,Y605&gt;=契約状況コード表!N$12),"○",IF(AND(BI605=契約状況コード表!M$13,Y605&gt;=契約状況コード表!N$13),"○","×")))))))))</f>
        <v>×</v>
      </c>
      <c r="BF605" s="98" t="str">
        <f t="shared" si="79"/>
        <v>×</v>
      </c>
      <c r="BG605" s="98" t="str">
        <f t="shared" si="80"/>
        <v>×</v>
      </c>
      <c r="BH605" s="99" t="str">
        <f t="shared" si="81"/>
        <v/>
      </c>
      <c r="BI605" s="146">
        <f t="shared" si="82"/>
        <v>0</v>
      </c>
      <c r="BJ605" s="29" t="str">
        <f>IF(AG605=契約状況コード表!G$5,"",IF(AND(K605&lt;&gt;"",ISTEXT(U605)),"分担契約/単価契約",IF(ISTEXT(U605),"単価契約",IF(K605&lt;&gt;"","分担契約",""))))</f>
        <v/>
      </c>
      <c r="BK605" s="147"/>
      <c r="BL605" s="102" t="str">
        <f>IF(COUNTIF(T605,"**"),"",IF(AND(T605&gt;=契約状況コード表!P$5,OR(H605=契約状況コード表!M$5,H605=契約状況コード表!M$6)),1,IF(AND(T605&gt;=契約状況コード表!P$13,H605&lt;&gt;契約状況コード表!M$5,H605&lt;&gt;契約状況コード表!M$6),1,"")))</f>
        <v/>
      </c>
      <c r="BM605" s="132" t="str">
        <f t="shared" si="83"/>
        <v>○</v>
      </c>
      <c r="BN605" s="102" t="b">
        <f t="shared" si="84"/>
        <v>1</v>
      </c>
      <c r="BO605" s="102" t="b">
        <f t="shared" si="85"/>
        <v>1</v>
      </c>
    </row>
    <row r="606" spans="7:67" ht="60.6" customHeight="1">
      <c r="G606" s="64"/>
      <c r="H606" s="65"/>
      <c r="I606" s="65"/>
      <c r="J606" s="65"/>
      <c r="K606" s="64"/>
      <c r="L606" s="29"/>
      <c r="M606" s="66"/>
      <c r="N606" s="65"/>
      <c r="O606" s="67"/>
      <c r="P606" s="72"/>
      <c r="Q606" s="73"/>
      <c r="R606" s="65"/>
      <c r="S606" s="64"/>
      <c r="T606" s="68"/>
      <c r="U606" s="75"/>
      <c r="V606" s="76"/>
      <c r="W606" s="148" t="str">
        <f>IF(OR(T606="他官署で調達手続きを実施のため",AG606=契約状況コード表!G$5),"－",IF(V606&lt;&gt;"",ROUNDDOWN(V606/T606,3),(IFERROR(ROUNDDOWN(U606/T606,3),"－"))))</f>
        <v>－</v>
      </c>
      <c r="X606" s="68"/>
      <c r="Y606" s="68"/>
      <c r="Z606" s="71"/>
      <c r="AA606" s="69"/>
      <c r="AB606" s="70"/>
      <c r="AC606" s="71"/>
      <c r="AD606" s="71"/>
      <c r="AE606" s="71"/>
      <c r="AF606" s="71"/>
      <c r="AG606" s="69"/>
      <c r="AH606" s="65"/>
      <c r="AI606" s="65"/>
      <c r="AJ606" s="65"/>
      <c r="AK606" s="29"/>
      <c r="AL606" s="29"/>
      <c r="AM606" s="170"/>
      <c r="AN606" s="170"/>
      <c r="AO606" s="170"/>
      <c r="AP606" s="170"/>
      <c r="AQ606" s="29"/>
      <c r="AR606" s="64"/>
      <c r="AS606" s="29"/>
      <c r="AT606" s="29"/>
      <c r="AU606" s="29"/>
      <c r="AV606" s="29"/>
      <c r="AW606" s="29"/>
      <c r="AX606" s="29"/>
      <c r="AY606" s="29"/>
      <c r="AZ606" s="29"/>
      <c r="BA606" s="92"/>
      <c r="BB606" s="97"/>
      <c r="BC606" s="98" t="str">
        <f>IF(AND(OR(K606=契約状況コード表!D$5,K606=契約状況コード表!D$6),OR(AG606=契約状況コード表!G$5,AG606=契約状況コード表!G$6)),"年間支払金額(全官署)",IF(OR(AG606=契約状況コード表!G$5,AG606=契約状況コード表!G$6),"年間支払金額",IF(AND(OR(COUNTIF(AI606,"*すべて*"),COUNTIF(AI606,"*全て*")),S606="●",OR(K606=契約状況コード表!D$5,K606=契約状況コード表!D$6)),"年間支払金額(全官署、契約相手方ごと)",IF(AND(OR(COUNTIF(AI606,"*すべて*"),COUNTIF(AI606,"*全て*")),S606="●"),"年間支払金額(契約相手方ごと)",IF(AND(OR(K606=契約状況コード表!D$5,K606=契約状況コード表!D$6),AG606=契約状況コード表!G$7),"契約総額(全官署)",IF(AND(K606=契約状況コード表!D$7,AG606=契約状況コード表!G$7),"契約総額(自官署のみ)",IF(K606=契約状況コード表!D$7,"年間支払金額(自官署のみ)",IF(AG606=契約状況コード表!G$7,"契約総額",IF(AND(COUNTIF(BJ606,"&lt;&gt;*単価*"),OR(K606=契約状況コード表!D$5,K606=契約状況コード表!D$6)),"全官署予定価格",IF(AND(COUNTIF(BJ606,"*単価*"),OR(K606=契約状況コード表!D$5,K606=契約状況コード表!D$6)),"全官署支払金額",IF(AND(COUNTIF(BJ606,"&lt;&gt;*単価*"),COUNTIF(BJ606,"*変更契約*")),"変更後予定価格",IF(COUNTIF(BJ606,"*単価*"),"年間支払金額","予定価格"))))))))))))</f>
        <v>予定価格</v>
      </c>
      <c r="BD606" s="98" t="str">
        <f>IF(AND(BI606=契約状況コード表!M$5,T606&gt;契約状況コード表!N$5),"○",IF(AND(BI606=契約状況コード表!M$6,T606&gt;=契約状況コード表!N$6),"○",IF(AND(BI606=契約状況コード表!M$7,T606&gt;=契約状況コード表!N$7),"○",IF(AND(BI606=契約状況コード表!M$8,T606&gt;=契約状況コード表!N$8),"○",IF(AND(BI606=契約状況コード表!M$9,T606&gt;=契約状況コード表!N$9),"○",IF(AND(BI606=契約状況コード表!M$10,T606&gt;=契約状況コード表!N$10),"○",IF(AND(BI606=契約状況コード表!M$11,T606&gt;=契約状況コード表!N$11),"○",IF(AND(BI606=契約状況コード表!M$12,T606&gt;=契約状況コード表!N$12),"○",IF(AND(BI606=契約状況コード表!M$13,T606&gt;=契約状況コード表!N$13),"○",IF(T606="他官署で調達手続き入札を実施のため","○","×"))))))))))</f>
        <v>×</v>
      </c>
      <c r="BE606" s="98" t="str">
        <f>IF(AND(BI606=契約状況コード表!M$5,Y606&gt;契約状況コード表!N$5),"○",IF(AND(BI606=契約状況コード表!M$6,Y606&gt;=契約状況コード表!N$6),"○",IF(AND(BI606=契約状況コード表!M$7,Y606&gt;=契約状況コード表!N$7),"○",IF(AND(BI606=契約状況コード表!M$8,Y606&gt;=契約状況コード表!N$8),"○",IF(AND(BI606=契約状況コード表!M$9,Y606&gt;=契約状況コード表!N$9),"○",IF(AND(BI606=契約状況コード表!M$10,Y606&gt;=契約状況コード表!N$10),"○",IF(AND(BI606=契約状況コード表!M$11,Y606&gt;=契約状況コード表!N$11),"○",IF(AND(BI606=契約状況コード表!M$12,Y606&gt;=契約状況コード表!N$12),"○",IF(AND(BI606=契約状況コード表!M$13,Y606&gt;=契約状況コード表!N$13),"○","×")))))))))</f>
        <v>×</v>
      </c>
      <c r="BF606" s="98" t="str">
        <f t="shared" si="79"/>
        <v>×</v>
      </c>
      <c r="BG606" s="98" t="str">
        <f t="shared" si="80"/>
        <v>×</v>
      </c>
      <c r="BH606" s="99" t="str">
        <f t="shared" si="81"/>
        <v/>
      </c>
      <c r="BI606" s="146">
        <f t="shared" si="82"/>
        <v>0</v>
      </c>
      <c r="BJ606" s="29" t="str">
        <f>IF(AG606=契約状況コード表!G$5,"",IF(AND(K606&lt;&gt;"",ISTEXT(U606)),"分担契約/単価契約",IF(ISTEXT(U606),"単価契約",IF(K606&lt;&gt;"","分担契約",""))))</f>
        <v/>
      </c>
      <c r="BK606" s="147"/>
      <c r="BL606" s="102" t="str">
        <f>IF(COUNTIF(T606,"**"),"",IF(AND(T606&gt;=契約状況コード表!P$5,OR(H606=契約状況コード表!M$5,H606=契約状況コード表!M$6)),1,IF(AND(T606&gt;=契約状況コード表!P$13,H606&lt;&gt;契約状況コード表!M$5,H606&lt;&gt;契約状況コード表!M$6),1,"")))</f>
        <v/>
      </c>
      <c r="BM606" s="132" t="str">
        <f t="shared" si="83"/>
        <v>○</v>
      </c>
      <c r="BN606" s="102" t="b">
        <f t="shared" si="84"/>
        <v>1</v>
      </c>
      <c r="BO606" s="102" t="b">
        <f t="shared" si="85"/>
        <v>1</v>
      </c>
    </row>
    <row r="607" spans="7:67" ht="60.6" customHeight="1">
      <c r="G607" s="64"/>
      <c r="H607" s="65"/>
      <c r="I607" s="65"/>
      <c r="J607" s="65"/>
      <c r="K607" s="64"/>
      <c r="L607" s="29"/>
      <c r="M607" s="66"/>
      <c r="N607" s="65"/>
      <c r="O607" s="67"/>
      <c r="P607" s="72"/>
      <c r="Q607" s="73"/>
      <c r="R607" s="65"/>
      <c r="S607" s="64"/>
      <c r="T607" s="68"/>
      <c r="U607" s="75"/>
      <c r="V607" s="76"/>
      <c r="W607" s="148" t="str">
        <f>IF(OR(T607="他官署で調達手続きを実施のため",AG607=契約状況コード表!G$5),"－",IF(V607&lt;&gt;"",ROUNDDOWN(V607/T607,3),(IFERROR(ROUNDDOWN(U607/T607,3),"－"))))</f>
        <v>－</v>
      </c>
      <c r="X607" s="68"/>
      <c r="Y607" s="68"/>
      <c r="Z607" s="71"/>
      <c r="AA607" s="69"/>
      <c r="AB607" s="70"/>
      <c r="AC607" s="71"/>
      <c r="AD607" s="71"/>
      <c r="AE607" s="71"/>
      <c r="AF607" s="71"/>
      <c r="AG607" s="69"/>
      <c r="AH607" s="65"/>
      <c r="AI607" s="65"/>
      <c r="AJ607" s="65"/>
      <c r="AK607" s="29"/>
      <c r="AL607" s="29"/>
      <c r="AM607" s="170"/>
      <c r="AN607" s="170"/>
      <c r="AO607" s="170"/>
      <c r="AP607" s="170"/>
      <c r="AQ607" s="29"/>
      <c r="AR607" s="64"/>
      <c r="AS607" s="29"/>
      <c r="AT607" s="29"/>
      <c r="AU607" s="29"/>
      <c r="AV607" s="29"/>
      <c r="AW607" s="29"/>
      <c r="AX607" s="29"/>
      <c r="AY607" s="29"/>
      <c r="AZ607" s="29"/>
      <c r="BA607" s="90"/>
      <c r="BB607" s="97"/>
      <c r="BC607" s="98" t="str">
        <f>IF(AND(OR(K607=契約状況コード表!D$5,K607=契約状況コード表!D$6),OR(AG607=契約状況コード表!G$5,AG607=契約状況コード表!G$6)),"年間支払金額(全官署)",IF(OR(AG607=契約状況コード表!G$5,AG607=契約状況コード表!G$6),"年間支払金額",IF(AND(OR(COUNTIF(AI607,"*すべて*"),COUNTIF(AI607,"*全て*")),S607="●",OR(K607=契約状況コード表!D$5,K607=契約状況コード表!D$6)),"年間支払金額(全官署、契約相手方ごと)",IF(AND(OR(COUNTIF(AI607,"*すべて*"),COUNTIF(AI607,"*全て*")),S607="●"),"年間支払金額(契約相手方ごと)",IF(AND(OR(K607=契約状況コード表!D$5,K607=契約状況コード表!D$6),AG607=契約状況コード表!G$7),"契約総額(全官署)",IF(AND(K607=契約状況コード表!D$7,AG607=契約状況コード表!G$7),"契約総額(自官署のみ)",IF(K607=契約状況コード表!D$7,"年間支払金額(自官署のみ)",IF(AG607=契約状況コード表!G$7,"契約総額",IF(AND(COUNTIF(BJ607,"&lt;&gt;*単価*"),OR(K607=契約状況コード表!D$5,K607=契約状況コード表!D$6)),"全官署予定価格",IF(AND(COUNTIF(BJ607,"*単価*"),OR(K607=契約状況コード表!D$5,K607=契約状況コード表!D$6)),"全官署支払金額",IF(AND(COUNTIF(BJ607,"&lt;&gt;*単価*"),COUNTIF(BJ607,"*変更契約*")),"変更後予定価格",IF(COUNTIF(BJ607,"*単価*"),"年間支払金額","予定価格"))))))))))))</f>
        <v>予定価格</v>
      </c>
      <c r="BD607" s="98" t="str">
        <f>IF(AND(BI607=契約状況コード表!M$5,T607&gt;契約状況コード表!N$5),"○",IF(AND(BI607=契約状況コード表!M$6,T607&gt;=契約状況コード表!N$6),"○",IF(AND(BI607=契約状況コード表!M$7,T607&gt;=契約状況コード表!N$7),"○",IF(AND(BI607=契約状況コード表!M$8,T607&gt;=契約状況コード表!N$8),"○",IF(AND(BI607=契約状況コード表!M$9,T607&gt;=契約状況コード表!N$9),"○",IF(AND(BI607=契約状況コード表!M$10,T607&gt;=契約状況コード表!N$10),"○",IF(AND(BI607=契約状況コード表!M$11,T607&gt;=契約状況コード表!N$11),"○",IF(AND(BI607=契約状況コード表!M$12,T607&gt;=契約状況コード表!N$12),"○",IF(AND(BI607=契約状況コード表!M$13,T607&gt;=契約状況コード表!N$13),"○",IF(T607="他官署で調達手続き入札を実施のため","○","×"))))))))))</f>
        <v>×</v>
      </c>
      <c r="BE607" s="98" t="str">
        <f>IF(AND(BI607=契約状況コード表!M$5,Y607&gt;契約状況コード表!N$5),"○",IF(AND(BI607=契約状況コード表!M$6,Y607&gt;=契約状況コード表!N$6),"○",IF(AND(BI607=契約状況コード表!M$7,Y607&gt;=契約状況コード表!N$7),"○",IF(AND(BI607=契約状況コード表!M$8,Y607&gt;=契約状況コード表!N$8),"○",IF(AND(BI607=契約状況コード表!M$9,Y607&gt;=契約状況コード表!N$9),"○",IF(AND(BI607=契約状況コード表!M$10,Y607&gt;=契約状況コード表!N$10),"○",IF(AND(BI607=契約状況コード表!M$11,Y607&gt;=契約状況コード表!N$11),"○",IF(AND(BI607=契約状況コード表!M$12,Y607&gt;=契約状況コード表!N$12),"○",IF(AND(BI607=契約状況コード表!M$13,Y607&gt;=契約状況コード表!N$13),"○","×")))))))))</f>
        <v>×</v>
      </c>
      <c r="BF607" s="98" t="str">
        <f t="shared" si="79"/>
        <v>×</v>
      </c>
      <c r="BG607" s="98" t="str">
        <f t="shared" si="80"/>
        <v>×</v>
      </c>
      <c r="BH607" s="99" t="str">
        <f t="shared" si="81"/>
        <v/>
      </c>
      <c r="BI607" s="146">
        <f t="shared" si="82"/>
        <v>0</v>
      </c>
      <c r="BJ607" s="29" t="str">
        <f>IF(AG607=契約状況コード表!G$5,"",IF(AND(K607&lt;&gt;"",ISTEXT(U607)),"分担契約/単価契約",IF(ISTEXT(U607),"単価契約",IF(K607&lt;&gt;"","分担契約",""))))</f>
        <v/>
      </c>
      <c r="BK607" s="147"/>
      <c r="BL607" s="102" t="str">
        <f>IF(COUNTIF(T607,"**"),"",IF(AND(T607&gt;=契約状況コード表!P$5,OR(H607=契約状況コード表!M$5,H607=契約状況コード表!M$6)),1,IF(AND(T607&gt;=契約状況コード表!P$13,H607&lt;&gt;契約状況コード表!M$5,H607&lt;&gt;契約状況コード表!M$6),1,"")))</f>
        <v/>
      </c>
      <c r="BM607" s="132" t="str">
        <f t="shared" si="83"/>
        <v>○</v>
      </c>
      <c r="BN607" s="102" t="b">
        <f t="shared" si="84"/>
        <v>1</v>
      </c>
      <c r="BO607" s="102" t="b">
        <f t="shared" si="85"/>
        <v>1</v>
      </c>
    </row>
    <row r="608" spans="7:67" ht="60.6" customHeight="1">
      <c r="G608" s="64"/>
      <c r="H608" s="65"/>
      <c r="I608" s="65"/>
      <c r="J608" s="65"/>
      <c r="K608" s="64"/>
      <c r="L608" s="29"/>
      <c r="M608" s="66"/>
      <c r="N608" s="65"/>
      <c r="O608" s="67"/>
      <c r="P608" s="72"/>
      <c r="Q608" s="73"/>
      <c r="R608" s="65"/>
      <c r="S608" s="64"/>
      <c r="T608" s="68"/>
      <c r="U608" s="75"/>
      <c r="V608" s="76"/>
      <c r="W608" s="148" t="str">
        <f>IF(OR(T608="他官署で調達手続きを実施のため",AG608=契約状況コード表!G$5),"－",IF(V608&lt;&gt;"",ROUNDDOWN(V608/T608,3),(IFERROR(ROUNDDOWN(U608/T608,3),"－"))))</f>
        <v>－</v>
      </c>
      <c r="X608" s="68"/>
      <c r="Y608" s="68"/>
      <c r="Z608" s="71"/>
      <c r="AA608" s="69"/>
      <c r="AB608" s="70"/>
      <c r="AC608" s="71"/>
      <c r="AD608" s="71"/>
      <c r="AE608" s="71"/>
      <c r="AF608" s="71"/>
      <c r="AG608" s="69"/>
      <c r="AH608" s="65"/>
      <c r="AI608" s="65"/>
      <c r="AJ608" s="65"/>
      <c r="AK608" s="29"/>
      <c r="AL608" s="29"/>
      <c r="AM608" s="170"/>
      <c r="AN608" s="170"/>
      <c r="AO608" s="170"/>
      <c r="AP608" s="170"/>
      <c r="AQ608" s="29"/>
      <c r="AR608" s="64"/>
      <c r="AS608" s="29"/>
      <c r="AT608" s="29"/>
      <c r="AU608" s="29"/>
      <c r="AV608" s="29"/>
      <c r="AW608" s="29"/>
      <c r="AX608" s="29"/>
      <c r="AY608" s="29"/>
      <c r="AZ608" s="29"/>
      <c r="BA608" s="90"/>
      <c r="BB608" s="97"/>
      <c r="BC608" s="98" t="str">
        <f>IF(AND(OR(K608=契約状況コード表!D$5,K608=契約状況コード表!D$6),OR(AG608=契約状況コード表!G$5,AG608=契約状況コード表!G$6)),"年間支払金額(全官署)",IF(OR(AG608=契約状況コード表!G$5,AG608=契約状況コード表!G$6),"年間支払金額",IF(AND(OR(COUNTIF(AI608,"*すべて*"),COUNTIF(AI608,"*全て*")),S608="●",OR(K608=契約状況コード表!D$5,K608=契約状況コード表!D$6)),"年間支払金額(全官署、契約相手方ごと)",IF(AND(OR(COUNTIF(AI608,"*すべて*"),COUNTIF(AI608,"*全て*")),S608="●"),"年間支払金額(契約相手方ごと)",IF(AND(OR(K608=契約状況コード表!D$5,K608=契約状況コード表!D$6),AG608=契約状況コード表!G$7),"契約総額(全官署)",IF(AND(K608=契約状況コード表!D$7,AG608=契約状況コード表!G$7),"契約総額(自官署のみ)",IF(K608=契約状況コード表!D$7,"年間支払金額(自官署のみ)",IF(AG608=契約状況コード表!G$7,"契約総額",IF(AND(COUNTIF(BJ608,"&lt;&gt;*単価*"),OR(K608=契約状況コード表!D$5,K608=契約状況コード表!D$6)),"全官署予定価格",IF(AND(COUNTIF(BJ608,"*単価*"),OR(K608=契約状況コード表!D$5,K608=契約状況コード表!D$6)),"全官署支払金額",IF(AND(COUNTIF(BJ608,"&lt;&gt;*単価*"),COUNTIF(BJ608,"*変更契約*")),"変更後予定価格",IF(COUNTIF(BJ608,"*単価*"),"年間支払金額","予定価格"))))))))))))</f>
        <v>予定価格</v>
      </c>
      <c r="BD608" s="98" t="str">
        <f>IF(AND(BI608=契約状況コード表!M$5,T608&gt;契約状況コード表!N$5),"○",IF(AND(BI608=契約状況コード表!M$6,T608&gt;=契約状況コード表!N$6),"○",IF(AND(BI608=契約状況コード表!M$7,T608&gt;=契約状況コード表!N$7),"○",IF(AND(BI608=契約状況コード表!M$8,T608&gt;=契約状況コード表!N$8),"○",IF(AND(BI608=契約状況コード表!M$9,T608&gt;=契約状況コード表!N$9),"○",IF(AND(BI608=契約状況コード表!M$10,T608&gt;=契約状況コード表!N$10),"○",IF(AND(BI608=契約状況コード表!M$11,T608&gt;=契約状況コード表!N$11),"○",IF(AND(BI608=契約状況コード表!M$12,T608&gt;=契約状況コード表!N$12),"○",IF(AND(BI608=契約状況コード表!M$13,T608&gt;=契約状況コード表!N$13),"○",IF(T608="他官署で調達手続き入札を実施のため","○","×"))))))))))</f>
        <v>×</v>
      </c>
      <c r="BE608" s="98" t="str">
        <f>IF(AND(BI608=契約状況コード表!M$5,Y608&gt;契約状況コード表!N$5),"○",IF(AND(BI608=契約状況コード表!M$6,Y608&gt;=契約状況コード表!N$6),"○",IF(AND(BI608=契約状況コード表!M$7,Y608&gt;=契約状況コード表!N$7),"○",IF(AND(BI608=契約状況コード表!M$8,Y608&gt;=契約状況コード表!N$8),"○",IF(AND(BI608=契約状況コード表!M$9,Y608&gt;=契約状況コード表!N$9),"○",IF(AND(BI608=契約状況コード表!M$10,Y608&gt;=契約状況コード表!N$10),"○",IF(AND(BI608=契約状況コード表!M$11,Y608&gt;=契約状況コード表!N$11),"○",IF(AND(BI608=契約状況コード表!M$12,Y608&gt;=契約状況コード表!N$12),"○",IF(AND(BI608=契約状況コード表!M$13,Y608&gt;=契約状況コード表!N$13),"○","×")))))))))</f>
        <v>×</v>
      </c>
      <c r="BF608" s="98" t="str">
        <f t="shared" si="79"/>
        <v>×</v>
      </c>
      <c r="BG608" s="98" t="str">
        <f t="shared" si="80"/>
        <v>×</v>
      </c>
      <c r="BH608" s="99" t="str">
        <f t="shared" si="81"/>
        <v/>
      </c>
      <c r="BI608" s="146">
        <f t="shared" si="82"/>
        <v>0</v>
      </c>
      <c r="BJ608" s="29" t="str">
        <f>IF(AG608=契約状況コード表!G$5,"",IF(AND(K608&lt;&gt;"",ISTEXT(U608)),"分担契約/単価契約",IF(ISTEXT(U608),"単価契約",IF(K608&lt;&gt;"","分担契約",""))))</f>
        <v/>
      </c>
      <c r="BK608" s="147"/>
      <c r="BL608" s="102" t="str">
        <f>IF(COUNTIF(T608,"**"),"",IF(AND(T608&gt;=契約状況コード表!P$5,OR(H608=契約状況コード表!M$5,H608=契約状況コード表!M$6)),1,IF(AND(T608&gt;=契約状況コード表!P$13,H608&lt;&gt;契約状況コード表!M$5,H608&lt;&gt;契約状況コード表!M$6),1,"")))</f>
        <v/>
      </c>
      <c r="BM608" s="132" t="str">
        <f t="shared" si="83"/>
        <v>○</v>
      </c>
      <c r="BN608" s="102" t="b">
        <f t="shared" si="84"/>
        <v>1</v>
      </c>
      <c r="BO608" s="102" t="b">
        <f t="shared" si="85"/>
        <v>1</v>
      </c>
    </row>
    <row r="609" spans="7:67" ht="60.6" customHeight="1">
      <c r="G609" s="64"/>
      <c r="H609" s="65"/>
      <c r="I609" s="65"/>
      <c r="J609" s="65"/>
      <c r="K609" s="64"/>
      <c r="L609" s="29"/>
      <c r="M609" s="66"/>
      <c r="N609" s="65"/>
      <c r="O609" s="67"/>
      <c r="P609" s="72"/>
      <c r="Q609" s="73"/>
      <c r="R609" s="65"/>
      <c r="S609" s="64"/>
      <c r="T609" s="74"/>
      <c r="U609" s="131"/>
      <c r="V609" s="76"/>
      <c r="W609" s="148" t="str">
        <f>IF(OR(T609="他官署で調達手続きを実施のため",AG609=契約状況コード表!G$5),"－",IF(V609&lt;&gt;"",ROUNDDOWN(V609/T609,3),(IFERROR(ROUNDDOWN(U609/T609,3),"－"))))</f>
        <v>－</v>
      </c>
      <c r="X609" s="74"/>
      <c r="Y609" s="74"/>
      <c r="Z609" s="71"/>
      <c r="AA609" s="69"/>
      <c r="AB609" s="70"/>
      <c r="AC609" s="71"/>
      <c r="AD609" s="71"/>
      <c r="AE609" s="71"/>
      <c r="AF609" s="71"/>
      <c r="AG609" s="69"/>
      <c r="AH609" s="65"/>
      <c r="AI609" s="65"/>
      <c r="AJ609" s="65"/>
      <c r="AK609" s="29"/>
      <c r="AL609" s="29"/>
      <c r="AM609" s="170"/>
      <c r="AN609" s="170"/>
      <c r="AO609" s="170"/>
      <c r="AP609" s="170"/>
      <c r="AQ609" s="29"/>
      <c r="AR609" s="64"/>
      <c r="AS609" s="29"/>
      <c r="AT609" s="29"/>
      <c r="AU609" s="29"/>
      <c r="AV609" s="29"/>
      <c r="AW609" s="29"/>
      <c r="AX609" s="29"/>
      <c r="AY609" s="29"/>
      <c r="AZ609" s="29"/>
      <c r="BA609" s="90"/>
      <c r="BB609" s="97"/>
      <c r="BC609" s="98" t="str">
        <f>IF(AND(OR(K609=契約状況コード表!D$5,K609=契約状況コード表!D$6),OR(AG609=契約状況コード表!G$5,AG609=契約状況コード表!G$6)),"年間支払金額(全官署)",IF(OR(AG609=契約状況コード表!G$5,AG609=契約状況コード表!G$6),"年間支払金額",IF(AND(OR(COUNTIF(AI609,"*すべて*"),COUNTIF(AI609,"*全て*")),S609="●",OR(K609=契約状況コード表!D$5,K609=契約状況コード表!D$6)),"年間支払金額(全官署、契約相手方ごと)",IF(AND(OR(COUNTIF(AI609,"*すべて*"),COUNTIF(AI609,"*全て*")),S609="●"),"年間支払金額(契約相手方ごと)",IF(AND(OR(K609=契約状況コード表!D$5,K609=契約状況コード表!D$6),AG609=契約状況コード表!G$7),"契約総額(全官署)",IF(AND(K609=契約状況コード表!D$7,AG609=契約状況コード表!G$7),"契約総額(自官署のみ)",IF(K609=契約状況コード表!D$7,"年間支払金額(自官署のみ)",IF(AG609=契約状況コード表!G$7,"契約総額",IF(AND(COUNTIF(BJ609,"&lt;&gt;*単価*"),OR(K609=契約状況コード表!D$5,K609=契約状況コード表!D$6)),"全官署予定価格",IF(AND(COUNTIF(BJ609,"*単価*"),OR(K609=契約状況コード表!D$5,K609=契約状況コード表!D$6)),"全官署支払金額",IF(AND(COUNTIF(BJ609,"&lt;&gt;*単価*"),COUNTIF(BJ609,"*変更契約*")),"変更後予定価格",IF(COUNTIF(BJ609,"*単価*"),"年間支払金額","予定価格"))))))))))))</f>
        <v>予定価格</v>
      </c>
      <c r="BD609" s="98" t="str">
        <f>IF(AND(BI609=契約状況コード表!M$5,T609&gt;契約状況コード表!N$5),"○",IF(AND(BI609=契約状況コード表!M$6,T609&gt;=契約状況コード表!N$6),"○",IF(AND(BI609=契約状況コード表!M$7,T609&gt;=契約状況コード表!N$7),"○",IF(AND(BI609=契約状況コード表!M$8,T609&gt;=契約状況コード表!N$8),"○",IF(AND(BI609=契約状況コード表!M$9,T609&gt;=契約状況コード表!N$9),"○",IF(AND(BI609=契約状況コード表!M$10,T609&gt;=契約状況コード表!N$10),"○",IF(AND(BI609=契約状況コード表!M$11,T609&gt;=契約状況コード表!N$11),"○",IF(AND(BI609=契約状況コード表!M$12,T609&gt;=契約状況コード表!N$12),"○",IF(AND(BI609=契約状況コード表!M$13,T609&gt;=契約状況コード表!N$13),"○",IF(T609="他官署で調達手続き入札を実施のため","○","×"))))))))))</f>
        <v>×</v>
      </c>
      <c r="BE609" s="98" t="str">
        <f>IF(AND(BI609=契約状況コード表!M$5,Y609&gt;契約状況コード表!N$5),"○",IF(AND(BI609=契約状況コード表!M$6,Y609&gt;=契約状況コード表!N$6),"○",IF(AND(BI609=契約状況コード表!M$7,Y609&gt;=契約状況コード表!N$7),"○",IF(AND(BI609=契約状況コード表!M$8,Y609&gt;=契約状況コード表!N$8),"○",IF(AND(BI609=契約状況コード表!M$9,Y609&gt;=契約状況コード表!N$9),"○",IF(AND(BI609=契約状況コード表!M$10,Y609&gt;=契約状況コード表!N$10),"○",IF(AND(BI609=契約状況コード表!M$11,Y609&gt;=契約状況コード表!N$11),"○",IF(AND(BI609=契約状況コード表!M$12,Y609&gt;=契約状況コード表!N$12),"○",IF(AND(BI609=契約状況コード表!M$13,Y609&gt;=契約状況コード表!N$13),"○","×")))))))))</f>
        <v>×</v>
      </c>
      <c r="BF609" s="98" t="str">
        <f t="shared" si="79"/>
        <v>×</v>
      </c>
      <c r="BG609" s="98" t="str">
        <f t="shared" si="80"/>
        <v>×</v>
      </c>
      <c r="BH609" s="99" t="str">
        <f t="shared" si="81"/>
        <v/>
      </c>
      <c r="BI609" s="146">
        <f t="shared" si="82"/>
        <v>0</v>
      </c>
      <c r="BJ609" s="29" t="str">
        <f>IF(AG609=契約状況コード表!G$5,"",IF(AND(K609&lt;&gt;"",ISTEXT(U609)),"分担契約/単価契約",IF(ISTEXT(U609),"単価契約",IF(K609&lt;&gt;"","分担契約",""))))</f>
        <v/>
      </c>
      <c r="BK609" s="147"/>
      <c r="BL609" s="102" t="str">
        <f>IF(COUNTIF(T609,"**"),"",IF(AND(T609&gt;=契約状況コード表!P$5,OR(H609=契約状況コード表!M$5,H609=契約状況コード表!M$6)),1,IF(AND(T609&gt;=契約状況コード表!P$13,H609&lt;&gt;契約状況コード表!M$5,H609&lt;&gt;契約状況コード表!M$6),1,"")))</f>
        <v/>
      </c>
      <c r="BM609" s="132" t="str">
        <f t="shared" si="83"/>
        <v>○</v>
      </c>
      <c r="BN609" s="102" t="b">
        <f t="shared" si="84"/>
        <v>1</v>
      </c>
      <c r="BO609" s="102" t="b">
        <f t="shared" si="85"/>
        <v>1</v>
      </c>
    </row>
    <row r="610" spans="7:67" ht="60.6" customHeight="1">
      <c r="G610" s="64"/>
      <c r="H610" s="65"/>
      <c r="I610" s="65"/>
      <c r="J610" s="65"/>
      <c r="K610" s="64"/>
      <c r="L610" s="29"/>
      <c r="M610" s="66"/>
      <c r="N610" s="65"/>
      <c r="O610" s="67"/>
      <c r="P610" s="72"/>
      <c r="Q610" s="73"/>
      <c r="R610" s="65"/>
      <c r="S610" s="64"/>
      <c r="T610" s="68"/>
      <c r="U610" s="75"/>
      <c r="V610" s="76"/>
      <c r="W610" s="148" t="str">
        <f>IF(OR(T610="他官署で調達手続きを実施のため",AG610=契約状況コード表!G$5),"－",IF(V610&lt;&gt;"",ROUNDDOWN(V610/T610,3),(IFERROR(ROUNDDOWN(U610/T610,3),"－"))))</f>
        <v>－</v>
      </c>
      <c r="X610" s="68"/>
      <c r="Y610" s="68"/>
      <c r="Z610" s="71"/>
      <c r="AA610" s="69"/>
      <c r="AB610" s="70"/>
      <c r="AC610" s="71"/>
      <c r="AD610" s="71"/>
      <c r="AE610" s="71"/>
      <c r="AF610" s="71"/>
      <c r="AG610" s="69"/>
      <c r="AH610" s="65"/>
      <c r="AI610" s="65"/>
      <c r="AJ610" s="65"/>
      <c r="AK610" s="29"/>
      <c r="AL610" s="29"/>
      <c r="AM610" s="170"/>
      <c r="AN610" s="170"/>
      <c r="AO610" s="170"/>
      <c r="AP610" s="170"/>
      <c r="AQ610" s="29"/>
      <c r="AR610" s="64"/>
      <c r="AS610" s="29"/>
      <c r="AT610" s="29"/>
      <c r="AU610" s="29"/>
      <c r="AV610" s="29"/>
      <c r="AW610" s="29"/>
      <c r="AX610" s="29"/>
      <c r="AY610" s="29"/>
      <c r="AZ610" s="29"/>
      <c r="BA610" s="90"/>
      <c r="BB610" s="97"/>
      <c r="BC610" s="98" t="str">
        <f>IF(AND(OR(K610=契約状況コード表!D$5,K610=契約状況コード表!D$6),OR(AG610=契約状況コード表!G$5,AG610=契約状況コード表!G$6)),"年間支払金額(全官署)",IF(OR(AG610=契約状況コード表!G$5,AG610=契約状況コード表!G$6),"年間支払金額",IF(AND(OR(COUNTIF(AI610,"*すべて*"),COUNTIF(AI610,"*全て*")),S610="●",OR(K610=契約状況コード表!D$5,K610=契約状況コード表!D$6)),"年間支払金額(全官署、契約相手方ごと)",IF(AND(OR(COUNTIF(AI610,"*すべて*"),COUNTIF(AI610,"*全て*")),S610="●"),"年間支払金額(契約相手方ごと)",IF(AND(OR(K610=契約状況コード表!D$5,K610=契約状況コード表!D$6),AG610=契約状況コード表!G$7),"契約総額(全官署)",IF(AND(K610=契約状況コード表!D$7,AG610=契約状況コード表!G$7),"契約総額(自官署のみ)",IF(K610=契約状況コード表!D$7,"年間支払金額(自官署のみ)",IF(AG610=契約状況コード表!G$7,"契約総額",IF(AND(COUNTIF(BJ610,"&lt;&gt;*単価*"),OR(K610=契約状況コード表!D$5,K610=契約状況コード表!D$6)),"全官署予定価格",IF(AND(COUNTIF(BJ610,"*単価*"),OR(K610=契約状況コード表!D$5,K610=契約状況コード表!D$6)),"全官署支払金額",IF(AND(COUNTIF(BJ610,"&lt;&gt;*単価*"),COUNTIF(BJ610,"*変更契約*")),"変更後予定価格",IF(COUNTIF(BJ610,"*単価*"),"年間支払金額","予定価格"))))))))))))</f>
        <v>予定価格</v>
      </c>
      <c r="BD610" s="98" t="str">
        <f>IF(AND(BI610=契約状況コード表!M$5,T610&gt;契約状況コード表!N$5),"○",IF(AND(BI610=契約状況コード表!M$6,T610&gt;=契約状況コード表!N$6),"○",IF(AND(BI610=契約状況コード表!M$7,T610&gt;=契約状況コード表!N$7),"○",IF(AND(BI610=契約状況コード表!M$8,T610&gt;=契約状況コード表!N$8),"○",IF(AND(BI610=契約状況コード表!M$9,T610&gt;=契約状況コード表!N$9),"○",IF(AND(BI610=契約状況コード表!M$10,T610&gt;=契約状況コード表!N$10),"○",IF(AND(BI610=契約状況コード表!M$11,T610&gt;=契約状況コード表!N$11),"○",IF(AND(BI610=契約状況コード表!M$12,T610&gt;=契約状況コード表!N$12),"○",IF(AND(BI610=契約状況コード表!M$13,T610&gt;=契約状況コード表!N$13),"○",IF(T610="他官署で調達手続き入札を実施のため","○","×"))))))))))</f>
        <v>×</v>
      </c>
      <c r="BE610" s="98" t="str">
        <f>IF(AND(BI610=契約状況コード表!M$5,Y610&gt;契約状況コード表!N$5),"○",IF(AND(BI610=契約状況コード表!M$6,Y610&gt;=契約状況コード表!N$6),"○",IF(AND(BI610=契約状況コード表!M$7,Y610&gt;=契約状況コード表!N$7),"○",IF(AND(BI610=契約状況コード表!M$8,Y610&gt;=契約状況コード表!N$8),"○",IF(AND(BI610=契約状況コード表!M$9,Y610&gt;=契約状況コード表!N$9),"○",IF(AND(BI610=契約状況コード表!M$10,Y610&gt;=契約状況コード表!N$10),"○",IF(AND(BI610=契約状況コード表!M$11,Y610&gt;=契約状況コード表!N$11),"○",IF(AND(BI610=契約状況コード表!M$12,Y610&gt;=契約状況コード表!N$12),"○",IF(AND(BI610=契約状況コード表!M$13,Y610&gt;=契約状況コード表!N$13),"○","×")))))))))</f>
        <v>×</v>
      </c>
      <c r="BF610" s="98" t="str">
        <f t="shared" si="79"/>
        <v>×</v>
      </c>
      <c r="BG610" s="98" t="str">
        <f t="shared" si="80"/>
        <v>×</v>
      </c>
      <c r="BH610" s="99" t="str">
        <f t="shared" si="81"/>
        <v/>
      </c>
      <c r="BI610" s="146">
        <f t="shared" si="82"/>
        <v>0</v>
      </c>
      <c r="BJ610" s="29" t="str">
        <f>IF(AG610=契約状況コード表!G$5,"",IF(AND(K610&lt;&gt;"",ISTEXT(U610)),"分担契約/単価契約",IF(ISTEXT(U610),"単価契約",IF(K610&lt;&gt;"","分担契約",""))))</f>
        <v/>
      </c>
      <c r="BK610" s="147"/>
      <c r="BL610" s="102" t="str">
        <f>IF(COUNTIF(T610,"**"),"",IF(AND(T610&gt;=契約状況コード表!P$5,OR(H610=契約状況コード表!M$5,H610=契約状況コード表!M$6)),1,IF(AND(T610&gt;=契約状況コード表!P$13,H610&lt;&gt;契約状況コード表!M$5,H610&lt;&gt;契約状況コード表!M$6),1,"")))</f>
        <v/>
      </c>
      <c r="BM610" s="132" t="str">
        <f t="shared" si="83"/>
        <v>○</v>
      </c>
      <c r="BN610" s="102" t="b">
        <f t="shared" si="84"/>
        <v>1</v>
      </c>
      <c r="BO610" s="102" t="b">
        <f t="shared" si="85"/>
        <v>1</v>
      </c>
    </row>
    <row r="611" spans="7:67" ht="60.6" customHeight="1">
      <c r="G611" s="64"/>
      <c r="H611" s="65"/>
      <c r="I611" s="65"/>
      <c r="J611" s="65"/>
      <c r="K611" s="64"/>
      <c r="L611" s="29"/>
      <c r="M611" s="66"/>
      <c r="N611" s="65"/>
      <c r="O611" s="67"/>
      <c r="P611" s="72"/>
      <c r="Q611" s="73"/>
      <c r="R611" s="65"/>
      <c r="S611" s="64"/>
      <c r="T611" s="68"/>
      <c r="U611" s="75"/>
      <c r="V611" s="76"/>
      <c r="W611" s="148" t="str">
        <f>IF(OR(T611="他官署で調達手続きを実施のため",AG611=契約状況コード表!G$5),"－",IF(V611&lt;&gt;"",ROUNDDOWN(V611/T611,3),(IFERROR(ROUNDDOWN(U611/T611,3),"－"))))</f>
        <v>－</v>
      </c>
      <c r="X611" s="68"/>
      <c r="Y611" s="68"/>
      <c r="Z611" s="71"/>
      <c r="AA611" s="69"/>
      <c r="AB611" s="70"/>
      <c r="AC611" s="71"/>
      <c r="AD611" s="71"/>
      <c r="AE611" s="71"/>
      <c r="AF611" s="71"/>
      <c r="AG611" s="69"/>
      <c r="AH611" s="65"/>
      <c r="AI611" s="65"/>
      <c r="AJ611" s="65"/>
      <c r="AK611" s="29"/>
      <c r="AL611" s="29"/>
      <c r="AM611" s="170"/>
      <c r="AN611" s="170"/>
      <c r="AO611" s="170"/>
      <c r="AP611" s="170"/>
      <c r="AQ611" s="29"/>
      <c r="AR611" s="64"/>
      <c r="AS611" s="29"/>
      <c r="AT611" s="29"/>
      <c r="AU611" s="29"/>
      <c r="AV611" s="29"/>
      <c r="AW611" s="29"/>
      <c r="AX611" s="29"/>
      <c r="AY611" s="29"/>
      <c r="AZ611" s="29"/>
      <c r="BA611" s="90"/>
      <c r="BB611" s="97"/>
      <c r="BC611" s="98" t="str">
        <f>IF(AND(OR(K611=契約状況コード表!D$5,K611=契約状況コード表!D$6),OR(AG611=契約状況コード表!G$5,AG611=契約状況コード表!G$6)),"年間支払金額(全官署)",IF(OR(AG611=契約状況コード表!G$5,AG611=契約状況コード表!G$6),"年間支払金額",IF(AND(OR(COUNTIF(AI611,"*すべて*"),COUNTIF(AI611,"*全て*")),S611="●",OR(K611=契約状況コード表!D$5,K611=契約状況コード表!D$6)),"年間支払金額(全官署、契約相手方ごと)",IF(AND(OR(COUNTIF(AI611,"*すべて*"),COUNTIF(AI611,"*全て*")),S611="●"),"年間支払金額(契約相手方ごと)",IF(AND(OR(K611=契約状況コード表!D$5,K611=契約状況コード表!D$6),AG611=契約状況コード表!G$7),"契約総額(全官署)",IF(AND(K611=契約状況コード表!D$7,AG611=契約状況コード表!G$7),"契約総額(自官署のみ)",IF(K611=契約状況コード表!D$7,"年間支払金額(自官署のみ)",IF(AG611=契約状況コード表!G$7,"契約総額",IF(AND(COUNTIF(BJ611,"&lt;&gt;*単価*"),OR(K611=契約状況コード表!D$5,K611=契約状況コード表!D$6)),"全官署予定価格",IF(AND(COUNTIF(BJ611,"*単価*"),OR(K611=契約状況コード表!D$5,K611=契約状況コード表!D$6)),"全官署支払金額",IF(AND(COUNTIF(BJ611,"&lt;&gt;*単価*"),COUNTIF(BJ611,"*変更契約*")),"変更後予定価格",IF(COUNTIF(BJ611,"*単価*"),"年間支払金額","予定価格"))))))))))))</f>
        <v>予定価格</v>
      </c>
      <c r="BD611" s="98" t="str">
        <f>IF(AND(BI611=契約状況コード表!M$5,T611&gt;契約状況コード表!N$5),"○",IF(AND(BI611=契約状況コード表!M$6,T611&gt;=契約状況コード表!N$6),"○",IF(AND(BI611=契約状況コード表!M$7,T611&gt;=契約状況コード表!N$7),"○",IF(AND(BI611=契約状況コード表!M$8,T611&gt;=契約状況コード表!N$8),"○",IF(AND(BI611=契約状況コード表!M$9,T611&gt;=契約状況コード表!N$9),"○",IF(AND(BI611=契約状況コード表!M$10,T611&gt;=契約状況コード表!N$10),"○",IF(AND(BI611=契約状況コード表!M$11,T611&gt;=契約状況コード表!N$11),"○",IF(AND(BI611=契約状況コード表!M$12,T611&gt;=契約状況コード表!N$12),"○",IF(AND(BI611=契約状況コード表!M$13,T611&gt;=契約状況コード表!N$13),"○",IF(T611="他官署で調達手続き入札を実施のため","○","×"))))))))))</f>
        <v>×</v>
      </c>
      <c r="BE611" s="98" t="str">
        <f>IF(AND(BI611=契約状況コード表!M$5,Y611&gt;契約状況コード表!N$5),"○",IF(AND(BI611=契約状況コード表!M$6,Y611&gt;=契約状況コード表!N$6),"○",IF(AND(BI611=契約状況コード表!M$7,Y611&gt;=契約状況コード表!N$7),"○",IF(AND(BI611=契約状況コード表!M$8,Y611&gt;=契約状況コード表!N$8),"○",IF(AND(BI611=契約状況コード表!M$9,Y611&gt;=契約状況コード表!N$9),"○",IF(AND(BI611=契約状況コード表!M$10,Y611&gt;=契約状況コード表!N$10),"○",IF(AND(BI611=契約状況コード表!M$11,Y611&gt;=契約状況コード表!N$11),"○",IF(AND(BI611=契約状況コード表!M$12,Y611&gt;=契約状況コード表!N$12),"○",IF(AND(BI611=契約状況コード表!M$13,Y611&gt;=契約状況コード表!N$13),"○","×")))))))))</f>
        <v>×</v>
      </c>
      <c r="BF611" s="98" t="str">
        <f t="shared" si="79"/>
        <v>×</v>
      </c>
      <c r="BG611" s="98" t="str">
        <f t="shared" si="80"/>
        <v>×</v>
      </c>
      <c r="BH611" s="99" t="str">
        <f t="shared" si="81"/>
        <v/>
      </c>
      <c r="BI611" s="146">
        <f t="shared" si="82"/>
        <v>0</v>
      </c>
      <c r="BJ611" s="29" t="str">
        <f>IF(AG611=契約状況コード表!G$5,"",IF(AND(K611&lt;&gt;"",ISTEXT(U611)),"分担契約/単価契約",IF(ISTEXT(U611),"単価契約",IF(K611&lt;&gt;"","分担契約",""))))</f>
        <v/>
      </c>
      <c r="BK611" s="147"/>
      <c r="BL611" s="102" t="str">
        <f>IF(COUNTIF(T611,"**"),"",IF(AND(T611&gt;=契約状況コード表!P$5,OR(H611=契約状況コード表!M$5,H611=契約状況コード表!M$6)),1,IF(AND(T611&gt;=契約状況コード表!P$13,H611&lt;&gt;契約状況コード表!M$5,H611&lt;&gt;契約状況コード表!M$6),1,"")))</f>
        <v/>
      </c>
      <c r="BM611" s="132" t="str">
        <f t="shared" si="83"/>
        <v>○</v>
      </c>
      <c r="BN611" s="102" t="b">
        <f t="shared" si="84"/>
        <v>1</v>
      </c>
      <c r="BO611" s="102" t="b">
        <f t="shared" si="85"/>
        <v>1</v>
      </c>
    </row>
    <row r="612" spans="7:67" ht="60.6" customHeight="1">
      <c r="G612" s="64"/>
      <c r="H612" s="65"/>
      <c r="I612" s="65"/>
      <c r="J612" s="65"/>
      <c r="K612" s="64"/>
      <c r="L612" s="29"/>
      <c r="M612" s="66"/>
      <c r="N612" s="65"/>
      <c r="O612" s="67"/>
      <c r="P612" s="72"/>
      <c r="Q612" s="73"/>
      <c r="R612" s="65"/>
      <c r="S612" s="64"/>
      <c r="T612" s="68"/>
      <c r="U612" s="75"/>
      <c r="V612" s="76"/>
      <c r="W612" s="148" t="str">
        <f>IF(OR(T612="他官署で調達手続きを実施のため",AG612=契約状況コード表!G$5),"－",IF(V612&lt;&gt;"",ROUNDDOWN(V612/T612,3),(IFERROR(ROUNDDOWN(U612/T612,3),"－"))))</f>
        <v>－</v>
      </c>
      <c r="X612" s="68"/>
      <c r="Y612" s="68"/>
      <c r="Z612" s="71"/>
      <c r="AA612" s="69"/>
      <c r="AB612" s="70"/>
      <c r="AC612" s="71"/>
      <c r="AD612" s="71"/>
      <c r="AE612" s="71"/>
      <c r="AF612" s="71"/>
      <c r="AG612" s="69"/>
      <c r="AH612" s="65"/>
      <c r="AI612" s="65"/>
      <c r="AJ612" s="65"/>
      <c r="AK612" s="29"/>
      <c r="AL612" s="29"/>
      <c r="AM612" s="170"/>
      <c r="AN612" s="170"/>
      <c r="AO612" s="170"/>
      <c r="AP612" s="170"/>
      <c r="AQ612" s="29"/>
      <c r="AR612" s="64"/>
      <c r="AS612" s="29"/>
      <c r="AT612" s="29"/>
      <c r="AU612" s="29"/>
      <c r="AV612" s="29"/>
      <c r="AW612" s="29"/>
      <c r="AX612" s="29"/>
      <c r="AY612" s="29"/>
      <c r="AZ612" s="29"/>
      <c r="BA612" s="90"/>
      <c r="BB612" s="97"/>
      <c r="BC612" s="98" t="str">
        <f>IF(AND(OR(K612=契約状況コード表!D$5,K612=契約状況コード表!D$6),OR(AG612=契約状況コード表!G$5,AG612=契約状況コード表!G$6)),"年間支払金額(全官署)",IF(OR(AG612=契約状況コード表!G$5,AG612=契約状況コード表!G$6),"年間支払金額",IF(AND(OR(COUNTIF(AI612,"*すべて*"),COUNTIF(AI612,"*全て*")),S612="●",OR(K612=契約状況コード表!D$5,K612=契約状況コード表!D$6)),"年間支払金額(全官署、契約相手方ごと)",IF(AND(OR(COUNTIF(AI612,"*すべて*"),COUNTIF(AI612,"*全て*")),S612="●"),"年間支払金額(契約相手方ごと)",IF(AND(OR(K612=契約状況コード表!D$5,K612=契約状況コード表!D$6),AG612=契約状況コード表!G$7),"契約総額(全官署)",IF(AND(K612=契約状況コード表!D$7,AG612=契約状況コード表!G$7),"契約総額(自官署のみ)",IF(K612=契約状況コード表!D$7,"年間支払金額(自官署のみ)",IF(AG612=契約状況コード表!G$7,"契約総額",IF(AND(COUNTIF(BJ612,"&lt;&gt;*単価*"),OR(K612=契約状況コード表!D$5,K612=契約状況コード表!D$6)),"全官署予定価格",IF(AND(COUNTIF(BJ612,"*単価*"),OR(K612=契約状況コード表!D$5,K612=契約状況コード表!D$6)),"全官署支払金額",IF(AND(COUNTIF(BJ612,"&lt;&gt;*単価*"),COUNTIF(BJ612,"*変更契約*")),"変更後予定価格",IF(COUNTIF(BJ612,"*単価*"),"年間支払金額","予定価格"))))))))))))</f>
        <v>予定価格</v>
      </c>
      <c r="BD612" s="98" t="str">
        <f>IF(AND(BI612=契約状況コード表!M$5,T612&gt;契約状況コード表!N$5),"○",IF(AND(BI612=契約状況コード表!M$6,T612&gt;=契約状況コード表!N$6),"○",IF(AND(BI612=契約状況コード表!M$7,T612&gt;=契約状況コード表!N$7),"○",IF(AND(BI612=契約状況コード表!M$8,T612&gt;=契約状況コード表!N$8),"○",IF(AND(BI612=契約状況コード表!M$9,T612&gt;=契約状況コード表!N$9),"○",IF(AND(BI612=契約状況コード表!M$10,T612&gt;=契約状況コード表!N$10),"○",IF(AND(BI612=契約状況コード表!M$11,T612&gt;=契約状況コード表!N$11),"○",IF(AND(BI612=契約状況コード表!M$12,T612&gt;=契約状況コード表!N$12),"○",IF(AND(BI612=契約状況コード表!M$13,T612&gt;=契約状況コード表!N$13),"○",IF(T612="他官署で調達手続き入札を実施のため","○","×"))))))))))</f>
        <v>×</v>
      </c>
      <c r="BE612" s="98" t="str">
        <f>IF(AND(BI612=契約状況コード表!M$5,Y612&gt;契約状況コード表!N$5),"○",IF(AND(BI612=契約状況コード表!M$6,Y612&gt;=契約状況コード表!N$6),"○",IF(AND(BI612=契約状況コード表!M$7,Y612&gt;=契約状況コード表!N$7),"○",IF(AND(BI612=契約状況コード表!M$8,Y612&gt;=契約状況コード表!N$8),"○",IF(AND(BI612=契約状況コード表!M$9,Y612&gt;=契約状況コード表!N$9),"○",IF(AND(BI612=契約状況コード表!M$10,Y612&gt;=契約状況コード表!N$10),"○",IF(AND(BI612=契約状況コード表!M$11,Y612&gt;=契約状況コード表!N$11),"○",IF(AND(BI612=契約状況コード表!M$12,Y612&gt;=契約状況コード表!N$12),"○",IF(AND(BI612=契約状況コード表!M$13,Y612&gt;=契約状況コード表!N$13),"○","×")))))))))</f>
        <v>×</v>
      </c>
      <c r="BF612" s="98" t="str">
        <f t="shared" si="79"/>
        <v>×</v>
      </c>
      <c r="BG612" s="98" t="str">
        <f t="shared" si="80"/>
        <v>×</v>
      </c>
      <c r="BH612" s="99" t="str">
        <f t="shared" si="81"/>
        <v/>
      </c>
      <c r="BI612" s="146">
        <f t="shared" si="82"/>
        <v>0</v>
      </c>
      <c r="BJ612" s="29" t="str">
        <f>IF(AG612=契約状況コード表!G$5,"",IF(AND(K612&lt;&gt;"",ISTEXT(U612)),"分担契約/単価契約",IF(ISTEXT(U612),"単価契約",IF(K612&lt;&gt;"","分担契約",""))))</f>
        <v/>
      </c>
      <c r="BK612" s="147"/>
      <c r="BL612" s="102" t="str">
        <f>IF(COUNTIF(T612,"**"),"",IF(AND(T612&gt;=契約状況コード表!P$5,OR(H612=契約状況コード表!M$5,H612=契約状況コード表!M$6)),1,IF(AND(T612&gt;=契約状況コード表!P$13,H612&lt;&gt;契約状況コード表!M$5,H612&lt;&gt;契約状況コード表!M$6),1,"")))</f>
        <v/>
      </c>
      <c r="BM612" s="132" t="str">
        <f t="shared" si="83"/>
        <v>○</v>
      </c>
      <c r="BN612" s="102" t="b">
        <f t="shared" si="84"/>
        <v>1</v>
      </c>
      <c r="BO612" s="102" t="b">
        <f t="shared" si="85"/>
        <v>1</v>
      </c>
    </row>
    <row r="613" spans="7:67" ht="60.6" customHeight="1">
      <c r="G613" s="64"/>
      <c r="H613" s="65"/>
      <c r="I613" s="65"/>
      <c r="J613" s="65"/>
      <c r="K613" s="64"/>
      <c r="L613" s="29"/>
      <c r="M613" s="66"/>
      <c r="N613" s="65"/>
      <c r="O613" s="67"/>
      <c r="P613" s="72"/>
      <c r="Q613" s="73"/>
      <c r="R613" s="65"/>
      <c r="S613" s="64"/>
      <c r="T613" s="68"/>
      <c r="U613" s="75"/>
      <c r="V613" s="76"/>
      <c r="W613" s="148" t="str">
        <f>IF(OR(T613="他官署で調達手続きを実施のため",AG613=契約状況コード表!G$5),"－",IF(V613&lt;&gt;"",ROUNDDOWN(V613/T613,3),(IFERROR(ROUNDDOWN(U613/T613,3),"－"))))</f>
        <v>－</v>
      </c>
      <c r="X613" s="68"/>
      <c r="Y613" s="68"/>
      <c r="Z613" s="71"/>
      <c r="AA613" s="69"/>
      <c r="AB613" s="70"/>
      <c r="AC613" s="71"/>
      <c r="AD613" s="71"/>
      <c r="AE613" s="71"/>
      <c r="AF613" s="71"/>
      <c r="AG613" s="69"/>
      <c r="AH613" s="65"/>
      <c r="AI613" s="65"/>
      <c r="AJ613" s="65"/>
      <c r="AK613" s="29"/>
      <c r="AL613" s="29"/>
      <c r="AM613" s="170"/>
      <c r="AN613" s="170"/>
      <c r="AO613" s="170"/>
      <c r="AP613" s="170"/>
      <c r="AQ613" s="29"/>
      <c r="AR613" s="64"/>
      <c r="AS613" s="29"/>
      <c r="AT613" s="29"/>
      <c r="AU613" s="29"/>
      <c r="AV613" s="29"/>
      <c r="AW613" s="29"/>
      <c r="AX613" s="29"/>
      <c r="AY613" s="29"/>
      <c r="AZ613" s="29"/>
      <c r="BA613" s="92"/>
      <c r="BB613" s="97"/>
      <c r="BC613" s="98" t="str">
        <f>IF(AND(OR(K613=契約状況コード表!D$5,K613=契約状況コード表!D$6),OR(AG613=契約状況コード表!G$5,AG613=契約状況コード表!G$6)),"年間支払金額(全官署)",IF(OR(AG613=契約状況コード表!G$5,AG613=契約状況コード表!G$6),"年間支払金額",IF(AND(OR(COUNTIF(AI613,"*すべて*"),COUNTIF(AI613,"*全て*")),S613="●",OR(K613=契約状況コード表!D$5,K613=契約状況コード表!D$6)),"年間支払金額(全官署、契約相手方ごと)",IF(AND(OR(COUNTIF(AI613,"*すべて*"),COUNTIF(AI613,"*全て*")),S613="●"),"年間支払金額(契約相手方ごと)",IF(AND(OR(K613=契約状況コード表!D$5,K613=契約状況コード表!D$6),AG613=契約状況コード表!G$7),"契約総額(全官署)",IF(AND(K613=契約状況コード表!D$7,AG613=契約状況コード表!G$7),"契約総額(自官署のみ)",IF(K613=契約状況コード表!D$7,"年間支払金額(自官署のみ)",IF(AG613=契約状況コード表!G$7,"契約総額",IF(AND(COUNTIF(BJ613,"&lt;&gt;*単価*"),OR(K613=契約状況コード表!D$5,K613=契約状況コード表!D$6)),"全官署予定価格",IF(AND(COUNTIF(BJ613,"*単価*"),OR(K613=契約状況コード表!D$5,K613=契約状況コード表!D$6)),"全官署支払金額",IF(AND(COUNTIF(BJ613,"&lt;&gt;*単価*"),COUNTIF(BJ613,"*変更契約*")),"変更後予定価格",IF(COUNTIF(BJ613,"*単価*"),"年間支払金額","予定価格"))))))))))))</f>
        <v>予定価格</v>
      </c>
      <c r="BD613" s="98" t="str">
        <f>IF(AND(BI613=契約状況コード表!M$5,T613&gt;契約状況コード表!N$5),"○",IF(AND(BI613=契約状況コード表!M$6,T613&gt;=契約状況コード表!N$6),"○",IF(AND(BI613=契約状況コード表!M$7,T613&gt;=契約状況コード表!N$7),"○",IF(AND(BI613=契約状況コード表!M$8,T613&gt;=契約状況コード表!N$8),"○",IF(AND(BI613=契約状況コード表!M$9,T613&gt;=契約状況コード表!N$9),"○",IF(AND(BI613=契約状況コード表!M$10,T613&gt;=契約状況コード表!N$10),"○",IF(AND(BI613=契約状況コード表!M$11,T613&gt;=契約状況コード表!N$11),"○",IF(AND(BI613=契約状況コード表!M$12,T613&gt;=契約状況コード表!N$12),"○",IF(AND(BI613=契約状況コード表!M$13,T613&gt;=契約状況コード表!N$13),"○",IF(T613="他官署で調達手続き入札を実施のため","○","×"))))))))))</f>
        <v>×</v>
      </c>
      <c r="BE613" s="98" t="str">
        <f>IF(AND(BI613=契約状況コード表!M$5,Y613&gt;契約状況コード表!N$5),"○",IF(AND(BI613=契約状況コード表!M$6,Y613&gt;=契約状況コード表!N$6),"○",IF(AND(BI613=契約状況コード表!M$7,Y613&gt;=契約状況コード表!N$7),"○",IF(AND(BI613=契約状況コード表!M$8,Y613&gt;=契約状況コード表!N$8),"○",IF(AND(BI613=契約状況コード表!M$9,Y613&gt;=契約状況コード表!N$9),"○",IF(AND(BI613=契約状況コード表!M$10,Y613&gt;=契約状況コード表!N$10),"○",IF(AND(BI613=契約状況コード表!M$11,Y613&gt;=契約状況コード表!N$11),"○",IF(AND(BI613=契約状況コード表!M$12,Y613&gt;=契約状況コード表!N$12),"○",IF(AND(BI613=契約状況コード表!M$13,Y613&gt;=契約状況コード表!N$13),"○","×")))))))))</f>
        <v>×</v>
      </c>
      <c r="BF613" s="98" t="str">
        <f t="shared" si="79"/>
        <v>×</v>
      </c>
      <c r="BG613" s="98" t="str">
        <f t="shared" si="80"/>
        <v>×</v>
      </c>
      <c r="BH613" s="99" t="str">
        <f t="shared" si="81"/>
        <v/>
      </c>
      <c r="BI613" s="146">
        <f t="shared" si="82"/>
        <v>0</v>
      </c>
      <c r="BJ613" s="29" t="str">
        <f>IF(AG613=契約状況コード表!G$5,"",IF(AND(K613&lt;&gt;"",ISTEXT(U613)),"分担契約/単価契約",IF(ISTEXT(U613),"単価契約",IF(K613&lt;&gt;"","分担契約",""))))</f>
        <v/>
      </c>
      <c r="BK613" s="147"/>
      <c r="BL613" s="102" t="str">
        <f>IF(COUNTIF(T613,"**"),"",IF(AND(T613&gt;=契約状況コード表!P$5,OR(H613=契約状況コード表!M$5,H613=契約状況コード表!M$6)),1,IF(AND(T613&gt;=契約状況コード表!P$13,H613&lt;&gt;契約状況コード表!M$5,H613&lt;&gt;契約状況コード表!M$6),1,"")))</f>
        <v/>
      </c>
      <c r="BM613" s="132" t="str">
        <f t="shared" si="83"/>
        <v>○</v>
      </c>
      <c r="BN613" s="102" t="b">
        <f t="shared" si="84"/>
        <v>1</v>
      </c>
      <c r="BO613" s="102" t="b">
        <f t="shared" si="85"/>
        <v>1</v>
      </c>
    </row>
    <row r="614" spans="7:67" ht="60.6" customHeight="1">
      <c r="G614" s="64"/>
      <c r="H614" s="65"/>
      <c r="I614" s="65"/>
      <c r="J614" s="65"/>
      <c r="K614" s="64"/>
      <c r="L614" s="29"/>
      <c r="M614" s="66"/>
      <c r="N614" s="65"/>
      <c r="O614" s="67"/>
      <c r="P614" s="72"/>
      <c r="Q614" s="73"/>
      <c r="R614" s="65"/>
      <c r="S614" s="64"/>
      <c r="T614" s="68"/>
      <c r="U614" s="75"/>
      <c r="V614" s="76"/>
      <c r="W614" s="148" t="str">
        <f>IF(OR(T614="他官署で調達手続きを実施のため",AG614=契約状況コード表!G$5),"－",IF(V614&lt;&gt;"",ROUNDDOWN(V614/T614,3),(IFERROR(ROUNDDOWN(U614/T614,3),"－"))))</f>
        <v>－</v>
      </c>
      <c r="X614" s="68"/>
      <c r="Y614" s="68"/>
      <c r="Z614" s="71"/>
      <c r="AA614" s="69"/>
      <c r="AB614" s="70"/>
      <c r="AC614" s="71"/>
      <c r="AD614" s="71"/>
      <c r="AE614" s="71"/>
      <c r="AF614" s="71"/>
      <c r="AG614" s="69"/>
      <c r="AH614" s="65"/>
      <c r="AI614" s="65"/>
      <c r="AJ614" s="65"/>
      <c r="AK614" s="29"/>
      <c r="AL614" s="29"/>
      <c r="AM614" s="170"/>
      <c r="AN614" s="170"/>
      <c r="AO614" s="170"/>
      <c r="AP614" s="170"/>
      <c r="AQ614" s="29"/>
      <c r="AR614" s="64"/>
      <c r="AS614" s="29"/>
      <c r="AT614" s="29"/>
      <c r="AU614" s="29"/>
      <c r="AV614" s="29"/>
      <c r="AW614" s="29"/>
      <c r="AX614" s="29"/>
      <c r="AY614" s="29"/>
      <c r="AZ614" s="29"/>
      <c r="BA614" s="90"/>
      <c r="BB614" s="97"/>
      <c r="BC614" s="98" t="str">
        <f>IF(AND(OR(K614=契約状況コード表!D$5,K614=契約状況コード表!D$6),OR(AG614=契約状況コード表!G$5,AG614=契約状況コード表!G$6)),"年間支払金額(全官署)",IF(OR(AG614=契約状況コード表!G$5,AG614=契約状況コード表!G$6),"年間支払金額",IF(AND(OR(COUNTIF(AI614,"*すべて*"),COUNTIF(AI614,"*全て*")),S614="●",OR(K614=契約状況コード表!D$5,K614=契約状況コード表!D$6)),"年間支払金額(全官署、契約相手方ごと)",IF(AND(OR(COUNTIF(AI614,"*すべて*"),COUNTIF(AI614,"*全て*")),S614="●"),"年間支払金額(契約相手方ごと)",IF(AND(OR(K614=契約状況コード表!D$5,K614=契約状況コード表!D$6),AG614=契約状況コード表!G$7),"契約総額(全官署)",IF(AND(K614=契約状況コード表!D$7,AG614=契約状況コード表!G$7),"契約総額(自官署のみ)",IF(K614=契約状況コード表!D$7,"年間支払金額(自官署のみ)",IF(AG614=契約状況コード表!G$7,"契約総額",IF(AND(COUNTIF(BJ614,"&lt;&gt;*単価*"),OR(K614=契約状況コード表!D$5,K614=契約状況コード表!D$6)),"全官署予定価格",IF(AND(COUNTIF(BJ614,"*単価*"),OR(K614=契約状況コード表!D$5,K614=契約状況コード表!D$6)),"全官署支払金額",IF(AND(COUNTIF(BJ614,"&lt;&gt;*単価*"),COUNTIF(BJ614,"*変更契約*")),"変更後予定価格",IF(COUNTIF(BJ614,"*単価*"),"年間支払金額","予定価格"))))))))))))</f>
        <v>予定価格</v>
      </c>
      <c r="BD614" s="98" t="str">
        <f>IF(AND(BI614=契約状況コード表!M$5,T614&gt;契約状況コード表!N$5),"○",IF(AND(BI614=契約状況コード表!M$6,T614&gt;=契約状況コード表!N$6),"○",IF(AND(BI614=契約状況コード表!M$7,T614&gt;=契約状況コード表!N$7),"○",IF(AND(BI614=契約状況コード表!M$8,T614&gt;=契約状況コード表!N$8),"○",IF(AND(BI614=契約状況コード表!M$9,T614&gt;=契約状況コード表!N$9),"○",IF(AND(BI614=契約状況コード表!M$10,T614&gt;=契約状況コード表!N$10),"○",IF(AND(BI614=契約状況コード表!M$11,T614&gt;=契約状況コード表!N$11),"○",IF(AND(BI614=契約状況コード表!M$12,T614&gt;=契約状況コード表!N$12),"○",IF(AND(BI614=契約状況コード表!M$13,T614&gt;=契約状況コード表!N$13),"○",IF(T614="他官署で調達手続き入札を実施のため","○","×"))))))))))</f>
        <v>×</v>
      </c>
      <c r="BE614" s="98" t="str">
        <f>IF(AND(BI614=契約状況コード表!M$5,Y614&gt;契約状況コード表!N$5),"○",IF(AND(BI614=契約状況コード表!M$6,Y614&gt;=契約状況コード表!N$6),"○",IF(AND(BI614=契約状況コード表!M$7,Y614&gt;=契約状況コード表!N$7),"○",IF(AND(BI614=契約状況コード表!M$8,Y614&gt;=契約状況コード表!N$8),"○",IF(AND(BI614=契約状況コード表!M$9,Y614&gt;=契約状況コード表!N$9),"○",IF(AND(BI614=契約状況コード表!M$10,Y614&gt;=契約状況コード表!N$10),"○",IF(AND(BI614=契約状況コード表!M$11,Y614&gt;=契約状況コード表!N$11),"○",IF(AND(BI614=契約状況コード表!M$12,Y614&gt;=契約状況コード表!N$12),"○",IF(AND(BI614=契約状況コード表!M$13,Y614&gt;=契約状況コード表!N$13),"○","×")))))))))</f>
        <v>×</v>
      </c>
      <c r="BF614" s="98" t="str">
        <f t="shared" si="79"/>
        <v>×</v>
      </c>
      <c r="BG614" s="98" t="str">
        <f t="shared" si="80"/>
        <v>×</v>
      </c>
      <c r="BH614" s="99" t="str">
        <f t="shared" si="81"/>
        <v/>
      </c>
      <c r="BI614" s="146">
        <f t="shared" si="82"/>
        <v>0</v>
      </c>
      <c r="BJ614" s="29" t="str">
        <f>IF(AG614=契約状況コード表!G$5,"",IF(AND(K614&lt;&gt;"",ISTEXT(U614)),"分担契約/単価契約",IF(ISTEXT(U614),"単価契約",IF(K614&lt;&gt;"","分担契約",""))))</f>
        <v/>
      </c>
      <c r="BK614" s="147"/>
      <c r="BL614" s="102" t="str">
        <f>IF(COUNTIF(T614,"**"),"",IF(AND(T614&gt;=契約状況コード表!P$5,OR(H614=契約状況コード表!M$5,H614=契約状況コード表!M$6)),1,IF(AND(T614&gt;=契約状況コード表!P$13,H614&lt;&gt;契約状況コード表!M$5,H614&lt;&gt;契約状況コード表!M$6),1,"")))</f>
        <v/>
      </c>
      <c r="BM614" s="132" t="str">
        <f t="shared" si="83"/>
        <v>○</v>
      </c>
      <c r="BN614" s="102" t="b">
        <f t="shared" si="84"/>
        <v>1</v>
      </c>
      <c r="BO614" s="102" t="b">
        <f t="shared" si="85"/>
        <v>1</v>
      </c>
    </row>
    <row r="615" spans="7:67" ht="60.6" customHeight="1">
      <c r="G615" s="64"/>
      <c r="H615" s="65"/>
      <c r="I615" s="65"/>
      <c r="J615" s="65"/>
      <c r="K615" s="64"/>
      <c r="L615" s="29"/>
      <c r="M615" s="66"/>
      <c r="N615" s="65"/>
      <c r="O615" s="67"/>
      <c r="P615" s="72"/>
      <c r="Q615" s="73"/>
      <c r="R615" s="65"/>
      <c r="S615" s="64"/>
      <c r="T615" s="68"/>
      <c r="U615" s="75"/>
      <c r="V615" s="76"/>
      <c r="W615" s="148" t="str">
        <f>IF(OR(T615="他官署で調達手続きを実施のため",AG615=契約状況コード表!G$5),"－",IF(V615&lt;&gt;"",ROUNDDOWN(V615/T615,3),(IFERROR(ROUNDDOWN(U615/T615,3),"－"))))</f>
        <v>－</v>
      </c>
      <c r="X615" s="68"/>
      <c r="Y615" s="68"/>
      <c r="Z615" s="71"/>
      <c r="AA615" s="69"/>
      <c r="AB615" s="70"/>
      <c r="AC615" s="71"/>
      <c r="AD615" s="71"/>
      <c r="AE615" s="71"/>
      <c r="AF615" s="71"/>
      <c r="AG615" s="69"/>
      <c r="AH615" s="65"/>
      <c r="AI615" s="65"/>
      <c r="AJ615" s="65"/>
      <c r="AK615" s="29"/>
      <c r="AL615" s="29"/>
      <c r="AM615" s="170"/>
      <c r="AN615" s="170"/>
      <c r="AO615" s="170"/>
      <c r="AP615" s="170"/>
      <c r="AQ615" s="29"/>
      <c r="AR615" s="64"/>
      <c r="AS615" s="29"/>
      <c r="AT615" s="29"/>
      <c r="AU615" s="29"/>
      <c r="AV615" s="29"/>
      <c r="AW615" s="29"/>
      <c r="AX615" s="29"/>
      <c r="AY615" s="29"/>
      <c r="AZ615" s="29"/>
      <c r="BA615" s="90"/>
      <c r="BB615" s="97"/>
      <c r="BC615" s="98" t="str">
        <f>IF(AND(OR(K615=契約状況コード表!D$5,K615=契約状況コード表!D$6),OR(AG615=契約状況コード表!G$5,AG615=契約状況コード表!G$6)),"年間支払金額(全官署)",IF(OR(AG615=契約状況コード表!G$5,AG615=契約状況コード表!G$6),"年間支払金額",IF(AND(OR(COUNTIF(AI615,"*すべて*"),COUNTIF(AI615,"*全て*")),S615="●",OR(K615=契約状況コード表!D$5,K615=契約状況コード表!D$6)),"年間支払金額(全官署、契約相手方ごと)",IF(AND(OR(COUNTIF(AI615,"*すべて*"),COUNTIF(AI615,"*全て*")),S615="●"),"年間支払金額(契約相手方ごと)",IF(AND(OR(K615=契約状況コード表!D$5,K615=契約状況コード表!D$6),AG615=契約状況コード表!G$7),"契約総額(全官署)",IF(AND(K615=契約状況コード表!D$7,AG615=契約状況コード表!G$7),"契約総額(自官署のみ)",IF(K615=契約状況コード表!D$7,"年間支払金額(自官署のみ)",IF(AG615=契約状況コード表!G$7,"契約総額",IF(AND(COUNTIF(BJ615,"&lt;&gt;*単価*"),OR(K615=契約状況コード表!D$5,K615=契約状況コード表!D$6)),"全官署予定価格",IF(AND(COUNTIF(BJ615,"*単価*"),OR(K615=契約状況コード表!D$5,K615=契約状況コード表!D$6)),"全官署支払金額",IF(AND(COUNTIF(BJ615,"&lt;&gt;*単価*"),COUNTIF(BJ615,"*変更契約*")),"変更後予定価格",IF(COUNTIF(BJ615,"*単価*"),"年間支払金額","予定価格"))))))))))))</f>
        <v>予定価格</v>
      </c>
      <c r="BD615" s="98" t="str">
        <f>IF(AND(BI615=契約状況コード表!M$5,T615&gt;契約状況コード表!N$5),"○",IF(AND(BI615=契約状況コード表!M$6,T615&gt;=契約状況コード表!N$6),"○",IF(AND(BI615=契約状況コード表!M$7,T615&gt;=契約状況コード表!N$7),"○",IF(AND(BI615=契約状況コード表!M$8,T615&gt;=契約状況コード表!N$8),"○",IF(AND(BI615=契約状況コード表!M$9,T615&gt;=契約状況コード表!N$9),"○",IF(AND(BI615=契約状況コード表!M$10,T615&gt;=契約状況コード表!N$10),"○",IF(AND(BI615=契約状況コード表!M$11,T615&gt;=契約状況コード表!N$11),"○",IF(AND(BI615=契約状況コード表!M$12,T615&gt;=契約状況コード表!N$12),"○",IF(AND(BI615=契約状況コード表!M$13,T615&gt;=契約状況コード表!N$13),"○",IF(T615="他官署で調達手続き入札を実施のため","○","×"))))))))))</f>
        <v>×</v>
      </c>
      <c r="BE615" s="98" t="str">
        <f>IF(AND(BI615=契約状況コード表!M$5,Y615&gt;契約状況コード表!N$5),"○",IF(AND(BI615=契約状況コード表!M$6,Y615&gt;=契約状況コード表!N$6),"○",IF(AND(BI615=契約状況コード表!M$7,Y615&gt;=契約状況コード表!N$7),"○",IF(AND(BI615=契約状況コード表!M$8,Y615&gt;=契約状況コード表!N$8),"○",IF(AND(BI615=契約状況コード表!M$9,Y615&gt;=契約状況コード表!N$9),"○",IF(AND(BI615=契約状況コード表!M$10,Y615&gt;=契約状況コード表!N$10),"○",IF(AND(BI615=契約状況コード表!M$11,Y615&gt;=契約状況コード表!N$11),"○",IF(AND(BI615=契約状況コード表!M$12,Y615&gt;=契約状況コード表!N$12),"○",IF(AND(BI615=契約状況コード表!M$13,Y615&gt;=契約状況コード表!N$13),"○","×")))))))))</f>
        <v>×</v>
      </c>
      <c r="BF615" s="98" t="str">
        <f t="shared" si="79"/>
        <v>×</v>
      </c>
      <c r="BG615" s="98" t="str">
        <f t="shared" si="80"/>
        <v>×</v>
      </c>
      <c r="BH615" s="99" t="str">
        <f t="shared" si="81"/>
        <v/>
      </c>
      <c r="BI615" s="146">
        <f t="shared" si="82"/>
        <v>0</v>
      </c>
      <c r="BJ615" s="29" t="str">
        <f>IF(AG615=契約状況コード表!G$5,"",IF(AND(K615&lt;&gt;"",ISTEXT(U615)),"分担契約/単価契約",IF(ISTEXT(U615),"単価契約",IF(K615&lt;&gt;"","分担契約",""))))</f>
        <v/>
      </c>
      <c r="BK615" s="147"/>
      <c r="BL615" s="102" t="str">
        <f>IF(COUNTIF(T615,"**"),"",IF(AND(T615&gt;=契約状況コード表!P$5,OR(H615=契約状況コード表!M$5,H615=契約状況コード表!M$6)),1,IF(AND(T615&gt;=契約状況コード表!P$13,H615&lt;&gt;契約状況コード表!M$5,H615&lt;&gt;契約状況コード表!M$6),1,"")))</f>
        <v/>
      </c>
      <c r="BM615" s="132" t="str">
        <f t="shared" si="83"/>
        <v>○</v>
      </c>
      <c r="BN615" s="102" t="b">
        <f t="shared" si="84"/>
        <v>1</v>
      </c>
      <c r="BO615" s="102" t="b">
        <f t="shared" si="85"/>
        <v>1</v>
      </c>
    </row>
    <row r="616" spans="7:67" ht="60.6" customHeight="1">
      <c r="G616" s="64"/>
      <c r="H616" s="65"/>
      <c r="I616" s="65"/>
      <c r="J616" s="65"/>
      <c r="K616" s="64"/>
      <c r="L616" s="29"/>
      <c r="M616" s="66"/>
      <c r="N616" s="65"/>
      <c r="O616" s="67"/>
      <c r="P616" s="72"/>
      <c r="Q616" s="73"/>
      <c r="R616" s="65"/>
      <c r="S616" s="64"/>
      <c r="T616" s="74"/>
      <c r="U616" s="131"/>
      <c r="V616" s="76"/>
      <c r="W616" s="148" t="str">
        <f>IF(OR(T616="他官署で調達手続きを実施のため",AG616=契約状況コード表!G$5),"－",IF(V616&lt;&gt;"",ROUNDDOWN(V616/T616,3),(IFERROR(ROUNDDOWN(U616/T616,3),"－"))))</f>
        <v>－</v>
      </c>
      <c r="X616" s="74"/>
      <c r="Y616" s="74"/>
      <c r="Z616" s="71"/>
      <c r="AA616" s="69"/>
      <c r="AB616" s="70"/>
      <c r="AC616" s="71"/>
      <c r="AD616" s="71"/>
      <c r="AE616" s="71"/>
      <c r="AF616" s="71"/>
      <c r="AG616" s="69"/>
      <c r="AH616" s="65"/>
      <c r="AI616" s="65"/>
      <c r="AJ616" s="65"/>
      <c r="AK616" s="29"/>
      <c r="AL616" s="29"/>
      <c r="AM616" s="170"/>
      <c r="AN616" s="170"/>
      <c r="AO616" s="170"/>
      <c r="AP616" s="170"/>
      <c r="AQ616" s="29"/>
      <c r="AR616" s="64"/>
      <c r="AS616" s="29"/>
      <c r="AT616" s="29"/>
      <c r="AU616" s="29"/>
      <c r="AV616" s="29"/>
      <c r="AW616" s="29"/>
      <c r="AX616" s="29"/>
      <c r="AY616" s="29"/>
      <c r="AZ616" s="29"/>
      <c r="BA616" s="90"/>
      <c r="BB616" s="97"/>
      <c r="BC616" s="98" t="str">
        <f>IF(AND(OR(K616=契約状況コード表!D$5,K616=契約状況コード表!D$6),OR(AG616=契約状況コード表!G$5,AG616=契約状況コード表!G$6)),"年間支払金額(全官署)",IF(OR(AG616=契約状況コード表!G$5,AG616=契約状況コード表!G$6),"年間支払金額",IF(AND(OR(COUNTIF(AI616,"*すべて*"),COUNTIF(AI616,"*全て*")),S616="●",OR(K616=契約状況コード表!D$5,K616=契約状況コード表!D$6)),"年間支払金額(全官署、契約相手方ごと)",IF(AND(OR(COUNTIF(AI616,"*すべて*"),COUNTIF(AI616,"*全て*")),S616="●"),"年間支払金額(契約相手方ごと)",IF(AND(OR(K616=契約状況コード表!D$5,K616=契約状況コード表!D$6),AG616=契約状況コード表!G$7),"契約総額(全官署)",IF(AND(K616=契約状況コード表!D$7,AG616=契約状況コード表!G$7),"契約総額(自官署のみ)",IF(K616=契約状況コード表!D$7,"年間支払金額(自官署のみ)",IF(AG616=契約状況コード表!G$7,"契約総額",IF(AND(COUNTIF(BJ616,"&lt;&gt;*単価*"),OR(K616=契約状況コード表!D$5,K616=契約状況コード表!D$6)),"全官署予定価格",IF(AND(COUNTIF(BJ616,"*単価*"),OR(K616=契約状況コード表!D$5,K616=契約状況コード表!D$6)),"全官署支払金額",IF(AND(COUNTIF(BJ616,"&lt;&gt;*単価*"),COUNTIF(BJ616,"*変更契約*")),"変更後予定価格",IF(COUNTIF(BJ616,"*単価*"),"年間支払金額","予定価格"))))))))))))</f>
        <v>予定価格</v>
      </c>
      <c r="BD616" s="98" t="str">
        <f>IF(AND(BI616=契約状況コード表!M$5,T616&gt;契約状況コード表!N$5),"○",IF(AND(BI616=契約状況コード表!M$6,T616&gt;=契約状況コード表!N$6),"○",IF(AND(BI616=契約状況コード表!M$7,T616&gt;=契約状況コード表!N$7),"○",IF(AND(BI616=契約状況コード表!M$8,T616&gt;=契約状況コード表!N$8),"○",IF(AND(BI616=契約状況コード表!M$9,T616&gt;=契約状況コード表!N$9),"○",IF(AND(BI616=契約状況コード表!M$10,T616&gt;=契約状況コード表!N$10),"○",IF(AND(BI616=契約状況コード表!M$11,T616&gt;=契約状況コード表!N$11),"○",IF(AND(BI616=契約状況コード表!M$12,T616&gt;=契約状況コード表!N$12),"○",IF(AND(BI616=契約状況コード表!M$13,T616&gt;=契約状況コード表!N$13),"○",IF(T616="他官署で調達手続き入札を実施のため","○","×"))))))))))</f>
        <v>×</v>
      </c>
      <c r="BE616" s="98" t="str">
        <f>IF(AND(BI616=契約状況コード表!M$5,Y616&gt;契約状況コード表!N$5),"○",IF(AND(BI616=契約状況コード表!M$6,Y616&gt;=契約状況コード表!N$6),"○",IF(AND(BI616=契約状況コード表!M$7,Y616&gt;=契約状況コード表!N$7),"○",IF(AND(BI616=契約状況コード表!M$8,Y616&gt;=契約状況コード表!N$8),"○",IF(AND(BI616=契約状況コード表!M$9,Y616&gt;=契約状況コード表!N$9),"○",IF(AND(BI616=契約状況コード表!M$10,Y616&gt;=契約状況コード表!N$10),"○",IF(AND(BI616=契約状況コード表!M$11,Y616&gt;=契約状況コード表!N$11),"○",IF(AND(BI616=契約状況コード表!M$12,Y616&gt;=契約状況コード表!N$12),"○",IF(AND(BI616=契約状況コード表!M$13,Y616&gt;=契約状況コード表!N$13),"○","×")))))))))</f>
        <v>×</v>
      </c>
      <c r="BF616" s="98" t="str">
        <f t="shared" si="79"/>
        <v>×</v>
      </c>
      <c r="BG616" s="98" t="str">
        <f t="shared" si="80"/>
        <v>×</v>
      </c>
      <c r="BH616" s="99" t="str">
        <f t="shared" si="81"/>
        <v/>
      </c>
      <c r="BI616" s="146">
        <f t="shared" si="82"/>
        <v>0</v>
      </c>
      <c r="BJ616" s="29" t="str">
        <f>IF(AG616=契約状況コード表!G$5,"",IF(AND(K616&lt;&gt;"",ISTEXT(U616)),"分担契約/単価契約",IF(ISTEXT(U616),"単価契約",IF(K616&lt;&gt;"","分担契約",""))))</f>
        <v/>
      </c>
      <c r="BK616" s="147"/>
      <c r="BL616" s="102" t="str">
        <f>IF(COUNTIF(T616,"**"),"",IF(AND(T616&gt;=契約状況コード表!P$5,OR(H616=契約状況コード表!M$5,H616=契約状況コード表!M$6)),1,IF(AND(T616&gt;=契約状況コード表!P$13,H616&lt;&gt;契約状況コード表!M$5,H616&lt;&gt;契約状況コード表!M$6),1,"")))</f>
        <v/>
      </c>
      <c r="BM616" s="132" t="str">
        <f t="shared" si="83"/>
        <v>○</v>
      </c>
      <c r="BN616" s="102" t="b">
        <f t="shared" si="84"/>
        <v>1</v>
      </c>
      <c r="BO616" s="102" t="b">
        <f t="shared" si="85"/>
        <v>1</v>
      </c>
    </row>
    <row r="617" spans="7:67" ht="60.6" customHeight="1">
      <c r="G617" s="64"/>
      <c r="H617" s="65"/>
      <c r="I617" s="65"/>
      <c r="J617" s="65"/>
      <c r="K617" s="64"/>
      <c r="L617" s="29"/>
      <c r="M617" s="66"/>
      <c r="N617" s="65"/>
      <c r="O617" s="67"/>
      <c r="P617" s="72"/>
      <c r="Q617" s="73"/>
      <c r="R617" s="65"/>
      <c r="S617" s="64"/>
      <c r="T617" s="68"/>
      <c r="U617" s="75"/>
      <c r="V617" s="76"/>
      <c r="W617" s="148" t="str">
        <f>IF(OR(T617="他官署で調達手続きを実施のため",AG617=契約状況コード表!G$5),"－",IF(V617&lt;&gt;"",ROUNDDOWN(V617/T617,3),(IFERROR(ROUNDDOWN(U617/T617,3),"－"))))</f>
        <v>－</v>
      </c>
      <c r="X617" s="68"/>
      <c r="Y617" s="68"/>
      <c r="Z617" s="71"/>
      <c r="AA617" s="69"/>
      <c r="AB617" s="70"/>
      <c r="AC617" s="71"/>
      <c r="AD617" s="71"/>
      <c r="AE617" s="71"/>
      <c r="AF617" s="71"/>
      <c r="AG617" s="69"/>
      <c r="AH617" s="65"/>
      <c r="AI617" s="65"/>
      <c r="AJ617" s="65"/>
      <c r="AK617" s="29"/>
      <c r="AL617" s="29"/>
      <c r="AM617" s="170"/>
      <c r="AN617" s="170"/>
      <c r="AO617" s="170"/>
      <c r="AP617" s="170"/>
      <c r="AQ617" s="29"/>
      <c r="AR617" s="64"/>
      <c r="AS617" s="29"/>
      <c r="AT617" s="29"/>
      <c r="AU617" s="29"/>
      <c r="AV617" s="29"/>
      <c r="AW617" s="29"/>
      <c r="AX617" s="29"/>
      <c r="AY617" s="29"/>
      <c r="AZ617" s="29"/>
      <c r="BA617" s="90"/>
      <c r="BB617" s="97"/>
      <c r="BC617" s="98" t="str">
        <f>IF(AND(OR(K617=契約状況コード表!D$5,K617=契約状況コード表!D$6),OR(AG617=契約状況コード表!G$5,AG617=契約状況コード表!G$6)),"年間支払金額(全官署)",IF(OR(AG617=契約状況コード表!G$5,AG617=契約状況コード表!G$6),"年間支払金額",IF(AND(OR(COUNTIF(AI617,"*すべて*"),COUNTIF(AI617,"*全て*")),S617="●",OR(K617=契約状況コード表!D$5,K617=契約状況コード表!D$6)),"年間支払金額(全官署、契約相手方ごと)",IF(AND(OR(COUNTIF(AI617,"*すべて*"),COUNTIF(AI617,"*全て*")),S617="●"),"年間支払金額(契約相手方ごと)",IF(AND(OR(K617=契約状況コード表!D$5,K617=契約状況コード表!D$6),AG617=契約状況コード表!G$7),"契約総額(全官署)",IF(AND(K617=契約状況コード表!D$7,AG617=契約状況コード表!G$7),"契約総額(自官署のみ)",IF(K617=契約状況コード表!D$7,"年間支払金額(自官署のみ)",IF(AG617=契約状況コード表!G$7,"契約総額",IF(AND(COUNTIF(BJ617,"&lt;&gt;*単価*"),OR(K617=契約状況コード表!D$5,K617=契約状況コード表!D$6)),"全官署予定価格",IF(AND(COUNTIF(BJ617,"*単価*"),OR(K617=契約状況コード表!D$5,K617=契約状況コード表!D$6)),"全官署支払金額",IF(AND(COUNTIF(BJ617,"&lt;&gt;*単価*"),COUNTIF(BJ617,"*変更契約*")),"変更後予定価格",IF(COUNTIF(BJ617,"*単価*"),"年間支払金額","予定価格"))))))))))))</f>
        <v>予定価格</v>
      </c>
      <c r="BD617" s="98" t="str">
        <f>IF(AND(BI617=契約状況コード表!M$5,T617&gt;契約状況コード表!N$5),"○",IF(AND(BI617=契約状況コード表!M$6,T617&gt;=契約状況コード表!N$6),"○",IF(AND(BI617=契約状況コード表!M$7,T617&gt;=契約状況コード表!N$7),"○",IF(AND(BI617=契約状況コード表!M$8,T617&gt;=契約状況コード表!N$8),"○",IF(AND(BI617=契約状況コード表!M$9,T617&gt;=契約状況コード表!N$9),"○",IF(AND(BI617=契約状況コード表!M$10,T617&gt;=契約状況コード表!N$10),"○",IF(AND(BI617=契約状況コード表!M$11,T617&gt;=契約状況コード表!N$11),"○",IF(AND(BI617=契約状況コード表!M$12,T617&gt;=契約状況コード表!N$12),"○",IF(AND(BI617=契約状況コード表!M$13,T617&gt;=契約状況コード表!N$13),"○",IF(T617="他官署で調達手続き入札を実施のため","○","×"))))))))))</f>
        <v>×</v>
      </c>
      <c r="BE617" s="98" t="str">
        <f>IF(AND(BI617=契約状況コード表!M$5,Y617&gt;契約状況コード表!N$5),"○",IF(AND(BI617=契約状況コード表!M$6,Y617&gt;=契約状況コード表!N$6),"○",IF(AND(BI617=契約状況コード表!M$7,Y617&gt;=契約状況コード表!N$7),"○",IF(AND(BI617=契約状況コード表!M$8,Y617&gt;=契約状況コード表!N$8),"○",IF(AND(BI617=契約状況コード表!M$9,Y617&gt;=契約状況コード表!N$9),"○",IF(AND(BI617=契約状況コード表!M$10,Y617&gt;=契約状況コード表!N$10),"○",IF(AND(BI617=契約状況コード表!M$11,Y617&gt;=契約状況コード表!N$11),"○",IF(AND(BI617=契約状況コード表!M$12,Y617&gt;=契約状況コード表!N$12),"○",IF(AND(BI617=契約状況コード表!M$13,Y617&gt;=契約状況コード表!N$13),"○","×")))))))))</f>
        <v>×</v>
      </c>
      <c r="BF617" s="98" t="str">
        <f t="shared" si="79"/>
        <v>×</v>
      </c>
      <c r="BG617" s="98" t="str">
        <f t="shared" si="80"/>
        <v>×</v>
      </c>
      <c r="BH617" s="99" t="str">
        <f t="shared" si="81"/>
        <v/>
      </c>
      <c r="BI617" s="146">
        <f t="shared" si="82"/>
        <v>0</v>
      </c>
      <c r="BJ617" s="29" t="str">
        <f>IF(AG617=契約状況コード表!G$5,"",IF(AND(K617&lt;&gt;"",ISTEXT(U617)),"分担契約/単価契約",IF(ISTEXT(U617),"単価契約",IF(K617&lt;&gt;"","分担契約",""))))</f>
        <v/>
      </c>
      <c r="BK617" s="147"/>
      <c r="BL617" s="102" t="str">
        <f>IF(COUNTIF(T617,"**"),"",IF(AND(T617&gt;=契約状況コード表!P$5,OR(H617=契約状況コード表!M$5,H617=契約状況コード表!M$6)),1,IF(AND(T617&gt;=契約状況コード表!P$13,H617&lt;&gt;契約状況コード表!M$5,H617&lt;&gt;契約状況コード表!M$6),1,"")))</f>
        <v/>
      </c>
      <c r="BM617" s="132" t="str">
        <f t="shared" si="83"/>
        <v>○</v>
      </c>
      <c r="BN617" s="102" t="b">
        <f t="shared" si="84"/>
        <v>1</v>
      </c>
      <c r="BO617" s="102" t="b">
        <f t="shared" si="85"/>
        <v>1</v>
      </c>
    </row>
    <row r="618" spans="7:67" ht="60.6" customHeight="1">
      <c r="G618" s="64"/>
      <c r="H618" s="65"/>
      <c r="I618" s="65"/>
      <c r="J618" s="65"/>
      <c r="K618" s="64"/>
      <c r="L618" s="29"/>
      <c r="M618" s="66"/>
      <c r="N618" s="65"/>
      <c r="O618" s="67"/>
      <c r="P618" s="72"/>
      <c r="Q618" s="73"/>
      <c r="R618" s="65"/>
      <c r="S618" s="64"/>
      <c r="T618" s="68"/>
      <c r="U618" s="75"/>
      <c r="V618" s="76"/>
      <c r="W618" s="148" t="str">
        <f>IF(OR(T618="他官署で調達手続きを実施のため",AG618=契約状況コード表!G$5),"－",IF(V618&lt;&gt;"",ROUNDDOWN(V618/T618,3),(IFERROR(ROUNDDOWN(U618/T618,3),"－"))))</f>
        <v>－</v>
      </c>
      <c r="X618" s="68"/>
      <c r="Y618" s="68"/>
      <c r="Z618" s="71"/>
      <c r="AA618" s="69"/>
      <c r="AB618" s="70"/>
      <c r="AC618" s="71"/>
      <c r="AD618" s="71"/>
      <c r="AE618" s="71"/>
      <c r="AF618" s="71"/>
      <c r="AG618" s="69"/>
      <c r="AH618" s="65"/>
      <c r="AI618" s="65"/>
      <c r="AJ618" s="65"/>
      <c r="AK618" s="29"/>
      <c r="AL618" s="29"/>
      <c r="AM618" s="170"/>
      <c r="AN618" s="170"/>
      <c r="AO618" s="170"/>
      <c r="AP618" s="170"/>
      <c r="AQ618" s="29"/>
      <c r="AR618" s="64"/>
      <c r="AS618" s="29"/>
      <c r="AT618" s="29"/>
      <c r="AU618" s="29"/>
      <c r="AV618" s="29"/>
      <c r="AW618" s="29"/>
      <c r="AX618" s="29"/>
      <c r="AY618" s="29"/>
      <c r="AZ618" s="29"/>
      <c r="BA618" s="90"/>
      <c r="BB618" s="97"/>
      <c r="BC618" s="98" t="str">
        <f>IF(AND(OR(K618=契約状況コード表!D$5,K618=契約状況コード表!D$6),OR(AG618=契約状況コード表!G$5,AG618=契約状況コード表!G$6)),"年間支払金額(全官署)",IF(OR(AG618=契約状況コード表!G$5,AG618=契約状況コード表!G$6),"年間支払金額",IF(AND(OR(COUNTIF(AI618,"*すべて*"),COUNTIF(AI618,"*全て*")),S618="●",OR(K618=契約状況コード表!D$5,K618=契約状況コード表!D$6)),"年間支払金額(全官署、契約相手方ごと)",IF(AND(OR(COUNTIF(AI618,"*すべて*"),COUNTIF(AI618,"*全て*")),S618="●"),"年間支払金額(契約相手方ごと)",IF(AND(OR(K618=契約状況コード表!D$5,K618=契約状況コード表!D$6),AG618=契約状況コード表!G$7),"契約総額(全官署)",IF(AND(K618=契約状況コード表!D$7,AG618=契約状況コード表!G$7),"契約総額(自官署のみ)",IF(K618=契約状況コード表!D$7,"年間支払金額(自官署のみ)",IF(AG618=契約状況コード表!G$7,"契約総額",IF(AND(COUNTIF(BJ618,"&lt;&gt;*単価*"),OR(K618=契約状況コード表!D$5,K618=契約状況コード表!D$6)),"全官署予定価格",IF(AND(COUNTIF(BJ618,"*単価*"),OR(K618=契約状況コード表!D$5,K618=契約状況コード表!D$6)),"全官署支払金額",IF(AND(COUNTIF(BJ618,"&lt;&gt;*単価*"),COUNTIF(BJ618,"*変更契約*")),"変更後予定価格",IF(COUNTIF(BJ618,"*単価*"),"年間支払金額","予定価格"))))))))))))</f>
        <v>予定価格</v>
      </c>
      <c r="BD618" s="98" t="str">
        <f>IF(AND(BI618=契約状況コード表!M$5,T618&gt;契約状況コード表!N$5),"○",IF(AND(BI618=契約状況コード表!M$6,T618&gt;=契約状況コード表!N$6),"○",IF(AND(BI618=契約状況コード表!M$7,T618&gt;=契約状況コード表!N$7),"○",IF(AND(BI618=契約状況コード表!M$8,T618&gt;=契約状況コード表!N$8),"○",IF(AND(BI618=契約状況コード表!M$9,T618&gt;=契約状況コード表!N$9),"○",IF(AND(BI618=契約状況コード表!M$10,T618&gt;=契約状況コード表!N$10),"○",IF(AND(BI618=契約状況コード表!M$11,T618&gt;=契約状況コード表!N$11),"○",IF(AND(BI618=契約状況コード表!M$12,T618&gt;=契約状況コード表!N$12),"○",IF(AND(BI618=契約状況コード表!M$13,T618&gt;=契約状況コード表!N$13),"○",IF(T618="他官署で調達手続き入札を実施のため","○","×"))))))))))</f>
        <v>×</v>
      </c>
      <c r="BE618" s="98" t="str">
        <f>IF(AND(BI618=契約状況コード表!M$5,Y618&gt;契約状況コード表!N$5),"○",IF(AND(BI618=契約状況コード表!M$6,Y618&gt;=契約状況コード表!N$6),"○",IF(AND(BI618=契約状況コード表!M$7,Y618&gt;=契約状況コード表!N$7),"○",IF(AND(BI618=契約状況コード表!M$8,Y618&gt;=契約状況コード表!N$8),"○",IF(AND(BI618=契約状況コード表!M$9,Y618&gt;=契約状況コード表!N$9),"○",IF(AND(BI618=契約状況コード表!M$10,Y618&gt;=契約状況コード表!N$10),"○",IF(AND(BI618=契約状況コード表!M$11,Y618&gt;=契約状況コード表!N$11),"○",IF(AND(BI618=契約状況コード表!M$12,Y618&gt;=契約状況コード表!N$12),"○",IF(AND(BI618=契約状況コード表!M$13,Y618&gt;=契約状況コード表!N$13),"○","×")))))))))</f>
        <v>×</v>
      </c>
      <c r="BF618" s="98" t="str">
        <f t="shared" si="79"/>
        <v>×</v>
      </c>
      <c r="BG618" s="98" t="str">
        <f t="shared" si="80"/>
        <v>×</v>
      </c>
      <c r="BH618" s="99" t="str">
        <f t="shared" si="81"/>
        <v/>
      </c>
      <c r="BI618" s="146">
        <f t="shared" si="82"/>
        <v>0</v>
      </c>
      <c r="BJ618" s="29" t="str">
        <f>IF(AG618=契約状況コード表!G$5,"",IF(AND(K618&lt;&gt;"",ISTEXT(U618)),"分担契約/単価契約",IF(ISTEXT(U618),"単価契約",IF(K618&lt;&gt;"","分担契約",""))))</f>
        <v/>
      </c>
      <c r="BK618" s="147"/>
      <c r="BL618" s="102" t="str">
        <f>IF(COUNTIF(T618,"**"),"",IF(AND(T618&gt;=契約状況コード表!P$5,OR(H618=契約状況コード表!M$5,H618=契約状況コード表!M$6)),1,IF(AND(T618&gt;=契約状況コード表!P$13,H618&lt;&gt;契約状況コード表!M$5,H618&lt;&gt;契約状況コード表!M$6),1,"")))</f>
        <v/>
      </c>
      <c r="BM618" s="132" t="str">
        <f t="shared" si="83"/>
        <v>○</v>
      </c>
      <c r="BN618" s="102" t="b">
        <f t="shared" si="84"/>
        <v>1</v>
      </c>
      <c r="BO618" s="102" t="b">
        <f t="shared" si="85"/>
        <v>1</v>
      </c>
    </row>
    <row r="619" spans="7:67" ht="60.6" customHeight="1">
      <c r="G619" s="64"/>
      <c r="H619" s="65"/>
      <c r="I619" s="65"/>
      <c r="J619" s="65"/>
      <c r="K619" s="64"/>
      <c r="L619" s="29"/>
      <c r="M619" s="66"/>
      <c r="N619" s="65"/>
      <c r="O619" s="67"/>
      <c r="P619" s="72"/>
      <c r="Q619" s="73"/>
      <c r="R619" s="65"/>
      <c r="S619" s="64"/>
      <c r="T619" s="68"/>
      <c r="U619" s="75"/>
      <c r="V619" s="76"/>
      <c r="W619" s="148" t="str">
        <f>IF(OR(T619="他官署で調達手続きを実施のため",AG619=契約状況コード表!G$5),"－",IF(V619&lt;&gt;"",ROUNDDOWN(V619/T619,3),(IFERROR(ROUNDDOWN(U619/T619,3),"－"))))</f>
        <v>－</v>
      </c>
      <c r="X619" s="68"/>
      <c r="Y619" s="68"/>
      <c r="Z619" s="71"/>
      <c r="AA619" s="69"/>
      <c r="AB619" s="70"/>
      <c r="AC619" s="71"/>
      <c r="AD619" s="71"/>
      <c r="AE619" s="71"/>
      <c r="AF619" s="71"/>
      <c r="AG619" s="69"/>
      <c r="AH619" s="65"/>
      <c r="AI619" s="65"/>
      <c r="AJ619" s="65"/>
      <c r="AK619" s="29"/>
      <c r="AL619" s="29"/>
      <c r="AM619" s="170"/>
      <c r="AN619" s="170"/>
      <c r="AO619" s="170"/>
      <c r="AP619" s="170"/>
      <c r="AQ619" s="29"/>
      <c r="AR619" s="64"/>
      <c r="AS619" s="29"/>
      <c r="AT619" s="29"/>
      <c r="AU619" s="29"/>
      <c r="AV619" s="29"/>
      <c r="AW619" s="29"/>
      <c r="AX619" s="29"/>
      <c r="AY619" s="29"/>
      <c r="AZ619" s="29"/>
      <c r="BA619" s="90"/>
      <c r="BB619" s="97"/>
      <c r="BC619" s="98" t="str">
        <f>IF(AND(OR(K619=契約状況コード表!D$5,K619=契約状況コード表!D$6),OR(AG619=契約状況コード表!G$5,AG619=契約状況コード表!G$6)),"年間支払金額(全官署)",IF(OR(AG619=契約状況コード表!G$5,AG619=契約状況コード表!G$6),"年間支払金額",IF(AND(OR(COUNTIF(AI619,"*すべて*"),COUNTIF(AI619,"*全て*")),S619="●",OR(K619=契約状況コード表!D$5,K619=契約状況コード表!D$6)),"年間支払金額(全官署、契約相手方ごと)",IF(AND(OR(COUNTIF(AI619,"*すべて*"),COUNTIF(AI619,"*全て*")),S619="●"),"年間支払金額(契約相手方ごと)",IF(AND(OR(K619=契約状況コード表!D$5,K619=契約状況コード表!D$6),AG619=契約状況コード表!G$7),"契約総額(全官署)",IF(AND(K619=契約状況コード表!D$7,AG619=契約状況コード表!G$7),"契約総額(自官署のみ)",IF(K619=契約状況コード表!D$7,"年間支払金額(自官署のみ)",IF(AG619=契約状況コード表!G$7,"契約総額",IF(AND(COUNTIF(BJ619,"&lt;&gt;*単価*"),OR(K619=契約状況コード表!D$5,K619=契約状況コード表!D$6)),"全官署予定価格",IF(AND(COUNTIF(BJ619,"*単価*"),OR(K619=契約状況コード表!D$5,K619=契約状況コード表!D$6)),"全官署支払金額",IF(AND(COUNTIF(BJ619,"&lt;&gt;*単価*"),COUNTIF(BJ619,"*変更契約*")),"変更後予定価格",IF(COUNTIF(BJ619,"*単価*"),"年間支払金額","予定価格"))))))))))))</f>
        <v>予定価格</v>
      </c>
      <c r="BD619" s="98" t="str">
        <f>IF(AND(BI619=契約状況コード表!M$5,T619&gt;契約状況コード表!N$5),"○",IF(AND(BI619=契約状況コード表!M$6,T619&gt;=契約状況コード表!N$6),"○",IF(AND(BI619=契約状況コード表!M$7,T619&gt;=契約状況コード表!N$7),"○",IF(AND(BI619=契約状況コード表!M$8,T619&gt;=契約状況コード表!N$8),"○",IF(AND(BI619=契約状況コード表!M$9,T619&gt;=契約状況コード表!N$9),"○",IF(AND(BI619=契約状況コード表!M$10,T619&gt;=契約状況コード表!N$10),"○",IF(AND(BI619=契約状況コード表!M$11,T619&gt;=契約状況コード表!N$11),"○",IF(AND(BI619=契約状況コード表!M$12,T619&gt;=契約状況コード表!N$12),"○",IF(AND(BI619=契約状況コード表!M$13,T619&gt;=契約状況コード表!N$13),"○",IF(T619="他官署で調達手続き入札を実施のため","○","×"))))))))))</f>
        <v>×</v>
      </c>
      <c r="BE619" s="98" t="str">
        <f>IF(AND(BI619=契約状況コード表!M$5,Y619&gt;契約状況コード表!N$5),"○",IF(AND(BI619=契約状況コード表!M$6,Y619&gt;=契約状況コード表!N$6),"○",IF(AND(BI619=契約状況コード表!M$7,Y619&gt;=契約状況コード表!N$7),"○",IF(AND(BI619=契約状況コード表!M$8,Y619&gt;=契約状況コード表!N$8),"○",IF(AND(BI619=契約状況コード表!M$9,Y619&gt;=契約状況コード表!N$9),"○",IF(AND(BI619=契約状況コード表!M$10,Y619&gt;=契約状況コード表!N$10),"○",IF(AND(BI619=契約状況コード表!M$11,Y619&gt;=契約状況コード表!N$11),"○",IF(AND(BI619=契約状況コード表!M$12,Y619&gt;=契約状況コード表!N$12),"○",IF(AND(BI619=契約状況コード表!M$13,Y619&gt;=契約状況コード表!N$13),"○","×")))))))))</f>
        <v>×</v>
      </c>
      <c r="BF619" s="98" t="str">
        <f t="shared" si="79"/>
        <v>×</v>
      </c>
      <c r="BG619" s="98" t="str">
        <f t="shared" si="80"/>
        <v>×</v>
      </c>
      <c r="BH619" s="99" t="str">
        <f t="shared" si="81"/>
        <v/>
      </c>
      <c r="BI619" s="146">
        <f t="shared" si="82"/>
        <v>0</v>
      </c>
      <c r="BJ619" s="29" t="str">
        <f>IF(AG619=契約状況コード表!G$5,"",IF(AND(K619&lt;&gt;"",ISTEXT(U619)),"分担契約/単価契約",IF(ISTEXT(U619),"単価契約",IF(K619&lt;&gt;"","分担契約",""))))</f>
        <v/>
      </c>
      <c r="BK619" s="147"/>
      <c r="BL619" s="102" t="str">
        <f>IF(COUNTIF(T619,"**"),"",IF(AND(T619&gt;=契約状況コード表!P$5,OR(H619=契約状況コード表!M$5,H619=契約状況コード表!M$6)),1,IF(AND(T619&gt;=契約状況コード表!P$13,H619&lt;&gt;契約状況コード表!M$5,H619&lt;&gt;契約状況コード表!M$6),1,"")))</f>
        <v/>
      </c>
      <c r="BM619" s="132" t="str">
        <f t="shared" si="83"/>
        <v>○</v>
      </c>
      <c r="BN619" s="102" t="b">
        <f t="shared" si="84"/>
        <v>1</v>
      </c>
      <c r="BO619" s="102" t="b">
        <f t="shared" si="85"/>
        <v>1</v>
      </c>
    </row>
    <row r="620" spans="7:67" ht="60.6" customHeight="1">
      <c r="G620" s="64"/>
      <c r="H620" s="65"/>
      <c r="I620" s="65"/>
      <c r="J620" s="65"/>
      <c r="K620" s="64"/>
      <c r="L620" s="29"/>
      <c r="M620" s="66"/>
      <c r="N620" s="65"/>
      <c r="O620" s="67"/>
      <c r="P620" s="72"/>
      <c r="Q620" s="73"/>
      <c r="R620" s="65"/>
      <c r="S620" s="64"/>
      <c r="T620" s="68"/>
      <c r="U620" s="75"/>
      <c r="V620" s="76"/>
      <c r="W620" s="148" t="str">
        <f>IF(OR(T620="他官署で調達手続きを実施のため",AG620=契約状況コード表!G$5),"－",IF(V620&lt;&gt;"",ROUNDDOWN(V620/T620,3),(IFERROR(ROUNDDOWN(U620/T620,3),"－"))))</f>
        <v>－</v>
      </c>
      <c r="X620" s="68"/>
      <c r="Y620" s="68"/>
      <c r="Z620" s="71"/>
      <c r="AA620" s="69"/>
      <c r="AB620" s="70"/>
      <c r="AC620" s="71"/>
      <c r="AD620" s="71"/>
      <c r="AE620" s="71"/>
      <c r="AF620" s="71"/>
      <c r="AG620" s="69"/>
      <c r="AH620" s="65"/>
      <c r="AI620" s="65"/>
      <c r="AJ620" s="65"/>
      <c r="AK620" s="29"/>
      <c r="AL620" s="29"/>
      <c r="AM620" s="170"/>
      <c r="AN620" s="170"/>
      <c r="AO620" s="170"/>
      <c r="AP620" s="170"/>
      <c r="AQ620" s="29"/>
      <c r="AR620" s="64"/>
      <c r="AS620" s="29"/>
      <c r="AT620" s="29"/>
      <c r="AU620" s="29"/>
      <c r="AV620" s="29"/>
      <c r="AW620" s="29"/>
      <c r="AX620" s="29"/>
      <c r="AY620" s="29"/>
      <c r="AZ620" s="29"/>
      <c r="BA620" s="92"/>
      <c r="BB620" s="97"/>
      <c r="BC620" s="98" t="str">
        <f>IF(AND(OR(K620=契約状況コード表!D$5,K620=契約状況コード表!D$6),OR(AG620=契約状況コード表!G$5,AG620=契約状況コード表!G$6)),"年間支払金額(全官署)",IF(OR(AG620=契約状況コード表!G$5,AG620=契約状況コード表!G$6),"年間支払金額",IF(AND(OR(COUNTIF(AI620,"*すべて*"),COUNTIF(AI620,"*全て*")),S620="●",OR(K620=契約状況コード表!D$5,K620=契約状況コード表!D$6)),"年間支払金額(全官署、契約相手方ごと)",IF(AND(OR(COUNTIF(AI620,"*すべて*"),COUNTIF(AI620,"*全て*")),S620="●"),"年間支払金額(契約相手方ごと)",IF(AND(OR(K620=契約状況コード表!D$5,K620=契約状況コード表!D$6),AG620=契約状況コード表!G$7),"契約総額(全官署)",IF(AND(K620=契約状況コード表!D$7,AG620=契約状況コード表!G$7),"契約総額(自官署のみ)",IF(K620=契約状況コード表!D$7,"年間支払金額(自官署のみ)",IF(AG620=契約状況コード表!G$7,"契約総額",IF(AND(COUNTIF(BJ620,"&lt;&gt;*単価*"),OR(K620=契約状況コード表!D$5,K620=契約状況コード表!D$6)),"全官署予定価格",IF(AND(COUNTIF(BJ620,"*単価*"),OR(K620=契約状況コード表!D$5,K620=契約状況コード表!D$6)),"全官署支払金額",IF(AND(COUNTIF(BJ620,"&lt;&gt;*単価*"),COUNTIF(BJ620,"*変更契約*")),"変更後予定価格",IF(COUNTIF(BJ620,"*単価*"),"年間支払金額","予定価格"))))))))))))</f>
        <v>予定価格</v>
      </c>
      <c r="BD620" s="98" t="str">
        <f>IF(AND(BI620=契約状況コード表!M$5,T620&gt;契約状況コード表!N$5),"○",IF(AND(BI620=契約状況コード表!M$6,T620&gt;=契約状況コード表!N$6),"○",IF(AND(BI620=契約状況コード表!M$7,T620&gt;=契約状況コード表!N$7),"○",IF(AND(BI620=契約状況コード表!M$8,T620&gt;=契約状況コード表!N$8),"○",IF(AND(BI620=契約状況コード表!M$9,T620&gt;=契約状況コード表!N$9),"○",IF(AND(BI620=契約状況コード表!M$10,T620&gt;=契約状況コード表!N$10),"○",IF(AND(BI620=契約状況コード表!M$11,T620&gt;=契約状況コード表!N$11),"○",IF(AND(BI620=契約状況コード表!M$12,T620&gt;=契約状況コード表!N$12),"○",IF(AND(BI620=契約状況コード表!M$13,T620&gt;=契約状況コード表!N$13),"○",IF(T620="他官署で調達手続き入札を実施のため","○","×"))))))))))</f>
        <v>×</v>
      </c>
      <c r="BE620" s="98" t="str">
        <f>IF(AND(BI620=契約状況コード表!M$5,Y620&gt;契約状況コード表!N$5),"○",IF(AND(BI620=契約状況コード表!M$6,Y620&gt;=契約状況コード表!N$6),"○",IF(AND(BI620=契約状況コード表!M$7,Y620&gt;=契約状況コード表!N$7),"○",IF(AND(BI620=契約状況コード表!M$8,Y620&gt;=契約状況コード表!N$8),"○",IF(AND(BI620=契約状況コード表!M$9,Y620&gt;=契約状況コード表!N$9),"○",IF(AND(BI620=契約状況コード表!M$10,Y620&gt;=契約状況コード表!N$10),"○",IF(AND(BI620=契約状況コード表!M$11,Y620&gt;=契約状況コード表!N$11),"○",IF(AND(BI620=契約状況コード表!M$12,Y620&gt;=契約状況コード表!N$12),"○",IF(AND(BI620=契約状況コード表!M$13,Y620&gt;=契約状況コード表!N$13),"○","×")))))))))</f>
        <v>×</v>
      </c>
      <c r="BF620" s="98" t="str">
        <f t="shared" si="79"/>
        <v>×</v>
      </c>
      <c r="BG620" s="98" t="str">
        <f t="shared" si="80"/>
        <v>×</v>
      </c>
      <c r="BH620" s="99" t="str">
        <f t="shared" si="81"/>
        <v/>
      </c>
      <c r="BI620" s="146">
        <f t="shared" si="82"/>
        <v>0</v>
      </c>
      <c r="BJ620" s="29" t="str">
        <f>IF(AG620=契約状況コード表!G$5,"",IF(AND(K620&lt;&gt;"",ISTEXT(U620)),"分担契約/単価契約",IF(ISTEXT(U620),"単価契約",IF(K620&lt;&gt;"","分担契約",""))))</f>
        <v/>
      </c>
      <c r="BK620" s="147"/>
      <c r="BL620" s="102" t="str">
        <f>IF(COUNTIF(T620,"**"),"",IF(AND(T620&gt;=契約状況コード表!P$5,OR(H620=契約状況コード表!M$5,H620=契約状況コード表!M$6)),1,IF(AND(T620&gt;=契約状況コード表!P$13,H620&lt;&gt;契約状況コード表!M$5,H620&lt;&gt;契約状況コード表!M$6),1,"")))</f>
        <v/>
      </c>
      <c r="BM620" s="132" t="str">
        <f t="shared" si="83"/>
        <v>○</v>
      </c>
      <c r="BN620" s="102" t="b">
        <f t="shared" si="84"/>
        <v>1</v>
      </c>
      <c r="BO620" s="102" t="b">
        <f t="shared" si="85"/>
        <v>1</v>
      </c>
    </row>
    <row r="621" spans="7:67" ht="60.6" customHeight="1">
      <c r="G621" s="64"/>
      <c r="H621" s="65"/>
      <c r="I621" s="65"/>
      <c r="J621" s="65"/>
      <c r="K621" s="64"/>
      <c r="L621" s="29"/>
      <c r="M621" s="66"/>
      <c r="N621" s="65"/>
      <c r="O621" s="67"/>
      <c r="P621" s="72"/>
      <c r="Q621" s="73"/>
      <c r="R621" s="65"/>
      <c r="S621" s="64"/>
      <c r="T621" s="68"/>
      <c r="U621" s="75"/>
      <c r="V621" s="76"/>
      <c r="W621" s="148" t="str">
        <f>IF(OR(T621="他官署で調達手続きを実施のため",AG621=契約状況コード表!G$5),"－",IF(V621&lt;&gt;"",ROUNDDOWN(V621/T621,3),(IFERROR(ROUNDDOWN(U621/T621,3),"－"))))</f>
        <v>－</v>
      </c>
      <c r="X621" s="68"/>
      <c r="Y621" s="68"/>
      <c r="Z621" s="71"/>
      <c r="AA621" s="69"/>
      <c r="AB621" s="70"/>
      <c r="AC621" s="71"/>
      <c r="AD621" s="71"/>
      <c r="AE621" s="71"/>
      <c r="AF621" s="71"/>
      <c r="AG621" s="69"/>
      <c r="AH621" s="65"/>
      <c r="AI621" s="65"/>
      <c r="AJ621" s="65"/>
      <c r="AK621" s="29"/>
      <c r="AL621" s="29"/>
      <c r="AM621" s="170"/>
      <c r="AN621" s="170"/>
      <c r="AO621" s="170"/>
      <c r="AP621" s="170"/>
      <c r="AQ621" s="29"/>
      <c r="AR621" s="64"/>
      <c r="AS621" s="29"/>
      <c r="AT621" s="29"/>
      <c r="AU621" s="29"/>
      <c r="AV621" s="29"/>
      <c r="AW621" s="29"/>
      <c r="AX621" s="29"/>
      <c r="AY621" s="29"/>
      <c r="AZ621" s="29"/>
      <c r="BA621" s="90"/>
      <c r="BB621" s="97"/>
      <c r="BC621" s="98" t="str">
        <f>IF(AND(OR(K621=契約状況コード表!D$5,K621=契約状況コード表!D$6),OR(AG621=契約状況コード表!G$5,AG621=契約状況コード表!G$6)),"年間支払金額(全官署)",IF(OR(AG621=契約状況コード表!G$5,AG621=契約状況コード表!G$6),"年間支払金額",IF(AND(OR(COUNTIF(AI621,"*すべて*"),COUNTIF(AI621,"*全て*")),S621="●",OR(K621=契約状況コード表!D$5,K621=契約状況コード表!D$6)),"年間支払金額(全官署、契約相手方ごと)",IF(AND(OR(COUNTIF(AI621,"*すべて*"),COUNTIF(AI621,"*全て*")),S621="●"),"年間支払金額(契約相手方ごと)",IF(AND(OR(K621=契約状況コード表!D$5,K621=契約状況コード表!D$6),AG621=契約状況コード表!G$7),"契約総額(全官署)",IF(AND(K621=契約状況コード表!D$7,AG621=契約状況コード表!G$7),"契約総額(自官署のみ)",IF(K621=契約状況コード表!D$7,"年間支払金額(自官署のみ)",IF(AG621=契約状況コード表!G$7,"契約総額",IF(AND(COUNTIF(BJ621,"&lt;&gt;*単価*"),OR(K621=契約状況コード表!D$5,K621=契約状況コード表!D$6)),"全官署予定価格",IF(AND(COUNTIF(BJ621,"*単価*"),OR(K621=契約状況コード表!D$5,K621=契約状況コード表!D$6)),"全官署支払金額",IF(AND(COUNTIF(BJ621,"&lt;&gt;*単価*"),COUNTIF(BJ621,"*変更契約*")),"変更後予定価格",IF(COUNTIF(BJ621,"*単価*"),"年間支払金額","予定価格"))))))))))))</f>
        <v>予定価格</v>
      </c>
      <c r="BD621" s="98" t="str">
        <f>IF(AND(BI621=契約状況コード表!M$5,T621&gt;契約状況コード表!N$5),"○",IF(AND(BI621=契約状況コード表!M$6,T621&gt;=契約状況コード表!N$6),"○",IF(AND(BI621=契約状況コード表!M$7,T621&gt;=契約状況コード表!N$7),"○",IF(AND(BI621=契約状況コード表!M$8,T621&gt;=契約状況コード表!N$8),"○",IF(AND(BI621=契約状況コード表!M$9,T621&gt;=契約状況コード表!N$9),"○",IF(AND(BI621=契約状況コード表!M$10,T621&gt;=契約状況コード表!N$10),"○",IF(AND(BI621=契約状況コード表!M$11,T621&gt;=契約状況コード表!N$11),"○",IF(AND(BI621=契約状況コード表!M$12,T621&gt;=契約状況コード表!N$12),"○",IF(AND(BI621=契約状況コード表!M$13,T621&gt;=契約状況コード表!N$13),"○",IF(T621="他官署で調達手続き入札を実施のため","○","×"))))))))))</f>
        <v>×</v>
      </c>
      <c r="BE621" s="98" t="str">
        <f>IF(AND(BI621=契約状況コード表!M$5,Y621&gt;契約状況コード表!N$5),"○",IF(AND(BI621=契約状況コード表!M$6,Y621&gt;=契約状況コード表!N$6),"○",IF(AND(BI621=契約状況コード表!M$7,Y621&gt;=契約状況コード表!N$7),"○",IF(AND(BI621=契約状況コード表!M$8,Y621&gt;=契約状況コード表!N$8),"○",IF(AND(BI621=契約状況コード表!M$9,Y621&gt;=契約状況コード表!N$9),"○",IF(AND(BI621=契約状況コード表!M$10,Y621&gt;=契約状況コード表!N$10),"○",IF(AND(BI621=契約状況コード表!M$11,Y621&gt;=契約状況コード表!N$11),"○",IF(AND(BI621=契約状況コード表!M$12,Y621&gt;=契約状況コード表!N$12),"○",IF(AND(BI621=契約状況コード表!M$13,Y621&gt;=契約状況コード表!N$13),"○","×")))))))))</f>
        <v>×</v>
      </c>
      <c r="BF621" s="98" t="str">
        <f t="shared" si="79"/>
        <v>×</v>
      </c>
      <c r="BG621" s="98" t="str">
        <f t="shared" si="80"/>
        <v>×</v>
      </c>
      <c r="BH621" s="99" t="str">
        <f t="shared" si="81"/>
        <v/>
      </c>
      <c r="BI621" s="146">
        <f t="shared" si="82"/>
        <v>0</v>
      </c>
      <c r="BJ621" s="29" t="str">
        <f>IF(AG621=契約状況コード表!G$5,"",IF(AND(K621&lt;&gt;"",ISTEXT(U621)),"分担契約/単価契約",IF(ISTEXT(U621),"単価契約",IF(K621&lt;&gt;"","分担契約",""))))</f>
        <v/>
      </c>
      <c r="BK621" s="147"/>
      <c r="BL621" s="102" t="str">
        <f>IF(COUNTIF(T621,"**"),"",IF(AND(T621&gt;=契約状況コード表!P$5,OR(H621=契約状況コード表!M$5,H621=契約状況コード表!M$6)),1,IF(AND(T621&gt;=契約状況コード表!P$13,H621&lt;&gt;契約状況コード表!M$5,H621&lt;&gt;契約状況コード表!M$6),1,"")))</f>
        <v/>
      </c>
      <c r="BM621" s="132" t="str">
        <f t="shared" si="83"/>
        <v>○</v>
      </c>
      <c r="BN621" s="102" t="b">
        <f t="shared" si="84"/>
        <v>1</v>
      </c>
      <c r="BO621" s="102" t="b">
        <f t="shared" si="85"/>
        <v>1</v>
      </c>
    </row>
    <row r="622" spans="7:67" ht="60.6" customHeight="1">
      <c r="G622" s="64"/>
      <c r="H622" s="65"/>
      <c r="I622" s="65"/>
      <c r="J622" s="65"/>
      <c r="K622" s="64"/>
      <c r="L622" s="29"/>
      <c r="M622" s="66"/>
      <c r="N622" s="65"/>
      <c r="O622" s="67"/>
      <c r="P622" s="72"/>
      <c r="Q622" s="73"/>
      <c r="R622" s="65"/>
      <c r="S622" s="64"/>
      <c r="T622" s="68"/>
      <c r="U622" s="75"/>
      <c r="V622" s="76"/>
      <c r="W622" s="148" t="str">
        <f>IF(OR(T622="他官署で調達手続きを実施のため",AG622=契約状況コード表!G$5),"－",IF(V622&lt;&gt;"",ROUNDDOWN(V622/T622,3),(IFERROR(ROUNDDOWN(U622/T622,3),"－"))))</f>
        <v>－</v>
      </c>
      <c r="X622" s="68"/>
      <c r="Y622" s="68"/>
      <c r="Z622" s="71"/>
      <c r="AA622" s="69"/>
      <c r="AB622" s="70"/>
      <c r="AC622" s="71"/>
      <c r="AD622" s="71"/>
      <c r="AE622" s="71"/>
      <c r="AF622" s="71"/>
      <c r="AG622" s="69"/>
      <c r="AH622" s="65"/>
      <c r="AI622" s="65"/>
      <c r="AJ622" s="65"/>
      <c r="AK622" s="29"/>
      <c r="AL622" s="29"/>
      <c r="AM622" s="170"/>
      <c r="AN622" s="170"/>
      <c r="AO622" s="170"/>
      <c r="AP622" s="170"/>
      <c r="AQ622" s="29"/>
      <c r="AR622" s="64"/>
      <c r="AS622" s="29"/>
      <c r="AT622" s="29"/>
      <c r="AU622" s="29"/>
      <c r="AV622" s="29"/>
      <c r="AW622" s="29"/>
      <c r="AX622" s="29"/>
      <c r="AY622" s="29"/>
      <c r="AZ622" s="29"/>
      <c r="BA622" s="90"/>
      <c r="BB622" s="97"/>
      <c r="BC622" s="98" t="str">
        <f>IF(AND(OR(K622=契約状況コード表!D$5,K622=契約状況コード表!D$6),OR(AG622=契約状況コード表!G$5,AG622=契約状況コード表!G$6)),"年間支払金額(全官署)",IF(OR(AG622=契約状況コード表!G$5,AG622=契約状況コード表!G$6),"年間支払金額",IF(AND(OR(COUNTIF(AI622,"*すべて*"),COUNTIF(AI622,"*全て*")),S622="●",OR(K622=契約状況コード表!D$5,K622=契約状況コード表!D$6)),"年間支払金額(全官署、契約相手方ごと)",IF(AND(OR(COUNTIF(AI622,"*すべて*"),COUNTIF(AI622,"*全て*")),S622="●"),"年間支払金額(契約相手方ごと)",IF(AND(OR(K622=契約状況コード表!D$5,K622=契約状況コード表!D$6),AG622=契約状況コード表!G$7),"契約総額(全官署)",IF(AND(K622=契約状況コード表!D$7,AG622=契約状況コード表!G$7),"契約総額(自官署のみ)",IF(K622=契約状況コード表!D$7,"年間支払金額(自官署のみ)",IF(AG622=契約状況コード表!G$7,"契約総額",IF(AND(COUNTIF(BJ622,"&lt;&gt;*単価*"),OR(K622=契約状況コード表!D$5,K622=契約状況コード表!D$6)),"全官署予定価格",IF(AND(COUNTIF(BJ622,"*単価*"),OR(K622=契約状況コード表!D$5,K622=契約状況コード表!D$6)),"全官署支払金額",IF(AND(COUNTIF(BJ622,"&lt;&gt;*単価*"),COUNTIF(BJ622,"*変更契約*")),"変更後予定価格",IF(COUNTIF(BJ622,"*単価*"),"年間支払金額","予定価格"))))))))))))</f>
        <v>予定価格</v>
      </c>
      <c r="BD622" s="98" t="str">
        <f>IF(AND(BI622=契約状況コード表!M$5,T622&gt;契約状況コード表!N$5),"○",IF(AND(BI622=契約状況コード表!M$6,T622&gt;=契約状況コード表!N$6),"○",IF(AND(BI622=契約状況コード表!M$7,T622&gt;=契約状況コード表!N$7),"○",IF(AND(BI622=契約状況コード表!M$8,T622&gt;=契約状況コード表!N$8),"○",IF(AND(BI622=契約状況コード表!M$9,T622&gt;=契約状況コード表!N$9),"○",IF(AND(BI622=契約状況コード表!M$10,T622&gt;=契約状況コード表!N$10),"○",IF(AND(BI622=契約状況コード表!M$11,T622&gt;=契約状況コード表!N$11),"○",IF(AND(BI622=契約状況コード表!M$12,T622&gt;=契約状況コード表!N$12),"○",IF(AND(BI622=契約状況コード表!M$13,T622&gt;=契約状況コード表!N$13),"○",IF(T622="他官署で調達手続き入札を実施のため","○","×"))))))))))</f>
        <v>×</v>
      </c>
      <c r="BE622" s="98" t="str">
        <f>IF(AND(BI622=契約状況コード表!M$5,Y622&gt;契約状況コード表!N$5),"○",IF(AND(BI622=契約状況コード表!M$6,Y622&gt;=契約状況コード表!N$6),"○",IF(AND(BI622=契約状況コード表!M$7,Y622&gt;=契約状況コード表!N$7),"○",IF(AND(BI622=契約状況コード表!M$8,Y622&gt;=契約状況コード表!N$8),"○",IF(AND(BI622=契約状況コード表!M$9,Y622&gt;=契約状況コード表!N$9),"○",IF(AND(BI622=契約状況コード表!M$10,Y622&gt;=契約状況コード表!N$10),"○",IF(AND(BI622=契約状況コード表!M$11,Y622&gt;=契約状況コード表!N$11),"○",IF(AND(BI622=契約状況コード表!M$12,Y622&gt;=契約状況コード表!N$12),"○",IF(AND(BI622=契約状況コード表!M$13,Y622&gt;=契約状況コード表!N$13),"○","×")))))))))</f>
        <v>×</v>
      </c>
      <c r="BF622" s="98" t="str">
        <f t="shared" si="79"/>
        <v>×</v>
      </c>
      <c r="BG622" s="98" t="str">
        <f t="shared" si="80"/>
        <v>×</v>
      </c>
      <c r="BH622" s="99" t="str">
        <f t="shared" si="81"/>
        <v/>
      </c>
      <c r="BI622" s="146">
        <f t="shared" si="82"/>
        <v>0</v>
      </c>
      <c r="BJ622" s="29" t="str">
        <f>IF(AG622=契約状況コード表!G$5,"",IF(AND(K622&lt;&gt;"",ISTEXT(U622)),"分担契約/単価契約",IF(ISTEXT(U622),"単価契約",IF(K622&lt;&gt;"","分担契約",""))))</f>
        <v/>
      </c>
      <c r="BK622" s="147"/>
      <c r="BL622" s="102" t="str">
        <f>IF(COUNTIF(T622,"**"),"",IF(AND(T622&gt;=契約状況コード表!P$5,OR(H622=契約状況コード表!M$5,H622=契約状況コード表!M$6)),1,IF(AND(T622&gt;=契約状況コード表!P$13,H622&lt;&gt;契約状況コード表!M$5,H622&lt;&gt;契約状況コード表!M$6),1,"")))</f>
        <v/>
      </c>
      <c r="BM622" s="132" t="str">
        <f t="shared" si="83"/>
        <v>○</v>
      </c>
      <c r="BN622" s="102" t="b">
        <f t="shared" si="84"/>
        <v>1</v>
      </c>
      <c r="BO622" s="102" t="b">
        <f t="shared" si="85"/>
        <v>1</v>
      </c>
    </row>
    <row r="623" spans="7:67" ht="60.6" customHeight="1">
      <c r="G623" s="64"/>
      <c r="H623" s="65"/>
      <c r="I623" s="65"/>
      <c r="J623" s="65"/>
      <c r="K623" s="64"/>
      <c r="L623" s="29"/>
      <c r="M623" s="66"/>
      <c r="N623" s="65"/>
      <c r="O623" s="67"/>
      <c r="P623" s="72"/>
      <c r="Q623" s="73"/>
      <c r="R623" s="65"/>
      <c r="S623" s="64"/>
      <c r="T623" s="74"/>
      <c r="U623" s="131"/>
      <c r="V623" s="76"/>
      <c r="W623" s="148" t="str">
        <f>IF(OR(T623="他官署で調達手続きを実施のため",AG623=契約状況コード表!G$5),"－",IF(V623&lt;&gt;"",ROUNDDOWN(V623/T623,3),(IFERROR(ROUNDDOWN(U623/T623,3),"－"))))</f>
        <v>－</v>
      </c>
      <c r="X623" s="74"/>
      <c r="Y623" s="74"/>
      <c r="Z623" s="71"/>
      <c r="AA623" s="69"/>
      <c r="AB623" s="70"/>
      <c r="AC623" s="71"/>
      <c r="AD623" s="71"/>
      <c r="AE623" s="71"/>
      <c r="AF623" s="71"/>
      <c r="AG623" s="69"/>
      <c r="AH623" s="65"/>
      <c r="AI623" s="65"/>
      <c r="AJ623" s="65"/>
      <c r="AK623" s="29"/>
      <c r="AL623" s="29"/>
      <c r="AM623" s="170"/>
      <c r="AN623" s="170"/>
      <c r="AO623" s="170"/>
      <c r="AP623" s="170"/>
      <c r="AQ623" s="29"/>
      <c r="AR623" s="64"/>
      <c r="AS623" s="29"/>
      <c r="AT623" s="29"/>
      <c r="AU623" s="29"/>
      <c r="AV623" s="29"/>
      <c r="AW623" s="29"/>
      <c r="AX623" s="29"/>
      <c r="AY623" s="29"/>
      <c r="AZ623" s="29"/>
      <c r="BA623" s="90"/>
      <c r="BB623" s="97"/>
      <c r="BC623" s="98" t="str">
        <f>IF(AND(OR(K623=契約状況コード表!D$5,K623=契約状況コード表!D$6),OR(AG623=契約状況コード表!G$5,AG623=契約状況コード表!G$6)),"年間支払金額(全官署)",IF(OR(AG623=契約状況コード表!G$5,AG623=契約状況コード表!G$6),"年間支払金額",IF(AND(OR(COUNTIF(AI623,"*すべて*"),COUNTIF(AI623,"*全て*")),S623="●",OR(K623=契約状況コード表!D$5,K623=契約状況コード表!D$6)),"年間支払金額(全官署、契約相手方ごと)",IF(AND(OR(COUNTIF(AI623,"*すべて*"),COUNTIF(AI623,"*全て*")),S623="●"),"年間支払金額(契約相手方ごと)",IF(AND(OR(K623=契約状況コード表!D$5,K623=契約状況コード表!D$6),AG623=契約状況コード表!G$7),"契約総額(全官署)",IF(AND(K623=契約状況コード表!D$7,AG623=契約状況コード表!G$7),"契約総額(自官署のみ)",IF(K623=契約状況コード表!D$7,"年間支払金額(自官署のみ)",IF(AG623=契約状況コード表!G$7,"契約総額",IF(AND(COUNTIF(BJ623,"&lt;&gt;*単価*"),OR(K623=契約状況コード表!D$5,K623=契約状況コード表!D$6)),"全官署予定価格",IF(AND(COUNTIF(BJ623,"*単価*"),OR(K623=契約状況コード表!D$5,K623=契約状況コード表!D$6)),"全官署支払金額",IF(AND(COUNTIF(BJ623,"&lt;&gt;*単価*"),COUNTIF(BJ623,"*変更契約*")),"変更後予定価格",IF(COUNTIF(BJ623,"*単価*"),"年間支払金額","予定価格"))))))))))))</f>
        <v>予定価格</v>
      </c>
      <c r="BD623" s="98" t="str">
        <f>IF(AND(BI623=契約状況コード表!M$5,T623&gt;契約状況コード表!N$5),"○",IF(AND(BI623=契約状況コード表!M$6,T623&gt;=契約状況コード表!N$6),"○",IF(AND(BI623=契約状況コード表!M$7,T623&gt;=契約状況コード表!N$7),"○",IF(AND(BI623=契約状況コード表!M$8,T623&gt;=契約状況コード表!N$8),"○",IF(AND(BI623=契約状況コード表!M$9,T623&gt;=契約状況コード表!N$9),"○",IF(AND(BI623=契約状況コード表!M$10,T623&gt;=契約状況コード表!N$10),"○",IF(AND(BI623=契約状況コード表!M$11,T623&gt;=契約状況コード表!N$11),"○",IF(AND(BI623=契約状況コード表!M$12,T623&gt;=契約状況コード表!N$12),"○",IF(AND(BI623=契約状況コード表!M$13,T623&gt;=契約状況コード表!N$13),"○",IF(T623="他官署で調達手続き入札を実施のため","○","×"))))))))))</f>
        <v>×</v>
      </c>
      <c r="BE623" s="98" t="str">
        <f>IF(AND(BI623=契約状況コード表!M$5,Y623&gt;契約状況コード表!N$5),"○",IF(AND(BI623=契約状況コード表!M$6,Y623&gt;=契約状況コード表!N$6),"○",IF(AND(BI623=契約状況コード表!M$7,Y623&gt;=契約状況コード表!N$7),"○",IF(AND(BI623=契約状況コード表!M$8,Y623&gt;=契約状況コード表!N$8),"○",IF(AND(BI623=契約状況コード表!M$9,Y623&gt;=契約状況コード表!N$9),"○",IF(AND(BI623=契約状況コード表!M$10,Y623&gt;=契約状況コード表!N$10),"○",IF(AND(BI623=契約状況コード表!M$11,Y623&gt;=契約状況コード表!N$11),"○",IF(AND(BI623=契約状況コード表!M$12,Y623&gt;=契約状況コード表!N$12),"○",IF(AND(BI623=契約状況コード表!M$13,Y623&gt;=契約状況コード表!N$13),"○","×")))))))))</f>
        <v>×</v>
      </c>
      <c r="BF623" s="98" t="str">
        <f t="shared" si="79"/>
        <v>×</v>
      </c>
      <c r="BG623" s="98" t="str">
        <f t="shared" si="80"/>
        <v>×</v>
      </c>
      <c r="BH623" s="99" t="str">
        <f t="shared" si="81"/>
        <v/>
      </c>
      <c r="BI623" s="146">
        <f t="shared" si="82"/>
        <v>0</v>
      </c>
      <c r="BJ623" s="29" t="str">
        <f>IF(AG623=契約状況コード表!G$5,"",IF(AND(K623&lt;&gt;"",ISTEXT(U623)),"分担契約/単価契約",IF(ISTEXT(U623),"単価契約",IF(K623&lt;&gt;"","分担契約",""))))</f>
        <v/>
      </c>
      <c r="BK623" s="147"/>
      <c r="BL623" s="102" t="str">
        <f>IF(COUNTIF(T623,"**"),"",IF(AND(T623&gt;=契約状況コード表!P$5,OR(H623=契約状況コード表!M$5,H623=契約状況コード表!M$6)),1,IF(AND(T623&gt;=契約状況コード表!P$13,H623&lt;&gt;契約状況コード表!M$5,H623&lt;&gt;契約状況コード表!M$6),1,"")))</f>
        <v/>
      </c>
      <c r="BM623" s="132" t="str">
        <f t="shared" si="83"/>
        <v>○</v>
      </c>
      <c r="BN623" s="102" t="b">
        <f t="shared" si="84"/>
        <v>1</v>
      </c>
      <c r="BO623" s="102" t="b">
        <f t="shared" si="85"/>
        <v>1</v>
      </c>
    </row>
    <row r="624" spans="7:67" ht="60.6" customHeight="1">
      <c r="G624" s="64"/>
      <c r="H624" s="65"/>
      <c r="I624" s="65"/>
      <c r="J624" s="65"/>
      <c r="K624" s="64"/>
      <c r="L624" s="29"/>
      <c r="M624" s="66"/>
      <c r="N624" s="65"/>
      <c r="O624" s="67"/>
      <c r="P624" s="72"/>
      <c r="Q624" s="73"/>
      <c r="R624" s="65"/>
      <c r="S624" s="64"/>
      <c r="T624" s="68"/>
      <c r="U624" s="75"/>
      <c r="V624" s="76"/>
      <c r="W624" s="148" t="str">
        <f>IF(OR(T624="他官署で調達手続きを実施のため",AG624=契約状況コード表!G$5),"－",IF(V624&lt;&gt;"",ROUNDDOWN(V624/T624,3),(IFERROR(ROUNDDOWN(U624/T624,3),"－"))))</f>
        <v>－</v>
      </c>
      <c r="X624" s="68"/>
      <c r="Y624" s="68"/>
      <c r="Z624" s="71"/>
      <c r="AA624" s="69"/>
      <c r="AB624" s="70"/>
      <c r="AC624" s="71"/>
      <c r="AD624" s="71"/>
      <c r="AE624" s="71"/>
      <c r="AF624" s="71"/>
      <c r="AG624" s="69"/>
      <c r="AH624" s="65"/>
      <c r="AI624" s="65"/>
      <c r="AJ624" s="65"/>
      <c r="AK624" s="29"/>
      <c r="AL624" s="29"/>
      <c r="AM624" s="170"/>
      <c r="AN624" s="170"/>
      <c r="AO624" s="170"/>
      <c r="AP624" s="170"/>
      <c r="AQ624" s="29"/>
      <c r="AR624" s="64"/>
      <c r="AS624" s="29"/>
      <c r="AT624" s="29"/>
      <c r="AU624" s="29"/>
      <c r="AV624" s="29"/>
      <c r="AW624" s="29"/>
      <c r="AX624" s="29"/>
      <c r="AY624" s="29"/>
      <c r="AZ624" s="29"/>
      <c r="BA624" s="90"/>
      <c r="BB624" s="97"/>
      <c r="BC624" s="98" t="str">
        <f>IF(AND(OR(K624=契約状況コード表!D$5,K624=契約状況コード表!D$6),OR(AG624=契約状況コード表!G$5,AG624=契約状況コード表!G$6)),"年間支払金額(全官署)",IF(OR(AG624=契約状況コード表!G$5,AG624=契約状況コード表!G$6),"年間支払金額",IF(AND(OR(COUNTIF(AI624,"*すべて*"),COUNTIF(AI624,"*全て*")),S624="●",OR(K624=契約状況コード表!D$5,K624=契約状況コード表!D$6)),"年間支払金額(全官署、契約相手方ごと)",IF(AND(OR(COUNTIF(AI624,"*すべて*"),COUNTIF(AI624,"*全て*")),S624="●"),"年間支払金額(契約相手方ごと)",IF(AND(OR(K624=契約状況コード表!D$5,K624=契約状況コード表!D$6),AG624=契約状況コード表!G$7),"契約総額(全官署)",IF(AND(K624=契約状況コード表!D$7,AG624=契約状況コード表!G$7),"契約総額(自官署のみ)",IF(K624=契約状況コード表!D$7,"年間支払金額(自官署のみ)",IF(AG624=契約状況コード表!G$7,"契約総額",IF(AND(COUNTIF(BJ624,"&lt;&gt;*単価*"),OR(K624=契約状況コード表!D$5,K624=契約状況コード表!D$6)),"全官署予定価格",IF(AND(COUNTIF(BJ624,"*単価*"),OR(K624=契約状況コード表!D$5,K624=契約状況コード表!D$6)),"全官署支払金額",IF(AND(COUNTIF(BJ624,"&lt;&gt;*単価*"),COUNTIF(BJ624,"*変更契約*")),"変更後予定価格",IF(COUNTIF(BJ624,"*単価*"),"年間支払金額","予定価格"))))))))))))</f>
        <v>予定価格</v>
      </c>
      <c r="BD624" s="98" t="str">
        <f>IF(AND(BI624=契約状況コード表!M$5,T624&gt;契約状況コード表!N$5),"○",IF(AND(BI624=契約状況コード表!M$6,T624&gt;=契約状況コード表!N$6),"○",IF(AND(BI624=契約状況コード表!M$7,T624&gt;=契約状況コード表!N$7),"○",IF(AND(BI624=契約状況コード表!M$8,T624&gt;=契約状況コード表!N$8),"○",IF(AND(BI624=契約状況コード表!M$9,T624&gt;=契約状況コード表!N$9),"○",IF(AND(BI624=契約状況コード表!M$10,T624&gt;=契約状況コード表!N$10),"○",IF(AND(BI624=契約状況コード表!M$11,T624&gt;=契約状況コード表!N$11),"○",IF(AND(BI624=契約状況コード表!M$12,T624&gt;=契約状況コード表!N$12),"○",IF(AND(BI624=契約状況コード表!M$13,T624&gt;=契約状況コード表!N$13),"○",IF(T624="他官署で調達手続き入札を実施のため","○","×"))))))))))</f>
        <v>×</v>
      </c>
      <c r="BE624" s="98" t="str">
        <f>IF(AND(BI624=契約状況コード表!M$5,Y624&gt;契約状況コード表!N$5),"○",IF(AND(BI624=契約状況コード表!M$6,Y624&gt;=契約状況コード表!N$6),"○",IF(AND(BI624=契約状況コード表!M$7,Y624&gt;=契約状況コード表!N$7),"○",IF(AND(BI624=契約状況コード表!M$8,Y624&gt;=契約状況コード表!N$8),"○",IF(AND(BI624=契約状況コード表!M$9,Y624&gt;=契約状況コード表!N$9),"○",IF(AND(BI624=契約状況コード表!M$10,Y624&gt;=契約状況コード表!N$10),"○",IF(AND(BI624=契約状況コード表!M$11,Y624&gt;=契約状況コード表!N$11),"○",IF(AND(BI624=契約状況コード表!M$12,Y624&gt;=契約状況コード表!N$12),"○",IF(AND(BI624=契約状況コード表!M$13,Y624&gt;=契約状況コード表!N$13),"○","×")))))))))</f>
        <v>×</v>
      </c>
      <c r="BF624" s="98" t="str">
        <f t="shared" si="79"/>
        <v>×</v>
      </c>
      <c r="BG624" s="98" t="str">
        <f t="shared" si="80"/>
        <v>×</v>
      </c>
      <c r="BH624" s="99" t="str">
        <f t="shared" si="81"/>
        <v/>
      </c>
      <c r="BI624" s="146">
        <f t="shared" si="82"/>
        <v>0</v>
      </c>
      <c r="BJ624" s="29" t="str">
        <f>IF(AG624=契約状況コード表!G$5,"",IF(AND(K624&lt;&gt;"",ISTEXT(U624)),"分担契約/単価契約",IF(ISTEXT(U624),"単価契約",IF(K624&lt;&gt;"","分担契約",""))))</f>
        <v/>
      </c>
      <c r="BK624" s="147"/>
      <c r="BL624" s="102" t="str">
        <f>IF(COUNTIF(T624,"**"),"",IF(AND(T624&gt;=契約状況コード表!P$5,OR(H624=契約状況コード表!M$5,H624=契約状況コード表!M$6)),1,IF(AND(T624&gt;=契約状況コード表!P$13,H624&lt;&gt;契約状況コード表!M$5,H624&lt;&gt;契約状況コード表!M$6),1,"")))</f>
        <v/>
      </c>
      <c r="BM624" s="132" t="str">
        <f t="shared" si="83"/>
        <v>○</v>
      </c>
      <c r="BN624" s="102" t="b">
        <f t="shared" si="84"/>
        <v>1</v>
      </c>
      <c r="BO624" s="102" t="b">
        <f t="shared" si="85"/>
        <v>1</v>
      </c>
    </row>
    <row r="625" spans="7:67" ht="60.6" customHeight="1">
      <c r="G625" s="64"/>
      <c r="H625" s="65"/>
      <c r="I625" s="65"/>
      <c r="J625" s="65"/>
      <c r="K625" s="64"/>
      <c r="L625" s="29"/>
      <c r="M625" s="66"/>
      <c r="N625" s="65"/>
      <c r="O625" s="67"/>
      <c r="P625" s="72"/>
      <c r="Q625" s="73"/>
      <c r="R625" s="65"/>
      <c r="S625" s="64"/>
      <c r="T625" s="68"/>
      <c r="U625" s="75"/>
      <c r="V625" s="76"/>
      <c r="W625" s="148" t="str">
        <f>IF(OR(T625="他官署で調達手続きを実施のため",AG625=契約状況コード表!G$5),"－",IF(V625&lt;&gt;"",ROUNDDOWN(V625/T625,3),(IFERROR(ROUNDDOWN(U625/T625,3),"－"))))</f>
        <v>－</v>
      </c>
      <c r="X625" s="68"/>
      <c r="Y625" s="68"/>
      <c r="Z625" s="71"/>
      <c r="AA625" s="69"/>
      <c r="AB625" s="70"/>
      <c r="AC625" s="71"/>
      <c r="AD625" s="71"/>
      <c r="AE625" s="71"/>
      <c r="AF625" s="71"/>
      <c r="AG625" s="69"/>
      <c r="AH625" s="65"/>
      <c r="AI625" s="65"/>
      <c r="AJ625" s="65"/>
      <c r="AK625" s="29"/>
      <c r="AL625" s="29"/>
      <c r="AM625" s="170"/>
      <c r="AN625" s="170"/>
      <c r="AO625" s="170"/>
      <c r="AP625" s="170"/>
      <c r="AQ625" s="29"/>
      <c r="AR625" s="64"/>
      <c r="AS625" s="29"/>
      <c r="AT625" s="29"/>
      <c r="AU625" s="29"/>
      <c r="AV625" s="29"/>
      <c r="AW625" s="29"/>
      <c r="AX625" s="29"/>
      <c r="AY625" s="29"/>
      <c r="AZ625" s="29"/>
      <c r="BA625" s="90"/>
      <c r="BB625" s="97"/>
      <c r="BC625" s="98" t="str">
        <f>IF(AND(OR(K625=契約状況コード表!D$5,K625=契約状況コード表!D$6),OR(AG625=契約状況コード表!G$5,AG625=契約状況コード表!G$6)),"年間支払金額(全官署)",IF(OR(AG625=契約状況コード表!G$5,AG625=契約状況コード表!G$6),"年間支払金額",IF(AND(OR(COUNTIF(AI625,"*すべて*"),COUNTIF(AI625,"*全て*")),S625="●",OR(K625=契約状況コード表!D$5,K625=契約状況コード表!D$6)),"年間支払金額(全官署、契約相手方ごと)",IF(AND(OR(COUNTIF(AI625,"*すべて*"),COUNTIF(AI625,"*全て*")),S625="●"),"年間支払金額(契約相手方ごと)",IF(AND(OR(K625=契約状況コード表!D$5,K625=契約状況コード表!D$6),AG625=契約状況コード表!G$7),"契約総額(全官署)",IF(AND(K625=契約状況コード表!D$7,AG625=契約状況コード表!G$7),"契約総額(自官署のみ)",IF(K625=契約状況コード表!D$7,"年間支払金額(自官署のみ)",IF(AG625=契約状況コード表!G$7,"契約総額",IF(AND(COUNTIF(BJ625,"&lt;&gt;*単価*"),OR(K625=契約状況コード表!D$5,K625=契約状況コード表!D$6)),"全官署予定価格",IF(AND(COUNTIF(BJ625,"*単価*"),OR(K625=契約状況コード表!D$5,K625=契約状況コード表!D$6)),"全官署支払金額",IF(AND(COUNTIF(BJ625,"&lt;&gt;*単価*"),COUNTIF(BJ625,"*変更契約*")),"変更後予定価格",IF(COUNTIF(BJ625,"*単価*"),"年間支払金額","予定価格"))))))))))))</f>
        <v>予定価格</v>
      </c>
      <c r="BD625" s="98" t="str">
        <f>IF(AND(BI625=契約状況コード表!M$5,T625&gt;契約状況コード表!N$5),"○",IF(AND(BI625=契約状況コード表!M$6,T625&gt;=契約状況コード表!N$6),"○",IF(AND(BI625=契約状況コード表!M$7,T625&gt;=契約状況コード表!N$7),"○",IF(AND(BI625=契約状況コード表!M$8,T625&gt;=契約状況コード表!N$8),"○",IF(AND(BI625=契約状況コード表!M$9,T625&gt;=契約状況コード表!N$9),"○",IF(AND(BI625=契約状況コード表!M$10,T625&gt;=契約状況コード表!N$10),"○",IF(AND(BI625=契約状況コード表!M$11,T625&gt;=契約状況コード表!N$11),"○",IF(AND(BI625=契約状況コード表!M$12,T625&gt;=契約状況コード表!N$12),"○",IF(AND(BI625=契約状況コード表!M$13,T625&gt;=契約状況コード表!N$13),"○",IF(T625="他官署で調達手続き入札を実施のため","○","×"))))))))))</f>
        <v>×</v>
      </c>
      <c r="BE625" s="98" t="str">
        <f>IF(AND(BI625=契約状況コード表!M$5,Y625&gt;契約状況コード表!N$5),"○",IF(AND(BI625=契約状況コード表!M$6,Y625&gt;=契約状況コード表!N$6),"○",IF(AND(BI625=契約状況コード表!M$7,Y625&gt;=契約状況コード表!N$7),"○",IF(AND(BI625=契約状況コード表!M$8,Y625&gt;=契約状況コード表!N$8),"○",IF(AND(BI625=契約状況コード表!M$9,Y625&gt;=契約状況コード表!N$9),"○",IF(AND(BI625=契約状況コード表!M$10,Y625&gt;=契約状況コード表!N$10),"○",IF(AND(BI625=契約状況コード表!M$11,Y625&gt;=契約状況コード表!N$11),"○",IF(AND(BI625=契約状況コード表!M$12,Y625&gt;=契約状況コード表!N$12),"○",IF(AND(BI625=契約状況コード表!M$13,Y625&gt;=契約状況コード表!N$13),"○","×")))))))))</f>
        <v>×</v>
      </c>
      <c r="BF625" s="98" t="str">
        <f t="shared" si="79"/>
        <v>×</v>
      </c>
      <c r="BG625" s="98" t="str">
        <f t="shared" si="80"/>
        <v>×</v>
      </c>
      <c r="BH625" s="99" t="str">
        <f t="shared" si="81"/>
        <v/>
      </c>
      <c r="BI625" s="146">
        <f t="shared" si="82"/>
        <v>0</v>
      </c>
      <c r="BJ625" s="29" t="str">
        <f>IF(AG625=契約状況コード表!G$5,"",IF(AND(K625&lt;&gt;"",ISTEXT(U625)),"分担契約/単価契約",IF(ISTEXT(U625),"単価契約",IF(K625&lt;&gt;"","分担契約",""))))</f>
        <v/>
      </c>
      <c r="BK625" s="147"/>
      <c r="BL625" s="102" t="str">
        <f>IF(COUNTIF(T625,"**"),"",IF(AND(T625&gt;=契約状況コード表!P$5,OR(H625=契約状況コード表!M$5,H625=契約状況コード表!M$6)),1,IF(AND(T625&gt;=契約状況コード表!P$13,H625&lt;&gt;契約状況コード表!M$5,H625&lt;&gt;契約状況コード表!M$6),1,"")))</f>
        <v/>
      </c>
      <c r="BM625" s="132" t="str">
        <f t="shared" si="83"/>
        <v>○</v>
      </c>
      <c r="BN625" s="102" t="b">
        <f t="shared" si="84"/>
        <v>1</v>
      </c>
      <c r="BO625" s="102" t="b">
        <f t="shared" si="85"/>
        <v>1</v>
      </c>
    </row>
    <row r="626" spans="7:67" ht="60.6" customHeight="1">
      <c r="G626" s="64"/>
      <c r="H626" s="65"/>
      <c r="I626" s="65"/>
      <c r="J626" s="65"/>
      <c r="K626" s="64"/>
      <c r="L626" s="29"/>
      <c r="M626" s="66"/>
      <c r="N626" s="65"/>
      <c r="O626" s="67"/>
      <c r="P626" s="72"/>
      <c r="Q626" s="73"/>
      <c r="R626" s="65"/>
      <c r="S626" s="64"/>
      <c r="T626" s="68"/>
      <c r="U626" s="75"/>
      <c r="V626" s="76"/>
      <c r="W626" s="148" t="str">
        <f>IF(OR(T626="他官署で調達手続きを実施のため",AG626=契約状況コード表!G$5),"－",IF(V626&lt;&gt;"",ROUNDDOWN(V626/T626,3),(IFERROR(ROUNDDOWN(U626/T626,3),"－"))))</f>
        <v>－</v>
      </c>
      <c r="X626" s="68"/>
      <c r="Y626" s="68"/>
      <c r="Z626" s="71"/>
      <c r="AA626" s="69"/>
      <c r="AB626" s="70"/>
      <c r="AC626" s="71"/>
      <c r="AD626" s="71"/>
      <c r="AE626" s="71"/>
      <c r="AF626" s="71"/>
      <c r="AG626" s="69"/>
      <c r="AH626" s="65"/>
      <c r="AI626" s="65"/>
      <c r="AJ626" s="65"/>
      <c r="AK626" s="29"/>
      <c r="AL626" s="29"/>
      <c r="AM626" s="170"/>
      <c r="AN626" s="170"/>
      <c r="AO626" s="170"/>
      <c r="AP626" s="170"/>
      <c r="AQ626" s="29"/>
      <c r="AR626" s="64"/>
      <c r="AS626" s="29"/>
      <c r="AT626" s="29"/>
      <c r="AU626" s="29"/>
      <c r="AV626" s="29"/>
      <c r="AW626" s="29"/>
      <c r="AX626" s="29"/>
      <c r="AY626" s="29"/>
      <c r="AZ626" s="29"/>
      <c r="BA626" s="90"/>
      <c r="BB626" s="97"/>
      <c r="BC626" s="98" t="str">
        <f>IF(AND(OR(K626=契約状況コード表!D$5,K626=契約状況コード表!D$6),OR(AG626=契約状況コード表!G$5,AG626=契約状況コード表!G$6)),"年間支払金額(全官署)",IF(OR(AG626=契約状況コード表!G$5,AG626=契約状況コード表!G$6),"年間支払金額",IF(AND(OR(COUNTIF(AI626,"*すべて*"),COUNTIF(AI626,"*全て*")),S626="●",OR(K626=契約状況コード表!D$5,K626=契約状況コード表!D$6)),"年間支払金額(全官署、契約相手方ごと)",IF(AND(OR(COUNTIF(AI626,"*すべて*"),COUNTIF(AI626,"*全て*")),S626="●"),"年間支払金額(契約相手方ごと)",IF(AND(OR(K626=契約状況コード表!D$5,K626=契約状況コード表!D$6),AG626=契約状況コード表!G$7),"契約総額(全官署)",IF(AND(K626=契約状況コード表!D$7,AG626=契約状況コード表!G$7),"契約総額(自官署のみ)",IF(K626=契約状況コード表!D$7,"年間支払金額(自官署のみ)",IF(AG626=契約状況コード表!G$7,"契約総額",IF(AND(COUNTIF(BJ626,"&lt;&gt;*単価*"),OR(K626=契約状況コード表!D$5,K626=契約状況コード表!D$6)),"全官署予定価格",IF(AND(COUNTIF(BJ626,"*単価*"),OR(K626=契約状況コード表!D$5,K626=契約状況コード表!D$6)),"全官署支払金額",IF(AND(COUNTIF(BJ626,"&lt;&gt;*単価*"),COUNTIF(BJ626,"*変更契約*")),"変更後予定価格",IF(COUNTIF(BJ626,"*単価*"),"年間支払金額","予定価格"))))))))))))</f>
        <v>予定価格</v>
      </c>
      <c r="BD626" s="98" t="str">
        <f>IF(AND(BI626=契約状況コード表!M$5,T626&gt;契約状況コード表!N$5),"○",IF(AND(BI626=契約状況コード表!M$6,T626&gt;=契約状況コード表!N$6),"○",IF(AND(BI626=契約状況コード表!M$7,T626&gt;=契約状況コード表!N$7),"○",IF(AND(BI626=契約状況コード表!M$8,T626&gt;=契約状況コード表!N$8),"○",IF(AND(BI626=契約状況コード表!M$9,T626&gt;=契約状況コード表!N$9),"○",IF(AND(BI626=契約状況コード表!M$10,T626&gt;=契約状況コード表!N$10),"○",IF(AND(BI626=契約状況コード表!M$11,T626&gt;=契約状況コード表!N$11),"○",IF(AND(BI626=契約状況コード表!M$12,T626&gt;=契約状況コード表!N$12),"○",IF(AND(BI626=契約状況コード表!M$13,T626&gt;=契約状況コード表!N$13),"○",IF(T626="他官署で調達手続き入札を実施のため","○","×"))))))))))</f>
        <v>×</v>
      </c>
      <c r="BE626" s="98" t="str">
        <f>IF(AND(BI626=契約状況コード表!M$5,Y626&gt;契約状況コード表!N$5),"○",IF(AND(BI626=契約状況コード表!M$6,Y626&gt;=契約状況コード表!N$6),"○",IF(AND(BI626=契約状況コード表!M$7,Y626&gt;=契約状況コード表!N$7),"○",IF(AND(BI626=契約状況コード表!M$8,Y626&gt;=契約状況コード表!N$8),"○",IF(AND(BI626=契約状況コード表!M$9,Y626&gt;=契約状況コード表!N$9),"○",IF(AND(BI626=契約状況コード表!M$10,Y626&gt;=契約状況コード表!N$10),"○",IF(AND(BI626=契約状況コード表!M$11,Y626&gt;=契約状況コード表!N$11),"○",IF(AND(BI626=契約状況コード表!M$12,Y626&gt;=契約状況コード表!N$12),"○",IF(AND(BI626=契約状況コード表!M$13,Y626&gt;=契約状況コード表!N$13),"○","×")))))))))</f>
        <v>×</v>
      </c>
      <c r="BF626" s="98" t="str">
        <f t="shared" si="79"/>
        <v>×</v>
      </c>
      <c r="BG626" s="98" t="str">
        <f t="shared" si="80"/>
        <v>×</v>
      </c>
      <c r="BH626" s="99" t="str">
        <f t="shared" si="81"/>
        <v/>
      </c>
      <c r="BI626" s="146">
        <f t="shared" si="82"/>
        <v>0</v>
      </c>
      <c r="BJ626" s="29" t="str">
        <f>IF(AG626=契約状況コード表!G$5,"",IF(AND(K626&lt;&gt;"",ISTEXT(U626)),"分担契約/単価契約",IF(ISTEXT(U626),"単価契約",IF(K626&lt;&gt;"","分担契約",""))))</f>
        <v/>
      </c>
      <c r="BK626" s="147"/>
      <c r="BL626" s="102" t="str">
        <f>IF(COUNTIF(T626,"**"),"",IF(AND(T626&gt;=契約状況コード表!P$5,OR(H626=契約状況コード表!M$5,H626=契約状況コード表!M$6)),1,IF(AND(T626&gt;=契約状況コード表!P$13,H626&lt;&gt;契約状況コード表!M$5,H626&lt;&gt;契約状況コード表!M$6),1,"")))</f>
        <v/>
      </c>
      <c r="BM626" s="132" t="str">
        <f t="shared" si="83"/>
        <v>○</v>
      </c>
      <c r="BN626" s="102" t="b">
        <f t="shared" si="84"/>
        <v>1</v>
      </c>
      <c r="BO626" s="102" t="b">
        <f t="shared" si="85"/>
        <v>1</v>
      </c>
    </row>
    <row r="627" spans="7:67" ht="60.6" customHeight="1">
      <c r="G627" s="64"/>
      <c r="H627" s="65"/>
      <c r="I627" s="65"/>
      <c r="J627" s="65"/>
      <c r="K627" s="64"/>
      <c r="L627" s="29"/>
      <c r="M627" s="66"/>
      <c r="N627" s="65"/>
      <c r="O627" s="67"/>
      <c r="P627" s="72"/>
      <c r="Q627" s="73"/>
      <c r="R627" s="65"/>
      <c r="S627" s="64"/>
      <c r="T627" s="68"/>
      <c r="U627" s="75"/>
      <c r="V627" s="76"/>
      <c r="W627" s="148" t="str">
        <f>IF(OR(T627="他官署で調達手続きを実施のため",AG627=契約状況コード表!G$5),"－",IF(V627&lt;&gt;"",ROUNDDOWN(V627/T627,3),(IFERROR(ROUNDDOWN(U627/T627,3),"－"))))</f>
        <v>－</v>
      </c>
      <c r="X627" s="68"/>
      <c r="Y627" s="68"/>
      <c r="Z627" s="71"/>
      <c r="AA627" s="69"/>
      <c r="AB627" s="70"/>
      <c r="AC627" s="71"/>
      <c r="AD627" s="71"/>
      <c r="AE627" s="71"/>
      <c r="AF627" s="71"/>
      <c r="AG627" s="69"/>
      <c r="AH627" s="65"/>
      <c r="AI627" s="65"/>
      <c r="AJ627" s="65"/>
      <c r="AK627" s="29"/>
      <c r="AL627" s="29"/>
      <c r="AM627" s="170"/>
      <c r="AN627" s="170"/>
      <c r="AO627" s="170"/>
      <c r="AP627" s="170"/>
      <c r="AQ627" s="29"/>
      <c r="AR627" s="64"/>
      <c r="AS627" s="29"/>
      <c r="AT627" s="29"/>
      <c r="AU627" s="29"/>
      <c r="AV627" s="29"/>
      <c r="AW627" s="29"/>
      <c r="AX627" s="29"/>
      <c r="AY627" s="29"/>
      <c r="AZ627" s="29"/>
      <c r="BA627" s="92"/>
      <c r="BB627" s="97"/>
      <c r="BC627" s="98" t="str">
        <f>IF(AND(OR(K627=契約状況コード表!D$5,K627=契約状況コード表!D$6),OR(AG627=契約状況コード表!G$5,AG627=契約状況コード表!G$6)),"年間支払金額(全官署)",IF(OR(AG627=契約状況コード表!G$5,AG627=契約状況コード表!G$6),"年間支払金額",IF(AND(OR(COUNTIF(AI627,"*すべて*"),COUNTIF(AI627,"*全て*")),S627="●",OR(K627=契約状況コード表!D$5,K627=契約状況コード表!D$6)),"年間支払金額(全官署、契約相手方ごと)",IF(AND(OR(COUNTIF(AI627,"*すべて*"),COUNTIF(AI627,"*全て*")),S627="●"),"年間支払金額(契約相手方ごと)",IF(AND(OR(K627=契約状況コード表!D$5,K627=契約状況コード表!D$6),AG627=契約状況コード表!G$7),"契約総額(全官署)",IF(AND(K627=契約状況コード表!D$7,AG627=契約状況コード表!G$7),"契約総額(自官署のみ)",IF(K627=契約状況コード表!D$7,"年間支払金額(自官署のみ)",IF(AG627=契約状況コード表!G$7,"契約総額",IF(AND(COUNTIF(BJ627,"&lt;&gt;*単価*"),OR(K627=契約状況コード表!D$5,K627=契約状況コード表!D$6)),"全官署予定価格",IF(AND(COUNTIF(BJ627,"*単価*"),OR(K627=契約状況コード表!D$5,K627=契約状況コード表!D$6)),"全官署支払金額",IF(AND(COUNTIF(BJ627,"&lt;&gt;*単価*"),COUNTIF(BJ627,"*変更契約*")),"変更後予定価格",IF(COUNTIF(BJ627,"*単価*"),"年間支払金額","予定価格"))))))))))))</f>
        <v>予定価格</v>
      </c>
      <c r="BD627" s="98" t="str">
        <f>IF(AND(BI627=契約状況コード表!M$5,T627&gt;契約状況コード表!N$5),"○",IF(AND(BI627=契約状況コード表!M$6,T627&gt;=契約状況コード表!N$6),"○",IF(AND(BI627=契約状況コード表!M$7,T627&gt;=契約状況コード表!N$7),"○",IF(AND(BI627=契約状況コード表!M$8,T627&gt;=契約状況コード表!N$8),"○",IF(AND(BI627=契約状況コード表!M$9,T627&gt;=契約状況コード表!N$9),"○",IF(AND(BI627=契約状況コード表!M$10,T627&gt;=契約状況コード表!N$10),"○",IF(AND(BI627=契約状況コード表!M$11,T627&gt;=契約状況コード表!N$11),"○",IF(AND(BI627=契約状況コード表!M$12,T627&gt;=契約状況コード表!N$12),"○",IF(AND(BI627=契約状況コード表!M$13,T627&gt;=契約状況コード表!N$13),"○",IF(T627="他官署で調達手続き入札を実施のため","○","×"))))))))))</f>
        <v>×</v>
      </c>
      <c r="BE627" s="98" t="str">
        <f>IF(AND(BI627=契約状況コード表!M$5,Y627&gt;契約状況コード表!N$5),"○",IF(AND(BI627=契約状況コード表!M$6,Y627&gt;=契約状況コード表!N$6),"○",IF(AND(BI627=契約状況コード表!M$7,Y627&gt;=契約状況コード表!N$7),"○",IF(AND(BI627=契約状況コード表!M$8,Y627&gt;=契約状況コード表!N$8),"○",IF(AND(BI627=契約状況コード表!M$9,Y627&gt;=契約状況コード表!N$9),"○",IF(AND(BI627=契約状況コード表!M$10,Y627&gt;=契約状況コード表!N$10),"○",IF(AND(BI627=契約状況コード表!M$11,Y627&gt;=契約状況コード表!N$11),"○",IF(AND(BI627=契約状況コード表!M$12,Y627&gt;=契約状況コード表!N$12),"○",IF(AND(BI627=契約状況コード表!M$13,Y627&gt;=契約状況コード表!N$13),"○","×")))))))))</f>
        <v>×</v>
      </c>
      <c r="BF627" s="98" t="str">
        <f t="shared" si="79"/>
        <v>×</v>
      </c>
      <c r="BG627" s="98" t="str">
        <f t="shared" si="80"/>
        <v>×</v>
      </c>
      <c r="BH627" s="99" t="str">
        <f t="shared" si="81"/>
        <v/>
      </c>
      <c r="BI627" s="146">
        <f t="shared" si="82"/>
        <v>0</v>
      </c>
      <c r="BJ627" s="29" t="str">
        <f>IF(AG627=契約状況コード表!G$5,"",IF(AND(K627&lt;&gt;"",ISTEXT(U627)),"分担契約/単価契約",IF(ISTEXT(U627),"単価契約",IF(K627&lt;&gt;"","分担契約",""))))</f>
        <v/>
      </c>
      <c r="BK627" s="147"/>
      <c r="BL627" s="102" t="str">
        <f>IF(COUNTIF(T627,"**"),"",IF(AND(T627&gt;=契約状況コード表!P$5,OR(H627=契約状況コード表!M$5,H627=契約状況コード表!M$6)),1,IF(AND(T627&gt;=契約状況コード表!P$13,H627&lt;&gt;契約状況コード表!M$5,H627&lt;&gt;契約状況コード表!M$6),1,"")))</f>
        <v/>
      </c>
      <c r="BM627" s="132" t="str">
        <f t="shared" si="83"/>
        <v>○</v>
      </c>
      <c r="BN627" s="102" t="b">
        <f t="shared" si="84"/>
        <v>1</v>
      </c>
      <c r="BO627" s="102" t="b">
        <f t="shared" si="85"/>
        <v>1</v>
      </c>
    </row>
    <row r="628" spans="7:67" ht="60.6" customHeight="1">
      <c r="G628" s="64"/>
      <c r="H628" s="65"/>
      <c r="I628" s="65"/>
      <c r="J628" s="65"/>
      <c r="K628" s="64"/>
      <c r="L628" s="29"/>
      <c r="M628" s="66"/>
      <c r="N628" s="65"/>
      <c r="O628" s="67"/>
      <c r="P628" s="72"/>
      <c r="Q628" s="73"/>
      <c r="R628" s="65"/>
      <c r="S628" s="64"/>
      <c r="T628" s="68"/>
      <c r="U628" s="75"/>
      <c r="V628" s="76"/>
      <c r="W628" s="148" t="str">
        <f>IF(OR(T628="他官署で調達手続きを実施のため",AG628=契約状況コード表!G$5),"－",IF(V628&lt;&gt;"",ROUNDDOWN(V628/T628,3),(IFERROR(ROUNDDOWN(U628/T628,3),"－"))))</f>
        <v>－</v>
      </c>
      <c r="X628" s="68"/>
      <c r="Y628" s="68"/>
      <c r="Z628" s="71"/>
      <c r="AA628" s="69"/>
      <c r="AB628" s="70"/>
      <c r="AC628" s="71"/>
      <c r="AD628" s="71"/>
      <c r="AE628" s="71"/>
      <c r="AF628" s="71"/>
      <c r="AG628" s="69"/>
      <c r="AH628" s="65"/>
      <c r="AI628" s="65"/>
      <c r="AJ628" s="65"/>
      <c r="AK628" s="29"/>
      <c r="AL628" s="29"/>
      <c r="AM628" s="170"/>
      <c r="AN628" s="170"/>
      <c r="AO628" s="170"/>
      <c r="AP628" s="170"/>
      <c r="AQ628" s="29"/>
      <c r="AR628" s="64"/>
      <c r="AS628" s="29"/>
      <c r="AT628" s="29"/>
      <c r="AU628" s="29"/>
      <c r="AV628" s="29"/>
      <c r="AW628" s="29"/>
      <c r="AX628" s="29"/>
      <c r="AY628" s="29"/>
      <c r="AZ628" s="29"/>
      <c r="BA628" s="90"/>
      <c r="BB628" s="97"/>
      <c r="BC628" s="98" t="str">
        <f>IF(AND(OR(K628=契約状況コード表!D$5,K628=契約状況コード表!D$6),OR(AG628=契約状況コード表!G$5,AG628=契約状況コード表!G$6)),"年間支払金額(全官署)",IF(OR(AG628=契約状況コード表!G$5,AG628=契約状況コード表!G$6),"年間支払金額",IF(AND(OR(COUNTIF(AI628,"*すべて*"),COUNTIF(AI628,"*全て*")),S628="●",OR(K628=契約状況コード表!D$5,K628=契約状況コード表!D$6)),"年間支払金額(全官署、契約相手方ごと)",IF(AND(OR(COUNTIF(AI628,"*すべて*"),COUNTIF(AI628,"*全て*")),S628="●"),"年間支払金額(契約相手方ごと)",IF(AND(OR(K628=契約状況コード表!D$5,K628=契約状況コード表!D$6),AG628=契約状況コード表!G$7),"契約総額(全官署)",IF(AND(K628=契約状況コード表!D$7,AG628=契約状況コード表!G$7),"契約総額(自官署のみ)",IF(K628=契約状況コード表!D$7,"年間支払金額(自官署のみ)",IF(AG628=契約状況コード表!G$7,"契約総額",IF(AND(COUNTIF(BJ628,"&lt;&gt;*単価*"),OR(K628=契約状況コード表!D$5,K628=契約状況コード表!D$6)),"全官署予定価格",IF(AND(COUNTIF(BJ628,"*単価*"),OR(K628=契約状況コード表!D$5,K628=契約状況コード表!D$6)),"全官署支払金額",IF(AND(COUNTIF(BJ628,"&lt;&gt;*単価*"),COUNTIF(BJ628,"*変更契約*")),"変更後予定価格",IF(COUNTIF(BJ628,"*単価*"),"年間支払金額","予定価格"))))))))))))</f>
        <v>予定価格</v>
      </c>
      <c r="BD628" s="98" t="str">
        <f>IF(AND(BI628=契約状況コード表!M$5,T628&gt;契約状況コード表!N$5),"○",IF(AND(BI628=契約状況コード表!M$6,T628&gt;=契約状況コード表!N$6),"○",IF(AND(BI628=契約状況コード表!M$7,T628&gt;=契約状況コード表!N$7),"○",IF(AND(BI628=契約状況コード表!M$8,T628&gt;=契約状況コード表!N$8),"○",IF(AND(BI628=契約状況コード表!M$9,T628&gt;=契約状況コード表!N$9),"○",IF(AND(BI628=契約状況コード表!M$10,T628&gt;=契約状況コード表!N$10),"○",IF(AND(BI628=契約状況コード表!M$11,T628&gt;=契約状況コード表!N$11),"○",IF(AND(BI628=契約状況コード表!M$12,T628&gt;=契約状況コード表!N$12),"○",IF(AND(BI628=契約状況コード表!M$13,T628&gt;=契約状況コード表!N$13),"○",IF(T628="他官署で調達手続き入札を実施のため","○","×"))))))))))</f>
        <v>×</v>
      </c>
      <c r="BE628" s="98" t="str">
        <f>IF(AND(BI628=契約状況コード表!M$5,Y628&gt;契約状況コード表!N$5),"○",IF(AND(BI628=契約状況コード表!M$6,Y628&gt;=契約状況コード表!N$6),"○",IF(AND(BI628=契約状況コード表!M$7,Y628&gt;=契約状況コード表!N$7),"○",IF(AND(BI628=契約状況コード表!M$8,Y628&gt;=契約状況コード表!N$8),"○",IF(AND(BI628=契約状況コード表!M$9,Y628&gt;=契約状況コード表!N$9),"○",IF(AND(BI628=契約状況コード表!M$10,Y628&gt;=契約状況コード表!N$10),"○",IF(AND(BI628=契約状況コード表!M$11,Y628&gt;=契約状況コード表!N$11),"○",IF(AND(BI628=契約状況コード表!M$12,Y628&gt;=契約状況コード表!N$12),"○",IF(AND(BI628=契約状況コード表!M$13,Y628&gt;=契約状況コード表!N$13),"○","×")))))))))</f>
        <v>×</v>
      </c>
      <c r="BF628" s="98" t="str">
        <f t="shared" si="79"/>
        <v>×</v>
      </c>
      <c r="BG628" s="98" t="str">
        <f t="shared" si="80"/>
        <v>×</v>
      </c>
      <c r="BH628" s="99" t="str">
        <f t="shared" si="81"/>
        <v/>
      </c>
      <c r="BI628" s="146">
        <f t="shared" si="82"/>
        <v>0</v>
      </c>
      <c r="BJ628" s="29" t="str">
        <f>IF(AG628=契約状況コード表!G$5,"",IF(AND(K628&lt;&gt;"",ISTEXT(U628)),"分担契約/単価契約",IF(ISTEXT(U628),"単価契約",IF(K628&lt;&gt;"","分担契約",""))))</f>
        <v/>
      </c>
      <c r="BK628" s="147"/>
      <c r="BL628" s="102" t="str">
        <f>IF(COUNTIF(T628,"**"),"",IF(AND(T628&gt;=契約状況コード表!P$5,OR(H628=契約状況コード表!M$5,H628=契約状況コード表!M$6)),1,IF(AND(T628&gt;=契約状況コード表!P$13,H628&lt;&gt;契約状況コード表!M$5,H628&lt;&gt;契約状況コード表!M$6),1,"")))</f>
        <v/>
      </c>
      <c r="BM628" s="132" t="str">
        <f t="shared" si="83"/>
        <v>○</v>
      </c>
      <c r="BN628" s="102" t="b">
        <f t="shared" si="84"/>
        <v>1</v>
      </c>
      <c r="BO628" s="102" t="b">
        <f t="shared" si="85"/>
        <v>1</v>
      </c>
    </row>
    <row r="629" spans="7:67" ht="60.6" customHeight="1">
      <c r="G629" s="64"/>
      <c r="H629" s="65"/>
      <c r="I629" s="65"/>
      <c r="J629" s="65"/>
      <c r="K629" s="64"/>
      <c r="L629" s="29"/>
      <c r="M629" s="66"/>
      <c r="N629" s="65"/>
      <c r="O629" s="67"/>
      <c r="P629" s="72"/>
      <c r="Q629" s="73"/>
      <c r="R629" s="65"/>
      <c r="S629" s="64"/>
      <c r="T629" s="68"/>
      <c r="U629" s="75"/>
      <c r="V629" s="76"/>
      <c r="W629" s="148" t="str">
        <f>IF(OR(T629="他官署で調達手続きを実施のため",AG629=契約状況コード表!G$5),"－",IF(V629&lt;&gt;"",ROUNDDOWN(V629/T629,3),(IFERROR(ROUNDDOWN(U629/T629,3),"－"))))</f>
        <v>－</v>
      </c>
      <c r="X629" s="68"/>
      <c r="Y629" s="68"/>
      <c r="Z629" s="71"/>
      <c r="AA629" s="69"/>
      <c r="AB629" s="70"/>
      <c r="AC629" s="71"/>
      <c r="AD629" s="71"/>
      <c r="AE629" s="71"/>
      <c r="AF629" s="71"/>
      <c r="AG629" s="69"/>
      <c r="AH629" s="65"/>
      <c r="AI629" s="65"/>
      <c r="AJ629" s="65"/>
      <c r="AK629" s="29"/>
      <c r="AL629" s="29"/>
      <c r="AM629" s="170"/>
      <c r="AN629" s="170"/>
      <c r="AO629" s="170"/>
      <c r="AP629" s="170"/>
      <c r="AQ629" s="29"/>
      <c r="AR629" s="64"/>
      <c r="AS629" s="29"/>
      <c r="AT629" s="29"/>
      <c r="AU629" s="29"/>
      <c r="AV629" s="29"/>
      <c r="AW629" s="29"/>
      <c r="AX629" s="29"/>
      <c r="AY629" s="29"/>
      <c r="AZ629" s="29"/>
      <c r="BA629" s="90"/>
      <c r="BB629" s="97"/>
      <c r="BC629" s="98" t="str">
        <f>IF(AND(OR(K629=契約状況コード表!D$5,K629=契約状況コード表!D$6),OR(AG629=契約状況コード表!G$5,AG629=契約状況コード表!G$6)),"年間支払金額(全官署)",IF(OR(AG629=契約状況コード表!G$5,AG629=契約状況コード表!G$6),"年間支払金額",IF(AND(OR(COUNTIF(AI629,"*すべて*"),COUNTIF(AI629,"*全て*")),S629="●",OR(K629=契約状況コード表!D$5,K629=契約状況コード表!D$6)),"年間支払金額(全官署、契約相手方ごと)",IF(AND(OR(COUNTIF(AI629,"*すべて*"),COUNTIF(AI629,"*全て*")),S629="●"),"年間支払金額(契約相手方ごと)",IF(AND(OR(K629=契約状況コード表!D$5,K629=契約状況コード表!D$6),AG629=契約状況コード表!G$7),"契約総額(全官署)",IF(AND(K629=契約状況コード表!D$7,AG629=契約状況コード表!G$7),"契約総額(自官署のみ)",IF(K629=契約状況コード表!D$7,"年間支払金額(自官署のみ)",IF(AG629=契約状況コード表!G$7,"契約総額",IF(AND(COUNTIF(BJ629,"&lt;&gt;*単価*"),OR(K629=契約状況コード表!D$5,K629=契約状況コード表!D$6)),"全官署予定価格",IF(AND(COUNTIF(BJ629,"*単価*"),OR(K629=契約状況コード表!D$5,K629=契約状況コード表!D$6)),"全官署支払金額",IF(AND(COUNTIF(BJ629,"&lt;&gt;*単価*"),COUNTIF(BJ629,"*変更契約*")),"変更後予定価格",IF(COUNTIF(BJ629,"*単価*"),"年間支払金額","予定価格"))))))))))))</f>
        <v>予定価格</v>
      </c>
      <c r="BD629" s="98" t="str">
        <f>IF(AND(BI629=契約状況コード表!M$5,T629&gt;契約状況コード表!N$5),"○",IF(AND(BI629=契約状況コード表!M$6,T629&gt;=契約状況コード表!N$6),"○",IF(AND(BI629=契約状況コード表!M$7,T629&gt;=契約状況コード表!N$7),"○",IF(AND(BI629=契約状況コード表!M$8,T629&gt;=契約状況コード表!N$8),"○",IF(AND(BI629=契約状況コード表!M$9,T629&gt;=契約状況コード表!N$9),"○",IF(AND(BI629=契約状況コード表!M$10,T629&gt;=契約状況コード表!N$10),"○",IF(AND(BI629=契約状況コード表!M$11,T629&gt;=契約状況コード表!N$11),"○",IF(AND(BI629=契約状況コード表!M$12,T629&gt;=契約状況コード表!N$12),"○",IF(AND(BI629=契約状況コード表!M$13,T629&gt;=契約状況コード表!N$13),"○",IF(T629="他官署で調達手続き入札を実施のため","○","×"))))))))))</f>
        <v>×</v>
      </c>
      <c r="BE629" s="98" t="str">
        <f>IF(AND(BI629=契約状況コード表!M$5,Y629&gt;契約状況コード表!N$5),"○",IF(AND(BI629=契約状況コード表!M$6,Y629&gt;=契約状況コード表!N$6),"○",IF(AND(BI629=契約状況コード表!M$7,Y629&gt;=契約状況コード表!N$7),"○",IF(AND(BI629=契約状況コード表!M$8,Y629&gt;=契約状況コード表!N$8),"○",IF(AND(BI629=契約状況コード表!M$9,Y629&gt;=契約状況コード表!N$9),"○",IF(AND(BI629=契約状況コード表!M$10,Y629&gt;=契約状況コード表!N$10),"○",IF(AND(BI629=契約状況コード表!M$11,Y629&gt;=契約状況コード表!N$11),"○",IF(AND(BI629=契約状況コード表!M$12,Y629&gt;=契約状況コード表!N$12),"○",IF(AND(BI629=契約状況コード表!M$13,Y629&gt;=契約状況コード表!N$13),"○","×")))))))))</f>
        <v>×</v>
      </c>
      <c r="BF629" s="98" t="str">
        <f t="shared" si="79"/>
        <v>×</v>
      </c>
      <c r="BG629" s="98" t="str">
        <f t="shared" si="80"/>
        <v>×</v>
      </c>
      <c r="BH629" s="99" t="str">
        <f t="shared" si="81"/>
        <v/>
      </c>
      <c r="BI629" s="146">
        <f t="shared" si="82"/>
        <v>0</v>
      </c>
      <c r="BJ629" s="29" t="str">
        <f>IF(AG629=契約状況コード表!G$5,"",IF(AND(K629&lt;&gt;"",ISTEXT(U629)),"分担契約/単価契約",IF(ISTEXT(U629),"単価契約",IF(K629&lt;&gt;"","分担契約",""))))</f>
        <v/>
      </c>
      <c r="BK629" s="147"/>
      <c r="BL629" s="102" t="str">
        <f>IF(COUNTIF(T629,"**"),"",IF(AND(T629&gt;=契約状況コード表!P$5,OR(H629=契約状況コード表!M$5,H629=契約状況コード表!M$6)),1,IF(AND(T629&gt;=契約状況コード表!P$13,H629&lt;&gt;契約状況コード表!M$5,H629&lt;&gt;契約状況コード表!M$6),1,"")))</f>
        <v/>
      </c>
      <c r="BM629" s="132" t="str">
        <f t="shared" si="83"/>
        <v>○</v>
      </c>
      <c r="BN629" s="102" t="b">
        <f t="shared" si="84"/>
        <v>1</v>
      </c>
      <c r="BO629" s="102" t="b">
        <f t="shared" si="85"/>
        <v>1</v>
      </c>
    </row>
    <row r="630" spans="7:67" ht="60.6" customHeight="1">
      <c r="G630" s="64"/>
      <c r="H630" s="65"/>
      <c r="I630" s="65"/>
      <c r="J630" s="65"/>
      <c r="K630" s="64"/>
      <c r="L630" s="29"/>
      <c r="M630" s="66"/>
      <c r="N630" s="65"/>
      <c r="O630" s="67"/>
      <c r="P630" s="72"/>
      <c r="Q630" s="73"/>
      <c r="R630" s="65"/>
      <c r="S630" s="64"/>
      <c r="T630" s="74"/>
      <c r="U630" s="131"/>
      <c r="V630" s="76"/>
      <c r="W630" s="148" t="str">
        <f>IF(OR(T630="他官署で調達手続きを実施のため",AG630=契約状況コード表!G$5),"－",IF(V630&lt;&gt;"",ROUNDDOWN(V630/T630,3),(IFERROR(ROUNDDOWN(U630/T630,3),"－"))))</f>
        <v>－</v>
      </c>
      <c r="X630" s="74"/>
      <c r="Y630" s="74"/>
      <c r="Z630" s="71"/>
      <c r="AA630" s="69"/>
      <c r="AB630" s="70"/>
      <c r="AC630" s="71"/>
      <c r="AD630" s="71"/>
      <c r="AE630" s="71"/>
      <c r="AF630" s="71"/>
      <c r="AG630" s="69"/>
      <c r="AH630" s="65"/>
      <c r="AI630" s="65"/>
      <c r="AJ630" s="65"/>
      <c r="AK630" s="29"/>
      <c r="AL630" s="29"/>
      <c r="AM630" s="170"/>
      <c r="AN630" s="170"/>
      <c r="AO630" s="170"/>
      <c r="AP630" s="170"/>
      <c r="AQ630" s="29"/>
      <c r="AR630" s="64"/>
      <c r="AS630" s="29"/>
      <c r="AT630" s="29"/>
      <c r="AU630" s="29"/>
      <c r="AV630" s="29"/>
      <c r="AW630" s="29"/>
      <c r="AX630" s="29"/>
      <c r="AY630" s="29"/>
      <c r="AZ630" s="29"/>
      <c r="BA630" s="90"/>
      <c r="BB630" s="97"/>
      <c r="BC630" s="98" t="str">
        <f>IF(AND(OR(K630=契約状況コード表!D$5,K630=契約状況コード表!D$6),OR(AG630=契約状況コード表!G$5,AG630=契約状況コード表!G$6)),"年間支払金額(全官署)",IF(OR(AG630=契約状況コード表!G$5,AG630=契約状況コード表!G$6),"年間支払金額",IF(AND(OR(COUNTIF(AI630,"*すべて*"),COUNTIF(AI630,"*全て*")),S630="●",OR(K630=契約状況コード表!D$5,K630=契約状況コード表!D$6)),"年間支払金額(全官署、契約相手方ごと)",IF(AND(OR(COUNTIF(AI630,"*すべて*"),COUNTIF(AI630,"*全て*")),S630="●"),"年間支払金額(契約相手方ごと)",IF(AND(OR(K630=契約状況コード表!D$5,K630=契約状況コード表!D$6),AG630=契約状況コード表!G$7),"契約総額(全官署)",IF(AND(K630=契約状況コード表!D$7,AG630=契約状況コード表!G$7),"契約総額(自官署のみ)",IF(K630=契約状況コード表!D$7,"年間支払金額(自官署のみ)",IF(AG630=契約状況コード表!G$7,"契約総額",IF(AND(COUNTIF(BJ630,"&lt;&gt;*単価*"),OR(K630=契約状況コード表!D$5,K630=契約状況コード表!D$6)),"全官署予定価格",IF(AND(COUNTIF(BJ630,"*単価*"),OR(K630=契約状況コード表!D$5,K630=契約状況コード表!D$6)),"全官署支払金額",IF(AND(COUNTIF(BJ630,"&lt;&gt;*単価*"),COUNTIF(BJ630,"*変更契約*")),"変更後予定価格",IF(COUNTIF(BJ630,"*単価*"),"年間支払金額","予定価格"))))))))))))</f>
        <v>予定価格</v>
      </c>
      <c r="BD630" s="98" t="str">
        <f>IF(AND(BI630=契約状況コード表!M$5,T630&gt;契約状況コード表!N$5),"○",IF(AND(BI630=契約状況コード表!M$6,T630&gt;=契約状況コード表!N$6),"○",IF(AND(BI630=契約状況コード表!M$7,T630&gt;=契約状況コード表!N$7),"○",IF(AND(BI630=契約状況コード表!M$8,T630&gt;=契約状況コード表!N$8),"○",IF(AND(BI630=契約状況コード表!M$9,T630&gt;=契約状況コード表!N$9),"○",IF(AND(BI630=契約状況コード表!M$10,T630&gt;=契約状況コード表!N$10),"○",IF(AND(BI630=契約状況コード表!M$11,T630&gt;=契約状況コード表!N$11),"○",IF(AND(BI630=契約状況コード表!M$12,T630&gt;=契約状況コード表!N$12),"○",IF(AND(BI630=契約状況コード表!M$13,T630&gt;=契約状況コード表!N$13),"○",IF(T630="他官署で調達手続き入札を実施のため","○","×"))))))))))</f>
        <v>×</v>
      </c>
      <c r="BE630" s="98" t="str">
        <f>IF(AND(BI630=契約状況コード表!M$5,Y630&gt;契約状況コード表!N$5),"○",IF(AND(BI630=契約状況コード表!M$6,Y630&gt;=契約状況コード表!N$6),"○",IF(AND(BI630=契約状況コード表!M$7,Y630&gt;=契約状況コード表!N$7),"○",IF(AND(BI630=契約状況コード表!M$8,Y630&gt;=契約状況コード表!N$8),"○",IF(AND(BI630=契約状況コード表!M$9,Y630&gt;=契約状況コード表!N$9),"○",IF(AND(BI630=契約状況コード表!M$10,Y630&gt;=契約状況コード表!N$10),"○",IF(AND(BI630=契約状況コード表!M$11,Y630&gt;=契約状況コード表!N$11),"○",IF(AND(BI630=契約状況コード表!M$12,Y630&gt;=契約状況コード表!N$12),"○",IF(AND(BI630=契約状況コード表!M$13,Y630&gt;=契約状況コード表!N$13),"○","×")))))))))</f>
        <v>×</v>
      </c>
      <c r="BF630" s="98" t="str">
        <f t="shared" si="79"/>
        <v>×</v>
      </c>
      <c r="BG630" s="98" t="str">
        <f t="shared" si="80"/>
        <v>×</v>
      </c>
      <c r="BH630" s="99" t="str">
        <f t="shared" si="81"/>
        <v/>
      </c>
      <c r="BI630" s="146">
        <f t="shared" si="82"/>
        <v>0</v>
      </c>
      <c r="BJ630" s="29" t="str">
        <f>IF(AG630=契約状況コード表!G$5,"",IF(AND(K630&lt;&gt;"",ISTEXT(U630)),"分担契約/単価契約",IF(ISTEXT(U630),"単価契約",IF(K630&lt;&gt;"","分担契約",""))))</f>
        <v/>
      </c>
      <c r="BK630" s="147"/>
      <c r="BL630" s="102" t="str">
        <f>IF(COUNTIF(T630,"**"),"",IF(AND(T630&gt;=契約状況コード表!P$5,OR(H630=契約状況コード表!M$5,H630=契約状況コード表!M$6)),1,IF(AND(T630&gt;=契約状況コード表!P$13,H630&lt;&gt;契約状況コード表!M$5,H630&lt;&gt;契約状況コード表!M$6),1,"")))</f>
        <v/>
      </c>
      <c r="BM630" s="132" t="str">
        <f t="shared" si="83"/>
        <v>○</v>
      </c>
      <c r="BN630" s="102" t="b">
        <f t="shared" si="84"/>
        <v>1</v>
      </c>
      <c r="BO630" s="102" t="b">
        <f t="shared" si="85"/>
        <v>1</v>
      </c>
    </row>
    <row r="631" spans="7:67" ht="60.6" customHeight="1">
      <c r="G631" s="64"/>
      <c r="H631" s="65"/>
      <c r="I631" s="65"/>
      <c r="J631" s="65"/>
      <c r="K631" s="64"/>
      <c r="L631" s="29"/>
      <c r="M631" s="66"/>
      <c r="N631" s="65"/>
      <c r="O631" s="67"/>
      <c r="P631" s="72"/>
      <c r="Q631" s="73"/>
      <c r="R631" s="65"/>
      <c r="S631" s="64"/>
      <c r="T631" s="68"/>
      <c r="U631" s="75"/>
      <c r="V631" s="76"/>
      <c r="W631" s="148" t="str">
        <f>IF(OR(T631="他官署で調達手続きを実施のため",AG631=契約状況コード表!G$5),"－",IF(V631&lt;&gt;"",ROUNDDOWN(V631/T631,3),(IFERROR(ROUNDDOWN(U631/T631,3),"－"))))</f>
        <v>－</v>
      </c>
      <c r="X631" s="68"/>
      <c r="Y631" s="68"/>
      <c r="Z631" s="71"/>
      <c r="AA631" s="69"/>
      <c r="AB631" s="70"/>
      <c r="AC631" s="71"/>
      <c r="AD631" s="71"/>
      <c r="AE631" s="71"/>
      <c r="AF631" s="71"/>
      <c r="AG631" s="69"/>
      <c r="AH631" s="65"/>
      <c r="AI631" s="65"/>
      <c r="AJ631" s="65"/>
      <c r="AK631" s="29"/>
      <c r="AL631" s="29"/>
      <c r="AM631" s="170"/>
      <c r="AN631" s="170"/>
      <c r="AO631" s="170"/>
      <c r="AP631" s="170"/>
      <c r="AQ631" s="29"/>
      <c r="AR631" s="64"/>
      <c r="AS631" s="29"/>
      <c r="AT631" s="29"/>
      <c r="AU631" s="29"/>
      <c r="AV631" s="29"/>
      <c r="AW631" s="29"/>
      <c r="AX631" s="29"/>
      <c r="AY631" s="29"/>
      <c r="AZ631" s="29"/>
      <c r="BA631" s="90"/>
      <c r="BB631" s="97"/>
      <c r="BC631" s="98" t="str">
        <f>IF(AND(OR(K631=契約状況コード表!D$5,K631=契約状況コード表!D$6),OR(AG631=契約状況コード表!G$5,AG631=契約状況コード表!G$6)),"年間支払金額(全官署)",IF(OR(AG631=契約状況コード表!G$5,AG631=契約状況コード表!G$6),"年間支払金額",IF(AND(OR(COUNTIF(AI631,"*すべて*"),COUNTIF(AI631,"*全て*")),S631="●",OR(K631=契約状況コード表!D$5,K631=契約状況コード表!D$6)),"年間支払金額(全官署、契約相手方ごと)",IF(AND(OR(COUNTIF(AI631,"*すべて*"),COUNTIF(AI631,"*全て*")),S631="●"),"年間支払金額(契約相手方ごと)",IF(AND(OR(K631=契約状況コード表!D$5,K631=契約状況コード表!D$6),AG631=契約状況コード表!G$7),"契約総額(全官署)",IF(AND(K631=契約状況コード表!D$7,AG631=契約状況コード表!G$7),"契約総額(自官署のみ)",IF(K631=契約状況コード表!D$7,"年間支払金額(自官署のみ)",IF(AG631=契約状況コード表!G$7,"契約総額",IF(AND(COUNTIF(BJ631,"&lt;&gt;*単価*"),OR(K631=契約状況コード表!D$5,K631=契約状況コード表!D$6)),"全官署予定価格",IF(AND(COUNTIF(BJ631,"*単価*"),OR(K631=契約状況コード表!D$5,K631=契約状況コード表!D$6)),"全官署支払金額",IF(AND(COUNTIF(BJ631,"&lt;&gt;*単価*"),COUNTIF(BJ631,"*変更契約*")),"変更後予定価格",IF(COUNTIF(BJ631,"*単価*"),"年間支払金額","予定価格"))))))))))))</f>
        <v>予定価格</v>
      </c>
      <c r="BD631" s="98" t="str">
        <f>IF(AND(BI631=契約状況コード表!M$5,T631&gt;契約状況コード表!N$5),"○",IF(AND(BI631=契約状況コード表!M$6,T631&gt;=契約状況コード表!N$6),"○",IF(AND(BI631=契約状況コード表!M$7,T631&gt;=契約状況コード表!N$7),"○",IF(AND(BI631=契約状況コード表!M$8,T631&gt;=契約状況コード表!N$8),"○",IF(AND(BI631=契約状況コード表!M$9,T631&gt;=契約状況コード表!N$9),"○",IF(AND(BI631=契約状況コード表!M$10,T631&gt;=契約状況コード表!N$10),"○",IF(AND(BI631=契約状況コード表!M$11,T631&gt;=契約状況コード表!N$11),"○",IF(AND(BI631=契約状況コード表!M$12,T631&gt;=契約状況コード表!N$12),"○",IF(AND(BI631=契約状況コード表!M$13,T631&gt;=契約状況コード表!N$13),"○",IF(T631="他官署で調達手続き入札を実施のため","○","×"))))))))))</f>
        <v>×</v>
      </c>
      <c r="BE631" s="98" t="str">
        <f>IF(AND(BI631=契約状況コード表!M$5,Y631&gt;契約状況コード表!N$5),"○",IF(AND(BI631=契約状況コード表!M$6,Y631&gt;=契約状況コード表!N$6),"○",IF(AND(BI631=契約状況コード表!M$7,Y631&gt;=契約状況コード表!N$7),"○",IF(AND(BI631=契約状況コード表!M$8,Y631&gt;=契約状況コード表!N$8),"○",IF(AND(BI631=契約状況コード表!M$9,Y631&gt;=契約状況コード表!N$9),"○",IF(AND(BI631=契約状況コード表!M$10,Y631&gt;=契約状況コード表!N$10),"○",IF(AND(BI631=契約状況コード表!M$11,Y631&gt;=契約状況コード表!N$11),"○",IF(AND(BI631=契約状況コード表!M$12,Y631&gt;=契約状況コード表!N$12),"○",IF(AND(BI631=契約状況コード表!M$13,Y631&gt;=契約状況コード表!N$13),"○","×")))))))))</f>
        <v>×</v>
      </c>
      <c r="BF631" s="98" t="str">
        <f t="shared" si="79"/>
        <v>×</v>
      </c>
      <c r="BG631" s="98" t="str">
        <f t="shared" si="80"/>
        <v>×</v>
      </c>
      <c r="BH631" s="99" t="str">
        <f t="shared" si="81"/>
        <v/>
      </c>
      <c r="BI631" s="146">
        <f t="shared" si="82"/>
        <v>0</v>
      </c>
      <c r="BJ631" s="29" t="str">
        <f>IF(AG631=契約状況コード表!G$5,"",IF(AND(K631&lt;&gt;"",ISTEXT(U631)),"分担契約/単価契約",IF(ISTEXT(U631),"単価契約",IF(K631&lt;&gt;"","分担契約",""))))</f>
        <v/>
      </c>
      <c r="BK631" s="147"/>
      <c r="BL631" s="102" t="str">
        <f>IF(COUNTIF(T631,"**"),"",IF(AND(T631&gt;=契約状況コード表!P$5,OR(H631=契約状況コード表!M$5,H631=契約状況コード表!M$6)),1,IF(AND(T631&gt;=契約状況コード表!P$13,H631&lt;&gt;契約状況コード表!M$5,H631&lt;&gt;契約状況コード表!M$6),1,"")))</f>
        <v/>
      </c>
      <c r="BM631" s="132" t="str">
        <f t="shared" si="83"/>
        <v>○</v>
      </c>
      <c r="BN631" s="102" t="b">
        <f t="shared" si="84"/>
        <v>1</v>
      </c>
      <c r="BO631" s="102" t="b">
        <f t="shared" si="85"/>
        <v>1</v>
      </c>
    </row>
    <row r="632" spans="7:67" ht="60.6" customHeight="1">
      <c r="G632" s="64"/>
      <c r="H632" s="65"/>
      <c r="I632" s="65"/>
      <c r="J632" s="65"/>
      <c r="K632" s="64"/>
      <c r="L632" s="29"/>
      <c r="M632" s="66"/>
      <c r="N632" s="65"/>
      <c r="O632" s="67"/>
      <c r="P632" s="72"/>
      <c r="Q632" s="73"/>
      <c r="R632" s="65"/>
      <c r="S632" s="64"/>
      <c r="T632" s="68"/>
      <c r="U632" s="75"/>
      <c r="V632" s="76"/>
      <c r="W632" s="148" t="str">
        <f>IF(OR(T632="他官署で調達手続きを実施のため",AG632=契約状況コード表!G$5),"－",IF(V632&lt;&gt;"",ROUNDDOWN(V632/T632,3),(IFERROR(ROUNDDOWN(U632/T632,3),"－"))))</f>
        <v>－</v>
      </c>
      <c r="X632" s="68"/>
      <c r="Y632" s="68"/>
      <c r="Z632" s="71"/>
      <c r="AA632" s="69"/>
      <c r="AB632" s="70"/>
      <c r="AC632" s="71"/>
      <c r="AD632" s="71"/>
      <c r="AE632" s="71"/>
      <c r="AF632" s="71"/>
      <c r="AG632" s="69"/>
      <c r="AH632" s="65"/>
      <c r="AI632" s="65"/>
      <c r="AJ632" s="65"/>
      <c r="AK632" s="29"/>
      <c r="AL632" s="29"/>
      <c r="AM632" s="170"/>
      <c r="AN632" s="170"/>
      <c r="AO632" s="170"/>
      <c r="AP632" s="170"/>
      <c r="AQ632" s="29"/>
      <c r="AR632" s="64"/>
      <c r="AS632" s="29"/>
      <c r="AT632" s="29"/>
      <c r="AU632" s="29"/>
      <c r="AV632" s="29"/>
      <c r="AW632" s="29"/>
      <c r="AX632" s="29"/>
      <c r="AY632" s="29"/>
      <c r="AZ632" s="29"/>
      <c r="BA632" s="90"/>
      <c r="BB632" s="97"/>
      <c r="BC632" s="98" t="str">
        <f>IF(AND(OR(K632=契約状況コード表!D$5,K632=契約状況コード表!D$6),OR(AG632=契約状況コード表!G$5,AG632=契約状況コード表!G$6)),"年間支払金額(全官署)",IF(OR(AG632=契約状況コード表!G$5,AG632=契約状況コード表!G$6),"年間支払金額",IF(AND(OR(COUNTIF(AI632,"*すべて*"),COUNTIF(AI632,"*全て*")),S632="●",OR(K632=契約状況コード表!D$5,K632=契約状況コード表!D$6)),"年間支払金額(全官署、契約相手方ごと)",IF(AND(OR(COUNTIF(AI632,"*すべて*"),COUNTIF(AI632,"*全て*")),S632="●"),"年間支払金額(契約相手方ごと)",IF(AND(OR(K632=契約状況コード表!D$5,K632=契約状況コード表!D$6),AG632=契約状況コード表!G$7),"契約総額(全官署)",IF(AND(K632=契約状況コード表!D$7,AG632=契約状況コード表!G$7),"契約総額(自官署のみ)",IF(K632=契約状況コード表!D$7,"年間支払金額(自官署のみ)",IF(AG632=契約状況コード表!G$7,"契約総額",IF(AND(COUNTIF(BJ632,"&lt;&gt;*単価*"),OR(K632=契約状況コード表!D$5,K632=契約状況コード表!D$6)),"全官署予定価格",IF(AND(COUNTIF(BJ632,"*単価*"),OR(K632=契約状況コード表!D$5,K632=契約状況コード表!D$6)),"全官署支払金額",IF(AND(COUNTIF(BJ632,"&lt;&gt;*単価*"),COUNTIF(BJ632,"*変更契約*")),"変更後予定価格",IF(COUNTIF(BJ632,"*単価*"),"年間支払金額","予定価格"))))))))))))</f>
        <v>予定価格</v>
      </c>
      <c r="BD632" s="98" t="str">
        <f>IF(AND(BI632=契約状況コード表!M$5,T632&gt;契約状況コード表!N$5),"○",IF(AND(BI632=契約状況コード表!M$6,T632&gt;=契約状況コード表!N$6),"○",IF(AND(BI632=契約状況コード表!M$7,T632&gt;=契約状況コード表!N$7),"○",IF(AND(BI632=契約状況コード表!M$8,T632&gt;=契約状況コード表!N$8),"○",IF(AND(BI632=契約状況コード表!M$9,T632&gt;=契約状況コード表!N$9),"○",IF(AND(BI632=契約状況コード表!M$10,T632&gt;=契約状況コード表!N$10),"○",IF(AND(BI632=契約状況コード表!M$11,T632&gt;=契約状況コード表!N$11),"○",IF(AND(BI632=契約状況コード表!M$12,T632&gt;=契約状況コード表!N$12),"○",IF(AND(BI632=契約状況コード表!M$13,T632&gt;=契約状況コード表!N$13),"○",IF(T632="他官署で調達手続き入札を実施のため","○","×"))))))))))</f>
        <v>×</v>
      </c>
      <c r="BE632" s="98" t="str">
        <f>IF(AND(BI632=契約状況コード表!M$5,Y632&gt;契約状況コード表!N$5),"○",IF(AND(BI632=契約状況コード表!M$6,Y632&gt;=契約状況コード表!N$6),"○",IF(AND(BI632=契約状況コード表!M$7,Y632&gt;=契約状況コード表!N$7),"○",IF(AND(BI632=契約状況コード表!M$8,Y632&gt;=契約状況コード表!N$8),"○",IF(AND(BI632=契約状況コード表!M$9,Y632&gt;=契約状況コード表!N$9),"○",IF(AND(BI632=契約状況コード表!M$10,Y632&gt;=契約状況コード表!N$10),"○",IF(AND(BI632=契約状況コード表!M$11,Y632&gt;=契約状況コード表!N$11),"○",IF(AND(BI632=契約状況コード表!M$12,Y632&gt;=契約状況コード表!N$12),"○",IF(AND(BI632=契約状況コード表!M$13,Y632&gt;=契約状況コード表!N$13),"○","×")))))))))</f>
        <v>×</v>
      </c>
      <c r="BF632" s="98" t="str">
        <f t="shared" si="79"/>
        <v>×</v>
      </c>
      <c r="BG632" s="98" t="str">
        <f t="shared" si="80"/>
        <v>×</v>
      </c>
      <c r="BH632" s="99" t="str">
        <f t="shared" si="81"/>
        <v/>
      </c>
      <c r="BI632" s="146">
        <f t="shared" si="82"/>
        <v>0</v>
      </c>
      <c r="BJ632" s="29" t="str">
        <f>IF(AG632=契約状況コード表!G$5,"",IF(AND(K632&lt;&gt;"",ISTEXT(U632)),"分担契約/単価契約",IF(ISTEXT(U632),"単価契約",IF(K632&lt;&gt;"","分担契約",""))))</f>
        <v/>
      </c>
      <c r="BK632" s="147"/>
      <c r="BL632" s="102" t="str">
        <f>IF(COUNTIF(T632,"**"),"",IF(AND(T632&gt;=契約状況コード表!P$5,OR(H632=契約状況コード表!M$5,H632=契約状況コード表!M$6)),1,IF(AND(T632&gt;=契約状況コード表!P$13,H632&lt;&gt;契約状況コード表!M$5,H632&lt;&gt;契約状況コード表!M$6),1,"")))</f>
        <v/>
      </c>
      <c r="BM632" s="132" t="str">
        <f t="shared" si="83"/>
        <v>○</v>
      </c>
      <c r="BN632" s="102" t="b">
        <f t="shared" si="84"/>
        <v>1</v>
      </c>
      <c r="BO632" s="102" t="b">
        <f t="shared" si="85"/>
        <v>1</v>
      </c>
    </row>
    <row r="633" spans="7:67" ht="60.6" customHeight="1">
      <c r="G633" s="64"/>
      <c r="H633" s="65"/>
      <c r="I633" s="65"/>
      <c r="J633" s="65"/>
      <c r="K633" s="64"/>
      <c r="L633" s="29"/>
      <c r="M633" s="66"/>
      <c r="N633" s="65"/>
      <c r="O633" s="67"/>
      <c r="P633" s="72"/>
      <c r="Q633" s="73"/>
      <c r="R633" s="65"/>
      <c r="S633" s="64"/>
      <c r="T633" s="68"/>
      <c r="U633" s="75"/>
      <c r="V633" s="76"/>
      <c r="W633" s="148" t="str">
        <f>IF(OR(T633="他官署で調達手続きを実施のため",AG633=契約状況コード表!G$5),"－",IF(V633&lt;&gt;"",ROUNDDOWN(V633/T633,3),(IFERROR(ROUNDDOWN(U633/T633,3),"－"))))</f>
        <v>－</v>
      </c>
      <c r="X633" s="68"/>
      <c r="Y633" s="68"/>
      <c r="Z633" s="71"/>
      <c r="AA633" s="69"/>
      <c r="AB633" s="70"/>
      <c r="AC633" s="71"/>
      <c r="AD633" s="71"/>
      <c r="AE633" s="71"/>
      <c r="AF633" s="71"/>
      <c r="AG633" s="69"/>
      <c r="AH633" s="65"/>
      <c r="AI633" s="65"/>
      <c r="AJ633" s="65"/>
      <c r="AK633" s="29"/>
      <c r="AL633" s="29"/>
      <c r="AM633" s="170"/>
      <c r="AN633" s="170"/>
      <c r="AO633" s="170"/>
      <c r="AP633" s="170"/>
      <c r="AQ633" s="29"/>
      <c r="AR633" s="64"/>
      <c r="AS633" s="29"/>
      <c r="AT633" s="29"/>
      <c r="AU633" s="29"/>
      <c r="AV633" s="29"/>
      <c r="AW633" s="29"/>
      <c r="AX633" s="29"/>
      <c r="AY633" s="29"/>
      <c r="AZ633" s="29"/>
      <c r="BA633" s="90"/>
      <c r="BB633" s="97"/>
      <c r="BC633" s="98" t="str">
        <f>IF(AND(OR(K633=契約状況コード表!D$5,K633=契約状況コード表!D$6),OR(AG633=契約状況コード表!G$5,AG633=契約状況コード表!G$6)),"年間支払金額(全官署)",IF(OR(AG633=契約状況コード表!G$5,AG633=契約状況コード表!G$6),"年間支払金額",IF(AND(OR(COUNTIF(AI633,"*すべて*"),COUNTIF(AI633,"*全て*")),S633="●",OR(K633=契約状況コード表!D$5,K633=契約状況コード表!D$6)),"年間支払金額(全官署、契約相手方ごと)",IF(AND(OR(COUNTIF(AI633,"*すべて*"),COUNTIF(AI633,"*全て*")),S633="●"),"年間支払金額(契約相手方ごと)",IF(AND(OR(K633=契約状況コード表!D$5,K633=契約状況コード表!D$6),AG633=契約状況コード表!G$7),"契約総額(全官署)",IF(AND(K633=契約状況コード表!D$7,AG633=契約状況コード表!G$7),"契約総額(自官署のみ)",IF(K633=契約状況コード表!D$7,"年間支払金額(自官署のみ)",IF(AG633=契約状況コード表!G$7,"契約総額",IF(AND(COUNTIF(BJ633,"&lt;&gt;*単価*"),OR(K633=契約状況コード表!D$5,K633=契約状況コード表!D$6)),"全官署予定価格",IF(AND(COUNTIF(BJ633,"*単価*"),OR(K633=契約状況コード表!D$5,K633=契約状況コード表!D$6)),"全官署支払金額",IF(AND(COUNTIF(BJ633,"&lt;&gt;*単価*"),COUNTIF(BJ633,"*変更契約*")),"変更後予定価格",IF(COUNTIF(BJ633,"*単価*"),"年間支払金額","予定価格"))))))))))))</f>
        <v>予定価格</v>
      </c>
      <c r="BD633" s="98" t="str">
        <f>IF(AND(BI633=契約状況コード表!M$5,T633&gt;契約状況コード表!N$5),"○",IF(AND(BI633=契約状況コード表!M$6,T633&gt;=契約状況コード表!N$6),"○",IF(AND(BI633=契約状況コード表!M$7,T633&gt;=契約状況コード表!N$7),"○",IF(AND(BI633=契約状況コード表!M$8,T633&gt;=契約状況コード表!N$8),"○",IF(AND(BI633=契約状況コード表!M$9,T633&gt;=契約状況コード表!N$9),"○",IF(AND(BI633=契約状況コード表!M$10,T633&gt;=契約状況コード表!N$10),"○",IF(AND(BI633=契約状況コード表!M$11,T633&gt;=契約状況コード表!N$11),"○",IF(AND(BI633=契約状況コード表!M$12,T633&gt;=契約状況コード表!N$12),"○",IF(AND(BI633=契約状況コード表!M$13,T633&gt;=契約状況コード表!N$13),"○",IF(T633="他官署で調達手続き入札を実施のため","○","×"))))))))))</f>
        <v>×</v>
      </c>
      <c r="BE633" s="98" t="str">
        <f>IF(AND(BI633=契約状況コード表!M$5,Y633&gt;契約状況コード表!N$5),"○",IF(AND(BI633=契約状況コード表!M$6,Y633&gt;=契約状況コード表!N$6),"○",IF(AND(BI633=契約状況コード表!M$7,Y633&gt;=契約状況コード表!N$7),"○",IF(AND(BI633=契約状況コード表!M$8,Y633&gt;=契約状況コード表!N$8),"○",IF(AND(BI633=契約状況コード表!M$9,Y633&gt;=契約状況コード表!N$9),"○",IF(AND(BI633=契約状況コード表!M$10,Y633&gt;=契約状況コード表!N$10),"○",IF(AND(BI633=契約状況コード表!M$11,Y633&gt;=契約状況コード表!N$11),"○",IF(AND(BI633=契約状況コード表!M$12,Y633&gt;=契約状況コード表!N$12),"○",IF(AND(BI633=契約状況コード表!M$13,Y633&gt;=契約状況コード表!N$13),"○","×")))))))))</f>
        <v>×</v>
      </c>
      <c r="BF633" s="98" t="str">
        <f t="shared" si="79"/>
        <v>×</v>
      </c>
      <c r="BG633" s="98" t="str">
        <f t="shared" si="80"/>
        <v>×</v>
      </c>
      <c r="BH633" s="99" t="str">
        <f t="shared" si="81"/>
        <v/>
      </c>
      <c r="BI633" s="146">
        <f t="shared" si="82"/>
        <v>0</v>
      </c>
      <c r="BJ633" s="29" t="str">
        <f>IF(AG633=契約状況コード表!G$5,"",IF(AND(K633&lt;&gt;"",ISTEXT(U633)),"分担契約/単価契約",IF(ISTEXT(U633),"単価契約",IF(K633&lt;&gt;"","分担契約",""))))</f>
        <v/>
      </c>
      <c r="BK633" s="147"/>
      <c r="BL633" s="102" t="str">
        <f>IF(COUNTIF(T633,"**"),"",IF(AND(T633&gt;=契約状況コード表!P$5,OR(H633=契約状況コード表!M$5,H633=契約状況コード表!M$6)),1,IF(AND(T633&gt;=契約状況コード表!P$13,H633&lt;&gt;契約状況コード表!M$5,H633&lt;&gt;契約状況コード表!M$6),1,"")))</f>
        <v/>
      </c>
      <c r="BM633" s="132" t="str">
        <f t="shared" si="83"/>
        <v>○</v>
      </c>
      <c r="BN633" s="102" t="b">
        <f t="shared" si="84"/>
        <v>1</v>
      </c>
      <c r="BO633" s="102" t="b">
        <f t="shared" si="85"/>
        <v>1</v>
      </c>
    </row>
    <row r="634" spans="7:67" ht="60.6" customHeight="1">
      <c r="G634" s="64"/>
      <c r="H634" s="65"/>
      <c r="I634" s="65"/>
      <c r="J634" s="65"/>
      <c r="K634" s="64"/>
      <c r="L634" s="29"/>
      <c r="M634" s="66"/>
      <c r="N634" s="65"/>
      <c r="O634" s="67"/>
      <c r="P634" s="72"/>
      <c r="Q634" s="73"/>
      <c r="R634" s="65"/>
      <c r="S634" s="64"/>
      <c r="T634" s="68"/>
      <c r="U634" s="75"/>
      <c r="V634" s="76"/>
      <c r="W634" s="148" t="str">
        <f>IF(OR(T634="他官署で調達手続きを実施のため",AG634=契約状況コード表!G$5),"－",IF(V634&lt;&gt;"",ROUNDDOWN(V634/T634,3),(IFERROR(ROUNDDOWN(U634/T634,3),"－"))))</f>
        <v>－</v>
      </c>
      <c r="X634" s="68"/>
      <c r="Y634" s="68"/>
      <c r="Z634" s="71"/>
      <c r="AA634" s="69"/>
      <c r="AB634" s="70"/>
      <c r="AC634" s="71"/>
      <c r="AD634" s="71"/>
      <c r="AE634" s="71"/>
      <c r="AF634" s="71"/>
      <c r="AG634" s="69"/>
      <c r="AH634" s="65"/>
      <c r="AI634" s="65"/>
      <c r="AJ634" s="65"/>
      <c r="AK634" s="29"/>
      <c r="AL634" s="29"/>
      <c r="AM634" s="170"/>
      <c r="AN634" s="170"/>
      <c r="AO634" s="170"/>
      <c r="AP634" s="170"/>
      <c r="AQ634" s="29"/>
      <c r="AR634" s="64"/>
      <c r="AS634" s="29"/>
      <c r="AT634" s="29"/>
      <c r="AU634" s="29"/>
      <c r="AV634" s="29"/>
      <c r="AW634" s="29"/>
      <c r="AX634" s="29"/>
      <c r="AY634" s="29"/>
      <c r="AZ634" s="29"/>
      <c r="BA634" s="92"/>
      <c r="BB634" s="97"/>
      <c r="BC634" s="98" t="str">
        <f>IF(AND(OR(K634=契約状況コード表!D$5,K634=契約状況コード表!D$6),OR(AG634=契約状況コード表!G$5,AG634=契約状況コード表!G$6)),"年間支払金額(全官署)",IF(OR(AG634=契約状況コード表!G$5,AG634=契約状況コード表!G$6),"年間支払金額",IF(AND(OR(COUNTIF(AI634,"*すべて*"),COUNTIF(AI634,"*全て*")),S634="●",OR(K634=契約状況コード表!D$5,K634=契約状況コード表!D$6)),"年間支払金額(全官署、契約相手方ごと)",IF(AND(OR(COUNTIF(AI634,"*すべて*"),COUNTIF(AI634,"*全て*")),S634="●"),"年間支払金額(契約相手方ごと)",IF(AND(OR(K634=契約状況コード表!D$5,K634=契約状況コード表!D$6),AG634=契約状況コード表!G$7),"契約総額(全官署)",IF(AND(K634=契約状況コード表!D$7,AG634=契約状況コード表!G$7),"契約総額(自官署のみ)",IF(K634=契約状況コード表!D$7,"年間支払金額(自官署のみ)",IF(AG634=契約状況コード表!G$7,"契約総額",IF(AND(COUNTIF(BJ634,"&lt;&gt;*単価*"),OR(K634=契約状況コード表!D$5,K634=契約状況コード表!D$6)),"全官署予定価格",IF(AND(COUNTIF(BJ634,"*単価*"),OR(K634=契約状況コード表!D$5,K634=契約状況コード表!D$6)),"全官署支払金額",IF(AND(COUNTIF(BJ634,"&lt;&gt;*単価*"),COUNTIF(BJ634,"*変更契約*")),"変更後予定価格",IF(COUNTIF(BJ634,"*単価*"),"年間支払金額","予定価格"))))))))))))</f>
        <v>予定価格</v>
      </c>
      <c r="BD634" s="98" t="str">
        <f>IF(AND(BI634=契約状況コード表!M$5,T634&gt;契約状況コード表!N$5),"○",IF(AND(BI634=契約状況コード表!M$6,T634&gt;=契約状況コード表!N$6),"○",IF(AND(BI634=契約状況コード表!M$7,T634&gt;=契約状況コード表!N$7),"○",IF(AND(BI634=契約状況コード表!M$8,T634&gt;=契約状況コード表!N$8),"○",IF(AND(BI634=契約状況コード表!M$9,T634&gt;=契約状況コード表!N$9),"○",IF(AND(BI634=契約状況コード表!M$10,T634&gt;=契約状況コード表!N$10),"○",IF(AND(BI634=契約状況コード表!M$11,T634&gt;=契約状況コード表!N$11),"○",IF(AND(BI634=契約状況コード表!M$12,T634&gt;=契約状況コード表!N$12),"○",IF(AND(BI634=契約状況コード表!M$13,T634&gt;=契約状況コード表!N$13),"○",IF(T634="他官署で調達手続き入札を実施のため","○","×"))))))))))</f>
        <v>×</v>
      </c>
      <c r="BE634" s="98" t="str">
        <f>IF(AND(BI634=契約状況コード表!M$5,Y634&gt;契約状況コード表!N$5),"○",IF(AND(BI634=契約状況コード表!M$6,Y634&gt;=契約状況コード表!N$6),"○",IF(AND(BI634=契約状況コード表!M$7,Y634&gt;=契約状況コード表!N$7),"○",IF(AND(BI634=契約状況コード表!M$8,Y634&gt;=契約状況コード表!N$8),"○",IF(AND(BI634=契約状況コード表!M$9,Y634&gt;=契約状況コード表!N$9),"○",IF(AND(BI634=契約状況コード表!M$10,Y634&gt;=契約状況コード表!N$10),"○",IF(AND(BI634=契約状況コード表!M$11,Y634&gt;=契約状況コード表!N$11),"○",IF(AND(BI634=契約状況コード表!M$12,Y634&gt;=契約状況コード表!N$12),"○",IF(AND(BI634=契約状況コード表!M$13,Y634&gt;=契約状況コード表!N$13),"○","×")))))))))</f>
        <v>×</v>
      </c>
      <c r="BF634" s="98" t="str">
        <f t="shared" si="79"/>
        <v>×</v>
      </c>
      <c r="BG634" s="98" t="str">
        <f t="shared" si="80"/>
        <v>×</v>
      </c>
      <c r="BH634" s="99" t="str">
        <f t="shared" si="81"/>
        <v/>
      </c>
      <c r="BI634" s="146">
        <f t="shared" si="82"/>
        <v>0</v>
      </c>
      <c r="BJ634" s="29" t="str">
        <f>IF(AG634=契約状況コード表!G$5,"",IF(AND(K634&lt;&gt;"",ISTEXT(U634)),"分担契約/単価契約",IF(ISTEXT(U634),"単価契約",IF(K634&lt;&gt;"","分担契約",""))))</f>
        <v/>
      </c>
      <c r="BK634" s="147"/>
      <c r="BL634" s="102" t="str">
        <f>IF(COUNTIF(T634,"**"),"",IF(AND(T634&gt;=契約状況コード表!P$5,OR(H634=契約状況コード表!M$5,H634=契約状況コード表!M$6)),1,IF(AND(T634&gt;=契約状況コード表!P$13,H634&lt;&gt;契約状況コード表!M$5,H634&lt;&gt;契約状況コード表!M$6),1,"")))</f>
        <v/>
      </c>
      <c r="BM634" s="132" t="str">
        <f t="shared" si="83"/>
        <v>○</v>
      </c>
      <c r="BN634" s="102" t="b">
        <f t="shared" si="84"/>
        <v>1</v>
      </c>
      <c r="BO634" s="102" t="b">
        <f t="shared" si="85"/>
        <v>1</v>
      </c>
    </row>
    <row r="635" spans="7:67" ht="60.6" customHeight="1">
      <c r="G635" s="64"/>
      <c r="H635" s="65"/>
      <c r="I635" s="65"/>
      <c r="J635" s="65"/>
      <c r="K635" s="64"/>
      <c r="L635" s="29"/>
      <c r="M635" s="66"/>
      <c r="N635" s="65"/>
      <c r="O635" s="67"/>
      <c r="P635" s="72"/>
      <c r="Q635" s="73"/>
      <c r="R635" s="65"/>
      <c r="S635" s="64"/>
      <c r="T635" s="68"/>
      <c r="U635" s="75"/>
      <c r="V635" s="76"/>
      <c r="W635" s="148" t="str">
        <f>IF(OR(T635="他官署で調達手続きを実施のため",AG635=契約状況コード表!G$5),"－",IF(V635&lt;&gt;"",ROUNDDOWN(V635/T635,3),(IFERROR(ROUNDDOWN(U635/T635,3),"－"))))</f>
        <v>－</v>
      </c>
      <c r="X635" s="68"/>
      <c r="Y635" s="68"/>
      <c r="Z635" s="71"/>
      <c r="AA635" s="69"/>
      <c r="AB635" s="70"/>
      <c r="AC635" s="71"/>
      <c r="AD635" s="71"/>
      <c r="AE635" s="71"/>
      <c r="AF635" s="71"/>
      <c r="AG635" s="69"/>
      <c r="AH635" s="65"/>
      <c r="AI635" s="65"/>
      <c r="AJ635" s="65"/>
      <c r="AK635" s="29"/>
      <c r="AL635" s="29"/>
      <c r="AM635" s="170"/>
      <c r="AN635" s="170"/>
      <c r="AO635" s="170"/>
      <c r="AP635" s="170"/>
      <c r="AQ635" s="29"/>
      <c r="AR635" s="64"/>
      <c r="AS635" s="29"/>
      <c r="AT635" s="29"/>
      <c r="AU635" s="29"/>
      <c r="AV635" s="29"/>
      <c r="AW635" s="29"/>
      <c r="AX635" s="29"/>
      <c r="AY635" s="29"/>
      <c r="AZ635" s="29"/>
      <c r="BA635" s="90"/>
      <c r="BB635" s="97"/>
      <c r="BC635" s="98" t="str">
        <f>IF(AND(OR(K635=契約状況コード表!D$5,K635=契約状況コード表!D$6),OR(AG635=契約状況コード表!G$5,AG635=契約状況コード表!G$6)),"年間支払金額(全官署)",IF(OR(AG635=契約状況コード表!G$5,AG635=契約状況コード表!G$6),"年間支払金額",IF(AND(OR(COUNTIF(AI635,"*すべて*"),COUNTIF(AI635,"*全て*")),S635="●",OR(K635=契約状況コード表!D$5,K635=契約状況コード表!D$6)),"年間支払金額(全官署、契約相手方ごと)",IF(AND(OR(COUNTIF(AI635,"*すべて*"),COUNTIF(AI635,"*全て*")),S635="●"),"年間支払金額(契約相手方ごと)",IF(AND(OR(K635=契約状況コード表!D$5,K635=契約状況コード表!D$6),AG635=契約状況コード表!G$7),"契約総額(全官署)",IF(AND(K635=契約状況コード表!D$7,AG635=契約状況コード表!G$7),"契約総額(自官署のみ)",IF(K635=契約状況コード表!D$7,"年間支払金額(自官署のみ)",IF(AG635=契約状況コード表!G$7,"契約総額",IF(AND(COUNTIF(BJ635,"&lt;&gt;*単価*"),OR(K635=契約状況コード表!D$5,K635=契約状況コード表!D$6)),"全官署予定価格",IF(AND(COUNTIF(BJ635,"*単価*"),OR(K635=契約状況コード表!D$5,K635=契約状況コード表!D$6)),"全官署支払金額",IF(AND(COUNTIF(BJ635,"&lt;&gt;*単価*"),COUNTIF(BJ635,"*変更契約*")),"変更後予定価格",IF(COUNTIF(BJ635,"*単価*"),"年間支払金額","予定価格"))))))))))))</f>
        <v>予定価格</v>
      </c>
      <c r="BD635" s="98" t="str">
        <f>IF(AND(BI635=契約状況コード表!M$5,T635&gt;契約状況コード表!N$5),"○",IF(AND(BI635=契約状況コード表!M$6,T635&gt;=契約状況コード表!N$6),"○",IF(AND(BI635=契約状況コード表!M$7,T635&gt;=契約状況コード表!N$7),"○",IF(AND(BI635=契約状況コード表!M$8,T635&gt;=契約状況コード表!N$8),"○",IF(AND(BI635=契約状況コード表!M$9,T635&gt;=契約状況コード表!N$9),"○",IF(AND(BI635=契約状況コード表!M$10,T635&gt;=契約状況コード表!N$10),"○",IF(AND(BI635=契約状況コード表!M$11,T635&gt;=契約状況コード表!N$11),"○",IF(AND(BI635=契約状況コード表!M$12,T635&gt;=契約状況コード表!N$12),"○",IF(AND(BI635=契約状況コード表!M$13,T635&gt;=契約状況コード表!N$13),"○",IF(T635="他官署で調達手続き入札を実施のため","○","×"))))))))))</f>
        <v>×</v>
      </c>
      <c r="BE635" s="98" t="str">
        <f>IF(AND(BI635=契約状況コード表!M$5,Y635&gt;契約状況コード表!N$5),"○",IF(AND(BI635=契約状況コード表!M$6,Y635&gt;=契約状況コード表!N$6),"○",IF(AND(BI635=契約状況コード表!M$7,Y635&gt;=契約状況コード表!N$7),"○",IF(AND(BI635=契約状況コード表!M$8,Y635&gt;=契約状況コード表!N$8),"○",IF(AND(BI635=契約状況コード表!M$9,Y635&gt;=契約状況コード表!N$9),"○",IF(AND(BI635=契約状況コード表!M$10,Y635&gt;=契約状況コード表!N$10),"○",IF(AND(BI635=契約状況コード表!M$11,Y635&gt;=契約状況コード表!N$11),"○",IF(AND(BI635=契約状況コード表!M$12,Y635&gt;=契約状況コード表!N$12),"○",IF(AND(BI635=契約状況コード表!M$13,Y635&gt;=契約状況コード表!N$13),"○","×")))))))))</f>
        <v>×</v>
      </c>
      <c r="BF635" s="98" t="str">
        <f t="shared" si="79"/>
        <v>×</v>
      </c>
      <c r="BG635" s="98" t="str">
        <f t="shared" si="80"/>
        <v>×</v>
      </c>
      <c r="BH635" s="99" t="str">
        <f t="shared" si="81"/>
        <v/>
      </c>
      <c r="BI635" s="146">
        <f t="shared" si="82"/>
        <v>0</v>
      </c>
      <c r="BJ635" s="29" t="str">
        <f>IF(AG635=契約状況コード表!G$5,"",IF(AND(K635&lt;&gt;"",ISTEXT(U635)),"分担契約/単価契約",IF(ISTEXT(U635),"単価契約",IF(K635&lt;&gt;"","分担契約",""))))</f>
        <v/>
      </c>
      <c r="BK635" s="147"/>
      <c r="BL635" s="102" t="str">
        <f>IF(COUNTIF(T635,"**"),"",IF(AND(T635&gt;=契約状況コード表!P$5,OR(H635=契約状況コード表!M$5,H635=契約状況コード表!M$6)),1,IF(AND(T635&gt;=契約状況コード表!P$13,H635&lt;&gt;契約状況コード表!M$5,H635&lt;&gt;契約状況コード表!M$6),1,"")))</f>
        <v/>
      </c>
      <c r="BM635" s="132" t="str">
        <f t="shared" si="83"/>
        <v>○</v>
      </c>
      <c r="BN635" s="102" t="b">
        <f t="shared" si="84"/>
        <v>1</v>
      </c>
      <c r="BO635" s="102" t="b">
        <f t="shared" si="85"/>
        <v>1</v>
      </c>
    </row>
    <row r="636" spans="7:67" ht="60.6" customHeight="1">
      <c r="G636" s="64"/>
      <c r="H636" s="65"/>
      <c r="I636" s="65"/>
      <c r="J636" s="65"/>
      <c r="K636" s="64"/>
      <c r="L636" s="29"/>
      <c r="M636" s="66"/>
      <c r="N636" s="65"/>
      <c r="O636" s="67"/>
      <c r="P636" s="72"/>
      <c r="Q636" s="73"/>
      <c r="R636" s="65"/>
      <c r="S636" s="64"/>
      <c r="T636" s="68"/>
      <c r="U636" s="75"/>
      <c r="V636" s="76"/>
      <c r="W636" s="148" t="str">
        <f>IF(OR(T636="他官署で調達手続きを実施のため",AG636=契約状況コード表!G$5),"－",IF(V636&lt;&gt;"",ROUNDDOWN(V636/T636,3),(IFERROR(ROUNDDOWN(U636/T636,3),"－"))))</f>
        <v>－</v>
      </c>
      <c r="X636" s="68"/>
      <c r="Y636" s="68"/>
      <c r="Z636" s="71"/>
      <c r="AA636" s="69"/>
      <c r="AB636" s="70"/>
      <c r="AC636" s="71"/>
      <c r="AD636" s="71"/>
      <c r="AE636" s="71"/>
      <c r="AF636" s="71"/>
      <c r="AG636" s="69"/>
      <c r="AH636" s="65"/>
      <c r="AI636" s="65"/>
      <c r="AJ636" s="65"/>
      <c r="AK636" s="29"/>
      <c r="AL636" s="29"/>
      <c r="AM636" s="170"/>
      <c r="AN636" s="170"/>
      <c r="AO636" s="170"/>
      <c r="AP636" s="170"/>
      <c r="AQ636" s="29"/>
      <c r="AR636" s="64"/>
      <c r="AS636" s="29"/>
      <c r="AT636" s="29"/>
      <c r="AU636" s="29"/>
      <c r="AV636" s="29"/>
      <c r="AW636" s="29"/>
      <c r="AX636" s="29"/>
      <c r="AY636" s="29"/>
      <c r="AZ636" s="29"/>
      <c r="BA636" s="90"/>
      <c r="BB636" s="97"/>
      <c r="BC636" s="98" t="str">
        <f>IF(AND(OR(K636=契約状況コード表!D$5,K636=契約状況コード表!D$6),OR(AG636=契約状況コード表!G$5,AG636=契約状況コード表!G$6)),"年間支払金額(全官署)",IF(OR(AG636=契約状況コード表!G$5,AG636=契約状況コード表!G$6),"年間支払金額",IF(AND(OR(COUNTIF(AI636,"*すべて*"),COUNTIF(AI636,"*全て*")),S636="●",OR(K636=契約状況コード表!D$5,K636=契約状況コード表!D$6)),"年間支払金額(全官署、契約相手方ごと)",IF(AND(OR(COUNTIF(AI636,"*すべて*"),COUNTIF(AI636,"*全て*")),S636="●"),"年間支払金額(契約相手方ごと)",IF(AND(OR(K636=契約状況コード表!D$5,K636=契約状況コード表!D$6),AG636=契約状況コード表!G$7),"契約総額(全官署)",IF(AND(K636=契約状況コード表!D$7,AG636=契約状況コード表!G$7),"契約総額(自官署のみ)",IF(K636=契約状況コード表!D$7,"年間支払金額(自官署のみ)",IF(AG636=契約状況コード表!G$7,"契約総額",IF(AND(COUNTIF(BJ636,"&lt;&gt;*単価*"),OR(K636=契約状況コード表!D$5,K636=契約状況コード表!D$6)),"全官署予定価格",IF(AND(COUNTIF(BJ636,"*単価*"),OR(K636=契約状況コード表!D$5,K636=契約状況コード表!D$6)),"全官署支払金額",IF(AND(COUNTIF(BJ636,"&lt;&gt;*単価*"),COUNTIF(BJ636,"*変更契約*")),"変更後予定価格",IF(COUNTIF(BJ636,"*単価*"),"年間支払金額","予定価格"))))))))))))</f>
        <v>予定価格</v>
      </c>
      <c r="BD636" s="98" t="str">
        <f>IF(AND(BI636=契約状況コード表!M$5,T636&gt;契約状況コード表!N$5),"○",IF(AND(BI636=契約状況コード表!M$6,T636&gt;=契約状況コード表!N$6),"○",IF(AND(BI636=契約状況コード表!M$7,T636&gt;=契約状況コード表!N$7),"○",IF(AND(BI636=契約状況コード表!M$8,T636&gt;=契約状況コード表!N$8),"○",IF(AND(BI636=契約状況コード表!M$9,T636&gt;=契約状況コード表!N$9),"○",IF(AND(BI636=契約状況コード表!M$10,T636&gt;=契約状況コード表!N$10),"○",IF(AND(BI636=契約状況コード表!M$11,T636&gt;=契約状況コード表!N$11),"○",IF(AND(BI636=契約状況コード表!M$12,T636&gt;=契約状況コード表!N$12),"○",IF(AND(BI636=契約状況コード表!M$13,T636&gt;=契約状況コード表!N$13),"○",IF(T636="他官署で調達手続き入札を実施のため","○","×"))))))))))</f>
        <v>×</v>
      </c>
      <c r="BE636" s="98" t="str">
        <f>IF(AND(BI636=契約状況コード表!M$5,Y636&gt;契約状況コード表!N$5),"○",IF(AND(BI636=契約状況コード表!M$6,Y636&gt;=契約状況コード表!N$6),"○",IF(AND(BI636=契約状況コード表!M$7,Y636&gt;=契約状況コード表!N$7),"○",IF(AND(BI636=契約状況コード表!M$8,Y636&gt;=契約状況コード表!N$8),"○",IF(AND(BI636=契約状況コード表!M$9,Y636&gt;=契約状況コード表!N$9),"○",IF(AND(BI636=契約状況コード表!M$10,Y636&gt;=契約状況コード表!N$10),"○",IF(AND(BI636=契約状況コード表!M$11,Y636&gt;=契約状況コード表!N$11),"○",IF(AND(BI636=契約状況コード表!M$12,Y636&gt;=契約状況コード表!N$12),"○",IF(AND(BI636=契約状況コード表!M$13,Y636&gt;=契約状況コード表!N$13),"○","×")))))))))</f>
        <v>×</v>
      </c>
      <c r="BF636" s="98" t="str">
        <f t="shared" si="79"/>
        <v>×</v>
      </c>
      <c r="BG636" s="98" t="str">
        <f t="shared" si="80"/>
        <v>×</v>
      </c>
      <c r="BH636" s="99" t="str">
        <f t="shared" si="81"/>
        <v/>
      </c>
      <c r="BI636" s="146">
        <f t="shared" si="82"/>
        <v>0</v>
      </c>
      <c r="BJ636" s="29" t="str">
        <f>IF(AG636=契約状況コード表!G$5,"",IF(AND(K636&lt;&gt;"",ISTEXT(U636)),"分担契約/単価契約",IF(ISTEXT(U636),"単価契約",IF(K636&lt;&gt;"","分担契約",""))))</f>
        <v/>
      </c>
      <c r="BK636" s="147"/>
      <c r="BL636" s="102" t="str">
        <f>IF(COUNTIF(T636,"**"),"",IF(AND(T636&gt;=契約状況コード表!P$5,OR(H636=契約状況コード表!M$5,H636=契約状況コード表!M$6)),1,IF(AND(T636&gt;=契約状況コード表!P$13,H636&lt;&gt;契約状況コード表!M$5,H636&lt;&gt;契約状況コード表!M$6),1,"")))</f>
        <v/>
      </c>
      <c r="BM636" s="132" t="str">
        <f t="shared" si="83"/>
        <v>○</v>
      </c>
      <c r="BN636" s="102" t="b">
        <f t="shared" si="84"/>
        <v>1</v>
      </c>
      <c r="BO636" s="102" t="b">
        <f t="shared" si="85"/>
        <v>1</v>
      </c>
    </row>
    <row r="637" spans="7:67" ht="60.6" customHeight="1">
      <c r="G637" s="64"/>
      <c r="H637" s="65"/>
      <c r="I637" s="65"/>
      <c r="J637" s="65"/>
      <c r="K637" s="64"/>
      <c r="L637" s="29"/>
      <c r="M637" s="66"/>
      <c r="N637" s="65"/>
      <c r="O637" s="67"/>
      <c r="P637" s="72"/>
      <c r="Q637" s="73"/>
      <c r="R637" s="65"/>
      <c r="S637" s="64"/>
      <c r="T637" s="74"/>
      <c r="U637" s="131"/>
      <c r="V637" s="76"/>
      <c r="W637" s="148" t="str">
        <f>IF(OR(T637="他官署で調達手続きを実施のため",AG637=契約状況コード表!G$5),"－",IF(V637&lt;&gt;"",ROUNDDOWN(V637/T637,3),(IFERROR(ROUNDDOWN(U637/T637,3),"－"))))</f>
        <v>－</v>
      </c>
      <c r="X637" s="74"/>
      <c r="Y637" s="74"/>
      <c r="Z637" s="71"/>
      <c r="AA637" s="69"/>
      <c r="AB637" s="70"/>
      <c r="AC637" s="71"/>
      <c r="AD637" s="71"/>
      <c r="AE637" s="71"/>
      <c r="AF637" s="71"/>
      <c r="AG637" s="69"/>
      <c r="AH637" s="65"/>
      <c r="AI637" s="65"/>
      <c r="AJ637" s="65"/>
      <c r="AK637" s="29"/>
      <c r="AL637" s="29"/>
      <c r="AM637" s="170"/>
      <c r="AN637" s="170"/>
      <c r="AO637" s="170"/>
      <c r="AP637" s="170"/>
      <c r="AQ637" s="29"/>
      <c r="AR637" s="64"/>
      <c r="AS637" s="29"/>
      <c r="AT637" s="29"/>
      <c r="AU637" s="29"/>
      <c r="AV637" s="29"/>
      <c r="AW637" s="29"/>
      <c r="AX637" s="29"/>
      <c r="AY637" s="29"/>
      <c r="AZ637" s="29"/>
      <c r="BA637" s="90"/>
      <c r="BB637" s="97"/>
      <c r="BC637" s="98" t="str">
        <f>IF(AND(OR(K637=契約状況コード表!D$5,K637=契約状況コード表!D$6),OR(AG637=契約状況コード表!G$5,AG637=契約状況コード表!G$6)),"年間支払金額(全官署)",IF(OR(AG637=契約状況コード表!G$5,AG637=契約状況コード表!G$6),"年間支払金額",IF(AND(OR(COUNTIF(AI637,"*すべて*"),COUNTIF(AI637,"*全て*")),S637="●",OR(K637=契約状況コード表!D$5,K637=契約状況コード表!D$6)),"年間支払金額(全官署、契約相手方ごと)",IF(AND(OR(COUNTIF(AI637,"*すべて*"),COUNTIF(AI637,"*全て*")),S637="●"),"年間支払金額(契約相手方ごと)",IF(AND(OR(K637=契約状況コード表!D$5,K637=契約状況コード表!D$6),AG637=契約状況コード表!G$7),"契約総額(全官署)",IF(AND(K637=契約状況コード表!D$7,AG637=契約状況コード表!G$7),"契約総額(自官署のみ)",IF(K637=契約状況コード表!D$7,"年間支払金額(自官署のみ)",IF(AG637=契約状況コード表!G$7,"契約総額",IF(AND(COUNTIF(BJ637,"&lt;&gt;*単価*"),OR(K637=契約状況コード表!D$5,K637=契約状況コード表!D$6)),"全官署予定価格",IF(AND(COUNTIF(BJ637,"*単価*"),OR(K637=契約状況コード表!D$5,K637=契約状況コード表!D$6)),"全官署支払金額",IF(AND(COUNTIF(BJ637,"&lt;&gt;*単価*"),COUNTIF(BJ637,"*変更契約*")),"変更後予定価格",IF(COUNTIF(BJ637,"*単価*"),"年間支払金額","予定価格"))))))))))))</f>
        <v>予定価格</v>
      </c>
      <c r="BD637" s="98" t="str">
        <f>IF(AND(BI637=契約状況コード表!M$5,T637&gt;契約状況コード表!N$5),"○",IF(AND(BI637=契約状況コード表!M$6,T637&gt;=契約状況コード表!N$6),"○",IF(AND(BI637=契約状況コード表!M$7,T637&gt;=契約状況コード表!N$7),"○",IF(AND(BI637=契約状況コード表!M$8,T637&gt;=契約状況コード表!N$8),"○",IF(AND(BI637=契約状況コード表!M$9,T637&gt;=契約状況コード表!N$9),"○",IF(AND(BI637=契約状況コード表!M$10,T637&gt;=契約状況コード表!N$10),"○",IF(AND(BI637=契約状況コード表!M$11,T637&gt;=契約状況コード表!N$11),"○",IF(AND(BI637=契約状況コード表!M$12,T637&gt;=契約状況コード表!N$12),"○",IF(AND(BI637=契約状況コード表!M$13,T637&gt;=契約状況コード表!N$13),"○",IF(T637="他官署で調達手続き入札を実施のため","○","×"))))))))))</f>
        <v>×</v>
      </c>
      <c r="BE637" s="98" t="str">
        <f>IF(AND(BI637=契約状況コード表!M$5,Y637&gt;契約状況コード表!N$5),"○",IF(AND(BI637=契約状況コード表!M$6,Y637&gt;=契約状況コード表!N$6),"○",IF(AND(BI637=契約状況コード表!M$7,Y637&gt;=契約状況コード表!N$7),"○",IF(AND(BI637=契約状況コード表!M$8,Y637&gt;=契約状況コード表!N$8),"○",IF(AND(BI637=契約状況コード表!M$9,Y637&gt;=契約状況コード表!N$9),"○",IF(AND(BI637=契約状況コード表!M$10,Y637&gt;=契約状況コード表!N$10),"○",IF(AND(BI637=契約状況コード表!M$11,Y637&gt;=契約状況コード表!N$11),"○",IF(AND(BI637=契約状況コード表!M$12,Y637&gt;=契約状況コード表!N$12),"○",IF(AND(BI637=契約状況コード表!M$13,Y637&gt;=契約状況コード表!N$13),"○","×")))))))))</f>
        <v>×</v>
      </c>
      <c r="BF637" s="98" t="str">
        <f t="shared" si="79"/>
        <v>×</v>
      </c>
      <c r="BG637" s="98" t="str">
        <f t="shared" si="80"/>
        <v>×</v>
      </c>
      <c r="BH637" s="99" t="str">
        <f t="shared" si="81"/>
        <v/>
      </c>
      <c r="BI637" s="146">
        <f t="shared" si="82"/>
        <v>0</v>
      </c>
      <c r="BJ637" s="29" t="str">
        <f>IF(AG637=契約状況コード表!G$5,"",IF(AND(K637&lt;&gt;"",ISTEXT(U637)),"分担契約/単価契約",IF(ISTEXT(U637),"単価契約",IF(K637&lt;&gt;"","分担契約",""))))</f>
        <v/>
      </c>
      <c r="BK637" s="147"/>
      <c r="BL637" s="102" t="str">
        <f>IF(COUNTIF(T637,"**"),"",IF(AND(T637&gt;=契約状況コード表!P$5,OR(H637=契約状況コード表!M$5,H637=契約状況コード表!M$6)),1,IF(AND(T637&gt;=契約状況コード表!P$13,H637&lt;&gt;契約状況コード表!M$5,H637&lt;&gt;契約状況コード表!M$6),1,"")))</f>
        <v/>
      </c>
      <c r="BM637" s="132" t="str">
        <f t="shared" si="83"/>
        <v>○</v>
      </c>
      <c r="BN637" s="102" t="b">
        <f t="shared" si="84"/>
        <v>1</v>
      </c>
      <c r="BO637" s="102" t="b">
        <f t="shared" si="85"/>
        <v>1</v>
      </c>
    </row>
    <row r="638" spans="7:67" ht="60.6" customHeight="1">
      <c r="G638" s="64"/>
      <c r="H638" s="65"/>
      <c r="I638" s="65"/>
      <c r="J638" s="65"/>
      <c r="K638" s="64"/>
      <c r="L638" s="29"/>
      <c r="M638" s="66"/>
      <c r="N638" s="65"/>
      <c r="O638" s="67"/>
      <c r="P638" s="72"/>
      <c r="Q638" s="73"/>
      <c r="R638" s="65"/>
      <c r="S638" s="64"/>
      <c r="T638" s="68"/>
      <c r="U638" s="75"/>
      <c r="V638" s="76"/>
      <c r="W638" s="148" t="str">
        <f>IF(OR(T638="他官署で調達手続きを実施のため",AG638=契約状況コード表!G$5),"－",IF(V638&lt;&gt;"",ROUNDDOWN(V638/T638,3),(IFERROR(ROUNDDOWN(U638/T638,3),"－"))))</f>
        <v>－</v>
      </c>
      <c r="X638" s="68"/>
      <c r="Y638" s="68"/>
      <c r="Z638" s="71"/>
      <c r="AA638" s="69"/>
      <c r="AB638" s="70"/>
      <c r="AC638" s="71"/>
      <c r="AD638" s="71"/>
      <c r="AE638" s="71"/>
      <c r="AF638" s="71"/>
      <c r="AG638" s="69"/>
      <c r="AH638" s="65"/>
      <c r="AI638" s="65"/>
      <c r="AJ638" s="65"/>
      <c r="AK638" s="29"/>
      <c r="AL638" s="29"/>
      <c r="AM638" s="170"/>
      <c r="AN638" s="170"/>
      <c r="AO638" s="170"/>
      <c r="AP638" s="170"/>
      <c r="AQ638" s="29"/>
      <c r="AR638" s="64"/>
      <c r="AS638" s="29"/>
      <c r="AT638" s="29"/>
      <c r="AU638" s="29"/>
      <c r="AV638" s="29"/>
      <c r="AW638" s="29"/>
      <c r="AX638" s="29"/>
      <c r="AY638" s="29"/>
      <c r="AZ638" s="29"/>
      <c r="BA638" s="90"/>
      <c r="BB638" s="97"/>
      <c r="BC638" s="98" t="str">
        <f>IF(AND(OR(K638=契約状況コード表!D$5,K638=契約状況コード表!D$6),OR(AG638=契約状況コード表!G$5,AG638=契約状況コード表!G$6)),"年間支払金額(全官署)",IF(OR(AG638=契約状況コード表!G$5,AG638=契約状況コード表!G$6),"年間支払金額",IF(AND(OR(COUNTIF(AI638,"*すべて*"),COUNTIF(AI638,"*全て*")),S638="●",OR(K638=契約状況コード表!D$5,K638=契約状況コード表!D$6)),"年間支払金額(全官署、契約相手方ごと)",IF(AND(OR(COUNTIF(AI638,"*すべて*"),COUNTIF(AI638,"*全て*")),S638="●"),"年間支払金額(契約相手方ごと)",IF(AND(OR(K638=契約状況コード表!D$5,K638=契約状況コード表!D$6),AG638=契約状況コード表!G$7),"契約総額(全官署)",IF(AND(K638=契約状況コード表!D$7,AG638=契約状況コード表!G$7),"契約総額(自官署のみ)",IF(K638=契約状況コード表!D$7,"年間支払金額(自官署のみ)",IF(AG638=契約状況コード表!G$7,"契約総額",IF(AND(COUNTIF(BJ638,"&lt;&gt;*単価*"),OR(K638=契約状況コード表!D$5,K638=契約状況コード表!D$6)),"全官署予定価格",IF(AND(COUNTIF(BJ638,"*単価*"),OR(K638=契約状況コード表!D$5,K638=契約状況コード表!D$6)),"全官署支払金額",IF(AND(COUNTIF(BJ638,"&lt;&gt;*単価*"),COUNTIF(BJ638,"*変更契約*")),"変更後予定価格",IF(COUNTIF(BJ638,"*単価*"),"年間支払金額","予定価格"))))))))))))</f>
        <v>予定価格</v>
      </c>
      <c r="BD638" s="98" t="str">
        <f>IF(AND(BI638=契約状況コード表!M$5,T638&gt;契約状況コード表!N$5),"○",IF(AND(BI638=契約状況コード表!M$6,T638&gt;=契約状況コード表!N$6),"○",IF(AND(BI638=契約状況コード表!M$7,T638&gt;=契約状況コード表!N$7),"○",IF(AND(BI638=契約状況コード表!M$8,T638&gt;=契約状況コード表!N$8),"○",IF(AND(BI638=契約状況コード表!M$9,T638&gt;=契約状況コード表!N$9),"○",IF(AND(BI638=契約状況コード表!M$10,T638&gt;=契約状況コード表!N$10),"○",IF(AND(BI638=契約状況コード表!M$11,T638&gt;=契約状況コード表!N$11),"○",IF(AND(BI638=契約状況コード表!M$12,T638&gt;=契約状況コード表!N$12),"○",IF(AND(BI638=契約状況コード表!M$13,T638&gt;=契約状況コード表!N$13),"○",IF(T638="他官署で調達手続き入札を実施のため","○","×"))))))))))</f>
        <v>×</v>
      </c>
      <c r="BE638" s="98" t="str">
        <f>IF(AND(BI638=契約状況コード表!M$5,Y638&gt;契約状況コード表!N$5),"○",IF(AND(BI638=契約状況コード表!M$6,Y638&gt;=契約状況コード表!N$6),"○",IF(AND(BI638=契約状況コード表!M$7,Y638&gt;=契約状況コード表!N$7),"○",IF(AND(BI638=契約状況コード表!M$8,Y638&gt;=契約状況コード表!N$8),"○",IF(AND(BI638=契約状況コード表!M$9,Y638&gt;=契約状況コード表!N$9),"○",IF(AND(BI638=契約状況コード表!M$10,Y638&gt;=契約状況コード表!N$10),"○",IF(AND(BI638=契約状況コード表!M$11,Y638&gt;=契約状況コード表!N$11),"○",IF(AND(BI638=契約状況コード表!M$12,Y638&gt;=契約状況コード表!N$12),"○",IF(AND(BI638=契約状況コード表!M$13,Y638&gt;=契約状況コード表!N$13),"○","×")))))))))</f>
        <v>×</v>
      </c>
      <c r="BF638" s="98" t="str">
        <f t="shared" si="79"/>
        <v>×</v>
      </c>
      <c r="BG638" s="98" t="str">
        <f t="shared" si="80"/>
        <v>×</v>
      </c>
      <c r="BH638" s="99" t="str">
        <f t="shared" si="81"/>
        <v/>
      </c>
      <c r="BI638" s="146">
        <f t="shared" si="82"/>
        <v>0</v>
      </c>
      <c r="BJ638" s="29" t="str">
        <f>IF(AG638=契約状況コード表!G$5,"",IF(AND(K638&lt;&gt;"",ISTEXT(U638)),"分担契約/単価契約",IF(ISTEXT(U638),"単価契約",IF(K638&lt;&gt;"","分担契約",""))))</f>
        <v/>
      </c>
      <c r="BK638" s="147"/>
      <c r="BL638" s="102" t="str">
        <f>IF(COUNTIF(T638,"**"),"",IF(AND(T638&gt;=契約状況コード表!P$5,OR(H638=契約状況コード表!M$5,H638=契約状況コード表!M$6)),1,IF(AND(T638&gt;=契約状況コード表!P$13,H638&lt;&gt;契約状況コード表!M$5,H638&lt;&gt;契約状況コード表!M$6),1,"")))</f>
        <v/>
      </c>
      <c r="BM638" s="132" t="str">
        <f t="shared" si="83"/>
        <v>○</v>
      </c>
      <c r="BN638" s="102" t="b">
        <f t="shared" si="84"/>
        <v>1</v>
      </c>
      <c r="BO638" s="102" t="b">
        <f t="shared" si="85"/>
        <v>1</v>
      </c>
    </row>
    <row r="639" spans="7:67" ht="60.6" customHeight="1">
      <c r="G639" s="64"/>
      <c r="H639" s="65"/>
      <c r="I639" s="65"/>
      <c r="J639" s="65"/>
      <c r="K639" s="64"/>
      <c r="L639" s="29"/>
      <c r="M639" s="66"/>
      <c r="N639" s="65"/>
      <c r="O639" s="67"/>
      <c r="P639" s="72"/>
      <c r="Q639" s="73"/>
      <c r="R639" s="65"/>
      <c r="S639" s="64"/>
      <c r="T639" s="68"/>
      <c r="U639" s="75"/>
      <c r="V639" s="76"/>
      <c r="W639" s="148" t="str">
        <f>IF(OR(T639="他官署で調達手続きを実施のため",AG639=契約状況コード表!G$5),"－",IF(V639&lt;&gt;"",ROUNDDOWN(V639/T639,3),(IFERROR(ROUNDDOWN(U639/T639,3),"－"))))</f>
        <v>－</v>
      </c>
      <c r="X639" s="68"/>
      <c r="Y639" s="68"/>
      <c r="Z639" s="71"/>
      <c r="AA639" s="69"/>
      <c r="AB639" s="70"/>
      <c r="AC639" s="71"/>
      <c r="AD639" s="71"/>
      <c r="AE639" s="71"/>
      <c r="AF639" s="71"/>
      <c r="AG639" s="69"/>
      <c r="AH639" s="65"/>
      <c r="AI639" s="65"/>
      <c r="AJ639" s="65"/>
      <c r="AK639" s="29"/>
      <c r="AL639" s="29"/>
      <c r="AM639" s="170"/>
      <c r="AN639" s="170"/>
      <c r="AO639" s="170"/>
      <c r="AP639" s="170"/>
      <c r="AQ639" s="29"/>
      <c r="AR639" s="64"/>
      <c r="AS639" s="29"/>
      <c r="AT639" s="29"/>
      <c r="AU639" s="29"/>
      <c r="AV639" s="29"/>
      <c r="AW639" s="29"/>
      <c r="AX639" s="29"/>
      <c r="AY639" s="29"/>
      <c r="AZ639" s="29"/>
      <c r="BA639" s="90"/>
      <c r="BB639" s="97"/>
      <c r="BC639" s="98" t="str">
        <f>IF(AND(OR(K639=契約状況コード表!D$5,K639=契約状況コード表!D$6),OR(AG639=契約状況コード表!G$5,AG639=契約状況コード表!G$6)),"年間支払金額(全官署)",IF(OR(AG639=契約状況コード表!G$5,AG639=契約状況コード表!G$6),"年間支払金額",IF(AND(OR(COUNTIF(AI639,"*すべて*"),COUNTIF(AI639,"*全て*")),S639="●",OR(K639=契約状況コード表!D$5,K639=契約状況コード表!D$6)),"年間支払金額(全官署、契約相手方ごと)",IF(AND(OR(COUNTIF(AI639,"*すべて*"),COUNTIF(AI639,"*全て*")),S639="●"),"年間支払金額(契約相手方ごと)",IF(AND(OR(K639=契約状況コード表!D$5,K639=契約状況コード表!D$6),AG639=契約状況コード表!G$7),"契約総額(全官署)",IF(AND(K639=契約状況コード表!D$7,AG639=契約状況コード表!G$7),"契約総額(自官署のみ)",IF(K639=契約状況コード表!D$7,"年間支払金額(自官署のみ)",IF(AG639=契約状況コード表!G$7,"契約総額",IF(AND(COUNTIF(BJ639,"&lt;&gt;*単価*"),OR(K639=契約状況コード表!D$5,K639=契約状況コード表!D$6)),"全官署予定価格",IF(AND(COUNTIF(BJ639,"*単価*"),OR(K639=契約状況コード表!D$5,K639=契約状況コード表!D$6)),"全官署支払金額",IF(AND(COUNTIF(BJ639,"&lt;&gt;*単価*"),COUNTIF(BJ639,"*変更契約*")),"変更後予定価格",IF(COUNTIF(BJ639,"*単価*"),"年間支払金額","予定価格"))))))))))))</f>
        <v>予定価格</v>
      </c>
      <c r="BD639" s="98" t="str">
        <f>IF(AND(BI639=契約状況コード表!M$5,T639&gt;契約状況コード表!N$5),"○",IF(AND(BI639=契約状況コード表!M$6,T639&gt;=契約状況コード表!N$6),"○",IF(AND(BI639=契約状況コード表!M$7,T639&gt;=契約状況コード表!N$7),"○",IF(AND(BI639=契約状況コード表!M$8,T639&gt;=契約状況コード表!N$8),"○",IF(AND(BI639=契約状況コード表!M$9,T639&gt;=契約状況コード表!N$9),"○",IF(AND(BI639=契約状況コード表!M$10,T639&gt;=契約状況コード表!N$10),"○",IF(AND(BI639=契約状況コード表!M$11,T639&gt;=契約状況コード表!N$11),"○",IF(AND(BI639=契約状況コード表!M$12,T639&gt;=契約状況コード表!N$12),"○",IF(AND(BI639=契約状況コード表!M$13,T639&gt;=契約状況コード表!N$13),"○",IF(T639="他官署で調達手続き入札を実施のため","○","×"))))))))))</f>
        <v>×</v>
      </c>
      <c r="BE639" s="98" t="str">
        <f>IF(AND(BI639=契約状況コード表!M$5,Y639&gt;契約状況コード表!N$5),"○",IF(AND(BI639=契約状況コード表!M$6,Y639&gt;=契約状況コード表!N$6),"○",IF(AND(BI639=契約状況コード表!M$7,Y639&gt;=契約状況コード表!N$7),"○",IF(AND(BI639=契約状況コード表!M$8,Y639&gt;=契約状況コード表!N$8),"○",IF(AND(BI639=契約状況コード表!M$9,Y639&gt;=契約状況コード表!N$9),"○",IF(AND(BI639=契約状況コード表!M$10,Y639&gt;=契約状況コード表!N$10),"○",IF(AND(BI639=契約状況コード表!M$11,Y639&gt;=契約状況コード表!N$11),"○",IF(AND(BI639=契約状況コード表!M$12,Y639&gt;=契約状況コード表!N$12),"○",IF(AND(BI639=契約状況コード表!M$13,Y639&gt;=契約状況コード表!N$13),"○","×")))))))))</f>
        <v>×</v>
      </c>
      <c r="BF639" s="98" t="str">
        <f t="shared" si="79"/>
        <v>×</v>
      </c>
      <c r="BG639" s="98" t="str">
        <f t="shared" si="80"/>
        <v>×</v>
      </c>
      <c r="BH639" s="99" t="str">
        <f t="shared" si="81"/>
        <v/>
      </c>
      <c r="BI639" s="146">
        <f t="shared" si="82"/>
        <v>0</v>
      </c>
      <c r="BJ639" s="29" t="str">
        <f>IF(AG639=契約状況コード表!G$5,"",IF(AND(K639&lt;&gt;"",ISTEXT(U639)),"分担契約/単価契約",IF(ISTEXT(U639),"単価契約",IF(K639&lt;&gt;"","分担契約",""))))</f>
        <v/>
      </c>
      <c r="BK639" s="147"/>
      <c r="BL639" s="102" t="str">
        <f>IF(COUNTIF(T639,"**"),"",IF(AND(T639&gt;=契約状況コード表!P$5,OR(H639=契約状況コード表!M$5,H639=契約状況コード表!M$6)),1,IF(AND(T639&gt;=契約状況コード表!P$13,H639&lt;&gt;契約状況コード表!M$5,H639&lt;&gt;契約状況コード表!M$6),1,"")))</f>
        <v/>
      </c>
      <c r="BM639" s="132" t="str">
        <f t="shared" si="83"/>
        <v>○</v>
      </c>
      <c r="BN639" s="102" t="b">
        <f t="shared" si="84"/>
        <v>1</v>
      </c>
      <c r="BO639" s="102" t="b">
        <f t="shared" si="85"/>
        <v>1</v>
      </c>
    </row>
    <row r="640" spans="7:67" ht="60.6" customHeight="1">
      <c r="G640" s="64"/>
      <c r="H640" s="65"/>
      <c r="I640" s="65"/>
      <c r="J640" s="65"/>
      <c r="K640" s="64"/>
      <c r="L640" s="29"/>
      <c r="M640" s="66"/>
      <c r="N640" s="65"/>
      <c r="O640" s="67"/>
      <c r="P640" s="72"/>
      <c r="Q640" s="73"/>
      <c r="R640" s="65"/>
      <c r="S640" s="64"/>
      <c r="T640" s="68"/>
      <c r="U640" s="75"/>
      <c r="V640" s="76"/>
      <c r="W640" s="148" t="str">
        <f>IF(OR(T640="他官署で調達手続きを実施のため",AG640=契約状況コード表!G$5),"－",IF(V640&lt;&gt;"",ROUNDDOWN(V640/T640,3),(IFERROR(ROUNDDOWN(U640/T640,3),"－"))))</f>
        <v>－</v>
      </c>
      <c r="X640" s="68"/>
      <c r="Y640" s="68"/>
      <c r="Z640" s="71"/>
      <c r="AA640" s="69"/>
      <c r="AB640" s="70"/>
      <c r="AC640" s="71"/>
      <c r="AD640" s="71"/>
      <c r="AE640" s="71"/>
      <c r="AF640" s="71"/>
      <c r="AG640" s="69"/>
      <c r="AH640" s="65"/>
      <c r="AI640" s="65"/>
      <c r="AJ640" s="65"/>
      <c r="AK640" s="29"/>
      <c r="AL640" s="29"/>
      <c r="AM640" s="170"/>
      <c r="AN640" s="170"/>
      <c r="AO640" s="170"/>
      <c r="AP640" s="170"/>
      <c r="AQ640" s="29"/>
      <c r="AR640" s="64"/>
      <c r="AS640" s="29"/>
      <c r="AT640" s="29"/>
      <c r="AU640" s="29"/>
      <c r="AV640" s="29"/>
      <c r="AW640" s="29"/>
      <c r="AX640" s="29"/>
      <c r="AY640" s="29"/>
      <c r="AZ640" s="29"/>
      <c r="BA640" s="90"/>
      <c r="BB640" s="97"/>
      <c r="BC640" s="98" t="str">
        <f>IF(AND(OR(K640=契約状況コード表!D$5,K640=契約状況コード表!D$6),OR(AG640=契約状況コード表!G$5,AG640=契約状況コード表!G$6)),"年間支払金額(全官署)",IF(OR(AG640=契約状況コード表!G$5,AG640=契約状況コード表!G$6),"年間支払金額",IF(AND(OR(COUNTIF(AI640,"*すべて*"),COUNTIF(AI640,"*全て*")),S640="●",OR(K640=契約状況コード表!D$5,K640=契約状況コード表!D$6)),"年間支払金額(全官署、契約相手方ごと)",IF(AND(OR(COUNTIF(AI640,"*すべて*"),COUNTIF(AI640,"*全て*")),S640="●"),"年間支払金額(契約相手方ごと)",IF(AND(OR(K640=契約状況コード表!D$5,K640=契約状況コード表!D$6),AG640=契約状況コード表!G$7),"契約総額(全官署)",IF(AND(K640=契約状況コード表!D$7,AG640=契約状況コード表!G$7),"契約総額(自官署のみ)",IF(K640=契約状況コード表!D$7,"年間支払金額(自官署のみ)",IF(AG640=契約状況コード表!G$7,"契約総額",IF(AND(COUNTIF(BJ640,"&lt;&gt;*単価*"),OR(K640=契約状況コード表!D$5,K640=契約状況コード表!D$6)),"全官署予定価格",IF(AND(COUNTIF(BJ640,"*単価*"),OR(K640=契約状況コード表!D$5,K640=契約状況コード表!D$6)),"全官署支払金額",IF(AND(COUNTIF(BJ640,"&lt;&gt;*単価*"),COUNTIF(BJ640,"*変更契約*")),"変更後予定価格",IF(COUNTIF(BJ640,"*単価*"),"年間支払金額","予定価格"))))))))))))</f>
        <v>予定価格</v>
      </c>
      <c r="BD640" s="98" t="str">
        <f>IF(AND(BI640=契約状況コード表!M$5,T640&gt;契約状況コード表!N$5),"○",IF(AND(BI640=契約状況コード表!M$6,T640&gt;=契約状況コード表!N$6),"○",IF(AND(BI640=契約状況コード表!M$7,T640&gt;=契約状況コード表!N$7),"○",IF(AND(BI640=契約状況コード表!M$8,T640&gt;=契約状況コード表!N$8),"○",IF(AND(BI640=契約状況コード表!M$9,T640&gt;=契約状況コード表!N$9),"○",IF(AND(BI640=契約状況コード表!M$10,T640&gt;=契約状況コード表!N$10),"○",IF(AND(BI640=契約状況コード表!M$11,T640&gt;=契約状況コード表!N$11),"○",IF(AND(BI640=契約状況コード表!M$12,T640&gt;=契約状況コード表!N$12),"○",IF(AND(BI640=契約状況コード表!M$13,T640&gt;=契約状況コード表!N$13),"○",IF(T640="他官署で調達手続き入札を実施のため","○","×"))))))))))</f>
        <v>×</v>
      </c>
      <c r="BE640" s="98" t="str">
        <f>IF(AND(BI640=契約状況コード表!M$5,Y640&gt;契約状況コード表!N$5),"○",IF(AND(BI640=契約状況コード表!M$6,Y640&gt;=契約状況コード表!N$6),"○",IF(AND(BI640=契約状況コード表!M$7,Y640&gt;=契約状況コード表!N$7),"○",IF(AND(BI640=契約状況コード表!M$8,Y640&gt;=契約状況コード表!N$8),"○",IF(AND(BI640=契約状況コード表!M$9,Y640&gt;=契約状況コード表!N$9),"○",IF(AND(BI640=契約状況コード表!M$10,Y640&gt;=契約状況コード表!N$10),"○",IF(AND(BI640=契約状況コード表!M$11,Y640&gt;=契約状況コード表!N$11),"○",IF(AND(BI640=契約状況コード表!M$12,Y640&gt;=契約状況コード表!N$12),"○",IF(AND(BI640=契約状況コード表!M$13,Y640&gt;=契約状況コード表!N$13),"○","×")))))))))</f>
        <v>×</v>
      </c>
      <c r="BF640" s="98" t="str">
        <f t="shared" si="79"/>
        <v>×</v>
      </c>
      <c r="BG640" s="98" t="str">
        <f t="shared" si="80"/>
        <v>×</v>
      </c>
      <c r="BH640" s="99" t="str">
        <f t="shared" si="81"/>
        <v/>
      </c>
      <c r="BI640" s="146">
        <f t="shared" si="82"/>
        <v>0</v>
      </c>
      <c r="BJ640" s="29" t="str">
        <f>IF(AG640=契約状況コード表!G$5,"",IF(AND(K640&lt;&gt;"",ISTEXT(U640)),"分担契約/単価契約",IF(ISTEXT(U640),"単価契約",IF(K640&lt;&gt;"","分担契約",""))))</f>
        <v/>
      </c>
      <c r="BK640" s="147"/>
      <c r="BL640" s="102" t="str">
        <f>IF(COUNTIF(T640,"**"),"",IF(AND(T640&gt;=契約状況コード表!P$5,OR(H640=契約状況コード表!M$5,H640=契約状況コード表!M$6)),1,IF(AND(T640&gt;=契約状況コード表!P$13,H640&lt;&gt;契約状況コード表!M$5,H640&lt;&gt;契約状況コード表!M$6),1,"")))</f>
        <v/>
      </c>
      <c r="BM640" s="132" t="str">
        <f t="shared" si="83"/>
        <v>○</v>
      </c>
      <c r="BN640" s="102" t="b">
        <f t="shared" si="84"/>
        <v>1</v>
      </c>
      <c r="BO640" s="102" t="b">
        <f t="shared" si="85"/>
        <v>1</v>
      </c>
    </row>
    <row r="641" spans="7:67" ht="60.6" customHeight="1">
      <c r="G641" s="64"/>
      <c r="H641" s="65"/>
      <c r="I641" s="65"/>
      <c r="J641" s="65"/>
      <c r="K641" s="64"/>
      <c r="L641" s="29"/>
      <c r="M641" s="66"/>
      <c r="N641" s="65"/>
      <c r="O641" s="67"/>
      <c r="P641" s="72"/>
      <c r="Q641" s="73"/>
      <c r="R641" s="65"/>
      <c r="S641" s="64"/>
      <c r="T641" s="68"/>
      <c r="U641" s="75"/>
      <c r="V641" s="76"/>
      <c r="W641" s="148" t="str">
        <f>IF(OR(T641="他官署で調達手続きを実施のため",AG641=契約状況コード表!G$5),"－",IF(V641&lt;&gt;"",ROUNDDOWN(V641/T641,3),(IFERROR(ROUNDDOWN(U641/T641,3),"－"))))</f>
        <v>－</v>
      </c>
      <c r="X641" s="68"/>
      <c r="Y641" s="68"/>
      <c r="Z641" s="71"/>
      <c r="AA641" s="69"/>
      <c r="AB641" s="70"/>
      <c r="AC641" s="71"/>
      <c r="AD641" s="71"/>
      <c r="AE641" s="71"/>
      <c r="AF641" s="71"/>
      <c r="AG641" s="69"/>
      <c r="AH641" s="65"/>
      <c r="AI641" s="65"/>
      <c r="AJ641" s="65"/>
      <c r="AK641" s="29"/>
      <c r="AL641" s="29"/>
      <c r="AM641" s="170"/>
      <c r="AN641" s="170"/>
      <c r="AO641" s="170"/>
      <c r="AP641" s="170"/>
      <c r="AQ641" s="29"/>
      <c r="AR641" s="64"/>
      <c r="AS641" s="29"/>
      <c r="AT641" s="29"/>
      <c r="AU641" s="29"/>
      <c r="AV641" s="29"/>
      <c r="AW641" s="29"/>
      <c r="AX641" s="29"/>
      <c r="AY641" s="29"/>
      <c r="AZ641" s="29"/>
      <c r="BA641" s="92"/>
      <c r="BB641" s="97"/>
      <c r="BC641" s="98" t="str">
        <f>IF(AND(OR(K641=契約状況コード表!D$5,K641=契約状況コード表!D$6),OR(AG641=契約状況コード表!G$5,AG641=契約状況コード表!G$6)),"年間支払金額(全官署)",IF(OR(AG641=契約状況コード表!G$5,AG641=契約状況コード表!G$6),"年間支払金額",IF(AND(OR(COUNTIF(AI641,"*すべて*"),COUNTIF(AI641,"*全て*")),S641="●",OR(K641=契約状況コード表!D$5,K641=契約状況コード表!D$6)),"年間支払金額(全官署、契約相手方ごと)",IF(AND(OR(COUNTIF(AI641,"*すべて*"),COUNTIF(AI641,"*全て*")),S641="●"),"年間支払金額(契約相手方ごと)",IF(AND(OR(K641=契約状況コード表!D$5,K641=契約状況コード表!D$6),AG641=契約状況コード表!G$7),"契約総額(全官署)",IF(AND(K641=契約状況コード表!D$7,AG641=契約状況コード表!G$7),"契約総額(自官署のみ)",IF(K641=契約状況コード表!D$7,"年間支払金額(自官署のみ)",IF(AG641=契約状況コード表!G$7,"契約総額",IF(AND(COUNTIF(BJ641,"&lt;&gt;*単価*"),OR(K641=契約状況コード表!D$5,K641=契約状況コード表!D$6)),"全官署予定価格",IF(AND(COUNTIF(BJ641,"*単価*"),OR(K641=契約状況コード表!D$5,K641=契約状況コード表!D$6)),"全官署支払金額",IF(AND(COUNTIF(BJ641,"&lt;&gt;*単価*"),COUNTIF(BJ641,"*変更契約*")),"変更後予定価格",IF(COUNTIF(BJ641,"*単価*"),"年間支払金額","予定価格"))))))))))))</f>
        <v>予定価格</v>
      </c>
      <c r="BD641" s="98" t="str">
        <f>IF(AND(BI641=契約状況コード表!M$5,T641&gt;契約状況コード表!N$5),"○",IF(AND(BI641=契約状況コード表!M$6,T641&gt;=契約状況コード表!N$6),"○",IF(AND(BI641=契約状況コード表!M$7,T641&gt;=契約状況コード表!N$7),"○",IF(AND(BI641=契約状況コード表!M$8,T641&gt;=契約状況コード表!N$8),"○",IF(AND(BI641=契約状況コード表!M$9,T641&gt;=契約状況コード表!N$9),"○",IF(AND(BI641=契約状況コード表!M$10,T641&gt;=契約状況コード表!N$10),"○",IF(AND(BI641=契約状況コード表!M$11,T641&gt;=契約状況コード表!N$11),"○",IF(AND(BI641=契約状況コード表!M$12,T641&gt;=契約状況コード表!N$12),"○",IF(AND(BI641=契約状況コード表!M$13,T641&gt;=契約状況コード表!N$13),"○",IF(T641="他官署で調達手続き入札を実施のため","○","×"))))))))))</f>
        <v>×</v>
      </c>
      <c r="BE641" s="98" t="str">
        <f>IF(AND(BI641=契約状況コード表!M$5,Y641&gt;契約状況コード表!N$5),"○",IF(AND(BI641=契約状況コード表!M$6,Y641&gt;=契約状況コード表!N$6),"○",IF(AND(BI641=契約状況コード表!M$7,Y641&gt;=契約状況コード表!N$7),"○",IF(AND(BI641=契約状況コード表!M$8,Y641&gt;=契約状況コード表!N$8),"○",IF(AND(BI641=契約状況コード表!M$9,Y641&gt;=契約状況コード表!N$9),"○",IF(AND(BI641=契約状況コード表!M$10,Y641&gt;=契約状況コード表!N$10),"○",IF(AND(BI641=契約状況コード表!M$11,Y641&gt;=契約状況コード表!N$11),"○",IF(AND(BI641=契約状況コード表!M$12,Y641&gt;=契約状況コード表!N$12),"○",IF(AND(BI641=契約状況コード表!M$13,Y641&gt;=契約状況コード表!N$13),"○","×")))))))))</f>
        <v>×</v>
      </c>
      <c r="BF641" s="98" t="str">
        <f t="shared" si="79"/>
        <v>×</v>
      </c>
      <c r="BG641" s="98" t="str">
        <f t="shared" si="80"/>
        <v>×</v>
      </c>
      <c r="BH641" s="99" t="str">
        <f t="shared" si="81"/>
        <v/>
      </c>
      <c r="BI641" s="146">
        <f t="shared" si="82"/>
        <v>0</v>
      </c>
      <c r="BJ641" s="29" t="str">
        <f>IF(AG641=契約状況コード表!G$5,"",IF(AND(K641&lt;&gt;"",ISTEXT(U641)),"分担契約/単価契約",IF(ISTEXT(U641),"単価契約",IF(K641&lt;&gt;"","分担契約",""))))</f>
        <v/>
      </c>
      <c r="BK641" s="147"/>
      <c r="BL641" s="102" t="str">
        <f>IF(COUNTIF(T641,"**"),"",IF(AND(T641&gt;=契約状況コード表!P$5,OR(H641=契約状況コード表!M$5,H641=契約状況コード表!M$6)),1,IF(AND(T641&gt;=契約状況コード表!P$13,H641&lt;&gt;契約状況コード表!M$5,H641&lt;&gt;契約状況コード表!M$6),1,"")))</f>
        <v/>
      </c>
      <c r="BM641" s="132" t="str">
        <f t="shared" si="83"/>
        <v>○</v>
      </c>
      <c r="BN641" s="102" t="b">
        <f t="shared" si="84"/>
        <v>1</v>
      </c>
      <c r="BO641" s="102" t="b">
        <f t="shared" si="85"/>
        <v>1</v>
      </c>
    </row>
    <row r="642" spans="7:67" ht="60.6" customHeight="1">
      <c r="G642" s="64"/>
      <c r="H642" s="65"/>
      <c r="I642" s="65"/>
      <c r="J642" s="65"/>
      <c r="K642" s="64"/>
      <c r="L642" s="29"/>
      <c r="M642" s="66"/>
      <c r="N642" s="65"/>
      <c r="O642" s="67"/>
      <c r="P642" s="72"/>
      <c r="Q642" s="73"/>
      <c r="R642" s="65"/>
      <c r="S642" s="64"/>
      <c r="T642" s="68"/>
      <c r="U642" s="75"/>
      <c r="V642" s="76"/>
      <c r="W642" s="148" t="str">
        <f>IF(OR(T642="他官署で調達手続きを実施のため",AG642=契約状況コード表!G$5),"－",IF(V642&lt;&gt;"",ROUNDDOWN(V642/T642,3),(IFERROR(ROUNDDOWN(U642/T642,3),"－"))))</f>
        <v>－</v>
      </c>
      <c r="X642" s="68"/>
      <c r="Y642" s="68"/>
      <c r="Z642" s="71"/>
      <c r="AA642" s="69"/>
      <c r="AB642" s="70"/>
      <c r="AC642" s="71"/>
      <c r="AD642" s="71"/>
      <c r="AE642" s="71"/>
      <c r="AF642" s="71"/>
      <c r="AG642" s="69"/>
      <c r="AH642" s="65"/>
      <c r="AI642" s="65"/>
      <c r="AJ642" s="65"/>
      <c r="AK642" s="29"/>
      <c r="AL642" s="29"/>
      <c r="AM642" s="170"/>
      <c r="AN642" s="170"/>
      <c r="AO642" s="170"/>
      <c r="AP642" s="170"/>
      <c r="AQ642" s="29"/>
      <c r="AR642" s="64"/>
      <c r="AS642" s="29"/>
      <c r="AT642" s="29"/>
      <c r="AU642" s="29"/>
      <c r="AV642" s="29"/>
      <c r="AW642" s="29"/>
      <c r="AX642" s="29"/>
      <c r="AY642" s="29"/>
      <c r="AZ642" s="29"/>
      <c r="BA642" s="90"/>
      <c r="BB642" s="97"/>
      <c r="BC642" s="98" t="str">
        <f>IF(AND(OR(K642=契約状況コード表!D$5,K642=契約状況コード表!D$6),OR(AG642=契約状況コード表!G$5,AG642=契約状況コード表!G$6)),"年間支払金額(全官署)",IF(OR(AG642=契約状況コード表!G$5,AG642=契約状況コード表!G$6),"年間支払金額",IF(AND(OR(COUNTIF(AI642,"*すべて*"),COUNTIF(AI642,"*全て*")),S642="●",OR(K642=契約状況コード表!D$5,K642=契約状況コード表!D$6)),"年間支払金額(全官署、契約相手方ごと)",IF(AND(OR(COUNTIF(AI642,"*すべて*"),COUNTIF(AI642,"*全て*")),S642="●"),"年間支払金額(契約相手方ごと)",IF(AND(OR(K642=契約状況コード表!D$5,K642=契約状況コード表!D$6),AG642=契約状況コード表!G$7),"契約総額(全官署)",IF(AND(K642=契約状況コード表!D$7,AG642=契約状況コード表!G$7),"契約総額(自官署のみ)",IF(K642=契約状況コード表!D$7,"年間支払金額(自官署のみ)",IF(AG642=契約状況コード表!G$7,"契約総額",IF(AND(COUNTIF(BJ642,"&lt;&gt;*単価*"),OR(K642=契約状況コード表!D$5,K642=契約状況コード表!D$6)),"全官署予定価格",IF(AND(COUNTIF(BJ642,"*単価*"),OR(K642=契約状況コード表!D$5,K642=契約状況コード表!D$6)),"全官署支払金額",IF(AND(COUNTIF(BJ642,"&lt;&gt;*単価*"),COUNTIF(BJ642,"*変更契約*")),"変更後予定価格",IF(COUNTIF(BJ642,"*単価*"),"年間支払金額","予定価格"))))))))))))</f>
        <v>予定価格</v>
      </c>
      <c r="BD642" s="98" t="str">
        <f>IF(AND(BI642=契約状況コード表!M$5,T642&gt;契約状況コード表!N$5),"○",IF(AND(BI642=契約状況コード表!M$6,T642&gt;=契約状況コード表!N$6),"○",IF(AND(BI642=契約状況コード表!M$7,T642&gt;=契約状況コード表!N$7),"○",IF(AND(BI642=契約状況コード表!M$8,T642&gt;=契約状況コード表!N$8),"○",IF(AND(BI642=契約状況コード表!M$9,T642&gt;=契約状況コード表!N$9),"○",IF(AND(BI642=契約状況コード表!M$10,T642&gt;=契約状況コード表!N$10),"○",IF(AND(BI642=契約状況コード表!M$11,T642&gt;=契約状況コード表!N$11),"○",IF(AND(BI642=契約状況コード表!M$12,T642&gt;=契約状況コード表!N$12),"○",IF(AND(BI642=契約状況コード表!M$13,T642&gt;=契約状況コード表!N$13),"○",IF(T642="他官署で調達手続き入札を実施のため","○","×"))))))))))</f>
        <v>×</v>
      </c>
      <c r="BE642" s="98" t="str">
        <f>IF(AND(BI642=契約状況コード表!M$5,Y642&gt;契約状況コード表!N$5),"○",IF(AND(BI642=契約状況コード表!M$6,Y642&gt;=契約状況コード表!N$6),"○",IF(AND(BI642=契約状況コード表!M$7,Y642&gt;=契約状況コード表!N$7),"○",IF(AND(BI642=契約状況コード表!M$8,Y642&gt;=契約状況コード表!N$8),"○",IF(AND(BI642=契約状況コード表!M$9,Y642&gt;=契約状況コード表!N$9),"○",IF(AND(BI642=契約状況コード表!M$10,Y642&gt;=契約状況コード表!N$10),"○",IF(AND(BI642=契約状況コード表!M$11,Y642&gt;=契約状況コード表!N$11),"○",IF(AND(BI642=契約状況コード表!M$12,Y642&gt;=契約状況コード表!N$12),"○",IF(AND(BI642=契約状況コード表!M$13,Y642&gt;=契約状況コード表!N$13),"○","×")))))))))</f>
        <v>×</v>
      </c>
      <c r="BF642" s="98" t="str">
        <f t="shared" si="79"/>
        <v>×</v>
      </c>
      <c r="BG642" s="98" t="str">
        <f t="shared" si="80"/>
        <v>×</v>
      </c>
      <c r="BH642" s="99" t="str">
        <f t="shared" si="81"/>
        <v/>
      </c>
      <c r="BI642" s="146">
        <f t="shared" si="82"/>
        <v>0</v>
      </c>
      <c r="BJ642" s="29" t="str">
        <f>IF(AG642=契約状況コード表!G$5,"",IF(AND(K642&lt;&gt;"",ISTEXT(U642)),"分担契約/単価契約",IF(ISTEXT(U642),"単価契約",IF(K642&lt;&gt;"","分担契約",""))))</f>
        <v/>
      </c>
      <c r="BK642" s="147"/>
      <c r="BL642" s="102" t="str">
        <f>IF(COUNTIF(T642,"**"),"",IF(AND(T642&gt;=契約状況コード表!P$5,OR(H642=契約状況コード表!M$5,H642=契約状況コード表!M$6)),1,IF(AND(T642&gt;=契約状況コード表!P$13,H642&lt;&gt;契約状況コード表!M$5,H642&lt;&gt;契約状況コード表!M$6),1,"")))</f>
        <v/>
      </c>
      <c r="BM642" s="132" t="str">
        <f t="shared" si="83"/>
        <v>○</v>
      </c>
      <c r="BN642" s="102" t="b">
        <f t="shared" si="84"/>
        <v>1</v>
      </c>
      <c r="BO642" s="102" t="b">
        <f t="shared" si="85"/>
        <v>1</v>
      </c>
    </row>
    <row r="643" spans="7:67" ht="60.6" customHeight="1">
      <c r="G643" s="64"/>
      <c r="H643" s="65"/>
      <c r="I643" s="65"/>
      <c r="J643" s="65"/>
      <c r="K643" s="64"/>
      <c r="L643" s="29"/>
      <c r="M643" s="66"/>
      <c r="N643" s="65"/>
      <c r="O643" s="67"/>
      <c r="P643" s="72"/>
      <c r="Q643" s="73"/>
      <c r="R643" s="65"/>
      <c r="S643" s="64"/>
      <c r="T643" s="68"/>
      <c r="U643" s="75"/>
      <c r="V643" s="76"/>
      <c r="W643" s="148" t="str">
        <f>IF(OR(T643="他官署で調達手続きを実施のため",AG643=契約状況コード表!G$5),"－",IF(V643&lt;&gt;"",ROUNDDOWN(V643/T643,3),(IFERROR(ROUNDDOWN(U643/T643,3),"－"))))</f>
        <v>－</v>
      </c>
      <c r="X643" s="68"/>
      <c r="Y643" s="68"/>
      <c r="Z643" s="71"/>
      <c r="AA643" s="69"/>
      <c r="AB643" s="70"/>
      <c r="AC643" s="71"/>
      <c r="AD643" s="71"/>
      <c r="AE643" s="71"/>
      <c r="AF643" s="71"/>
      <c r="AG643" s="69"/>
      <c r="AH643" s="65"/>
      <c r="AI643" s="65"/>
      <c r="AJ643" s="65"/>
      <c r="AK643" s="29"/>
      <c r="AL643" s="29"/>
      <c r="AM643" s="170"/>
      <c r="AN643" s="170"/>
      <c r="AO643" s="170"/>
      <c r="AP643" s="170"/>
      <c r="AQ643" s="29"/>
      <c r="AR643" s="64"/>
      <c r="AS643" s="29"/>
      <c r="AT643" s="29"/>
      <c r="AU643" s="29"/>
      <c r="AV643" s="29"/>
      <c r="AW643" s="29"/>
      <c r="AX643" s="29"/>
      <c r="AY643" s="29"/>
      <c r="AZ643" s="29"/>
      <c r="BA643" s="90"/>
      <c r="BB643" s="97"/>
      <c r="BC643" s="98" t="str">
        <f>IF(AND(OR(K643=契約状況コード表!D$5,K643=契約状況コード表!D$6),OR(AG643=契約状況コード表!G$5,AG643=契約状況コード表!G$6)),"年間支払金額(全官署)",IF(OR(AG643=契約状況コード表!G$5,AG643=契約状況コード表!G$6),"年間支払金額",IF(AND(OR(COUNTIF(AI643,"*すべて*"),COUNTIF(AI643,"*全て*")),S643="●",OR(K643=契約状況コード表!D$5,K643=契約状況コード表!D$6)),"年間支払金額(全官署、契約相手方ごと)",IF(AND(OR(COUNTIF(AI643,"*すべて*"),COUNTIF(AI643,"*全て*")),S643="●"),"年間支払金額(契約相手方ごと)",IF(AND(OR(K643=契約状況コード表!D$5,K643=契約状況コード表!D$6),AG643=契約状況コード表!G$7),"契約総額(全官署)",IF(AND(K643=契約状況コード表!D$7,AG643=契約状況コード表!G$7),"契約総額(自官署のみ)",IF(K643=契約状況コード表!D$7,"年間支払金額(自官署のみ)",IF(AG643=契約状況コード表!G$7,"契約総額",IF(AND(COUNTIF(BJ643,"&lt;&gt;*単価*"),OR(K643=契約状況コード表!D$5,K643=契約状況コード表!D$6)),"全官署予定価格",IF(AND(COUNTIF(BJ643,"*単価*"),OR(K643=契約状況コード表!D$5,K643=契約状況コード表!D$6)),"全官署支払金額",IF(AND(COUNTIF(BJ643,"&lt;&gt;*単価*"),COUNTIF(BJ643,"*変更契約*")),"変更後予定価格",IF(COUNTIF(BJ643,"*単価*"),"年間支払金額","予定価格"))))))))))))</f>
        <v>予定価格</v>
      </c>
      <c r="BD643" s="98" t="str">
        <f>IF(AND(BI643=契約状況コード表!M$5,T643&gt;契約状況コード表!N$5),"○",IF(AND(BI643=契約状況コード表!M$6,T643&gt;=契約状況コード表!N$6),"○",IF(AND(BI643=契約状況コード表!M$7,T643&gt;=契約状況コード表!N$7),"○",IF(AND(BI643=契約状況コード表!M$8,T643&gt;=契約状況コード表!N$8),"○",IF(AND(BI643=契約状況コード表!M$9,T643&gt;=契約状況コード表!N$9),"○",IF(AND(BI643=契約状況コード表!M$10,T643&gt;=契約状況コード表!N$10),"○",IF(AND(BI643=契約状況コード表!M$11,T643&gt;=契約状況コード表!N$11),"○",IF(AND(BI643=契約状況コード表!M$12,T643&gt;=契約状況コード表!N$12),"○",IF(AND(BI643=契約状況コード表!M$13,T643&gt;=契約状況コード表!N$13),"○",IF(T643="他官署で調達手続き入札を実施のため","○","×"))))))))))</f>
        <v>×</v>
      </c>
      <c r="BE643" s="98" t="str">
        <f>IF(AND(BI643=契約状況コード表!M$5,Y643&gt;契約状況コード表!N$5),"○",IF(AND(BI643=契約状況コード表!M$6,Y643&gt;=契約状況コード表!N$6),"○",IF(AND(BI643=契約状況コード表!M$7,Y643&gt;=契約状況コード表!N$7),"○",IF(AND(BI643=契約状況コード表!M$8,Y643&gt;=契約状況コード表!N$8),"○",IF(AND(BI643=契約状況コード表!M$9,Y643&gt;=契約状況コード表!N$9),"○",IF(AND(BI643=契約状況コード表!M$10,Y643&gt;=契約状況コード表!N$10),"○",IF(AND(BI643=契約状況コード表!M$11,Y643&gt;=契約状況コード表!N$11),"○",IF(AND(BI643=契約状況コード表!M$12,Y643&gt;=契約状況コード表!N$12),"○",IF(AND(BI643=契約状況コード表!M$13,Y643&gt;=契約状況コード表!N$13),"○","×")))))))))</f>
        <v>×</v>
      </c>
      <c r="BF643" s="98" t="str">
        <f t="shared" si="79"/>
        <v>×</v>
      </c>
      <c r="BG643" s="98" t="str">
        <f t="shared" si="80"/>
        <v>×</v>
      </c>
      <c r="BH643" s="99" t="str">
        <f t="shared" si="81"/>
        <v/>
      </c>
      <c r="BI643" s="146">
        <f t="shared" si="82"/>
        <v>0</v>
      </c>
      <c r="BJ643" s="29" t="str">
        <f>IF(AG643=契約状況コード表!G$5,"",IF(AND(K643&lt;&gt;"",ISTEXT(U643)),"分担契約/単価契約",IF(ISTEXT(U643),"単価契約",IF(K643&lt;&gt;"","分担契約",""))))</f>
        <v/>
      </c>
      <c r="BK643" s="147"/>
      <c r="BL643" s="102" t="str">
        <f>IF(COUNTIF(T643,"**"),"",IF(AND(T643&gt;=契約状況コード表!P$5,OR(H643=契約状況コード表!M$5,H643=契約状況コード表!M$6)),1,IF(AND(T643&gt;=契約状況コード表!P$13,H643&lt;&gt;契約状況コード表!M$5,H643&lt;&gt;契約状況コード表!M$6),1,"")))</f>
        <v/>
      </c>
      <c r="BM643" s="132" t="str">
        <f t="shared" si="83"/>
        <v>○</v>
      </c>
      <c r="BN643" s="102" t="b">
        <f t="shared" si="84"/>
        <v>1</v>
      </c>
      <c r="BO643" s="102" t="b">
        <f t="shared" si="85"/>
        <v>1</v>
      </c>
    </row>
    <row r="644" spans="7:67" ht="60.6" customHeight="1">
      <c r="G644" s="64"/>
      <c r="H644" s="65"/>
      <c r="I644" s="65"/>
      <c r="J644" s="65"/>
      <c r="K644" s="64"/>
      <c r="L644" s="29"/>
      <c r="M644" s="66"/>
      <c r="N644" s="65"/>
      <c r="O644" s="67"/>
      <c r="P644" s="72"/>
      <c r="Q644" s="73"/>
      <c r="R644" s="65"/>
      <c r="S644" s="64"/>
      <c r="T644" s="74"/>
      <c r="U644" s="131"/>
      <c r="V644" s="76"/>
      <c r="W644" s="148" t="str">
        <f>IF(OR(T644="他官署で調達手続きを実施のため",AG644=契約状況コード表!G$5),"－",IF(V644&lt;&gt;"",ROUNDDOWN(V644/T644,3),(IFERROR(ROUNDDOWN(U644/T644,3),"－"))))</f>
        <v>－</v>
      </c>
      <c r="X644" s="74"/>
      <c r="Y644" s="74"/>
      <c r="Z644" s="71"/>
      <c r="AA644" s="69"/>
      <c r="AB644" s="70"/>
      <c r="AC644" s="71"/>
      <c r="AD644" s="71"/>
      <c r="AE644" s="71"/>
      <c r="AF644" s="71"/>
      <c r="AG644" s="69"/>
      <c r="AH644" s="65"/>
      <c r="AI644" s="65"/>
      <c r="AJ644" s="65"/>
      <c r="AK644" s="29"/>
      <c r="AL644" s="29"/>
      <c r="AM644" s="170"/>
      <c r="AN644" s="170"/>
      <c r="AO644" s="170"/>
      <c r="AP644" s="170"/>
      <c r="AQ644" s="29"/>
      <c r="AR644" s="64"/>
      <c r="AS644" s="29"/>
      <c r="AT644" s="29"/>
      <c r="AU644" s="29"/>
      <c r="AV644" s="29"/>
      <c r="AW644" s="29"/>
      <c r="AX644" s="29"/>
      <c r="AY644" s="29"/>
      <c r="AZ644" s="29"/>
      <c r="BA644" s="90"/>
      <c r="BB644" s="97"/>
      <c r="BC644" s="98" t="str">
        <f>IF(AND(OR(K644=契約状況コード表!D$5,K644=契約状況コード表!D$6),OR(AG644=契約状況コード表!G$5,AG644=契約状況コード表!G$6)),"年間支払金額(全官署)",IF(OR(AG644=契約状況コード表!G$5,AG644=契約状況コード表!G$6),"年間支払金額",IF(AND(OR(COUNTIF(AI644,"*すべて*"),COUNTIF(AI644,"*全て*")),S644="●",OR(K644=契約状況コード表!D$5,K644=契約状況コード表!D$6)),"年間支払金額(全官署、契約相手方ごと)",IF(AND(OR(COUNTIF(AI644,"*すべて*"),COUNTIF(AI644,"*全て*")),S644="●"),"年間支払金額(契約相手方ごと)",IF(AND(OR(K644=契約状況コード表!D$5,K644=契約状況コード表!D$6),AG644=契約状況コード表!G$7),"契約総額(全官署)",IF(AND(K644=契約状況コード表!D$7,AG644=契約状況コード表!G$7),"契約総額(自官署のみ)",IF(K644=契約状況コード表!D$7,"年間支払金額(自官署のみ)",IF(AG644=契約状況コード表!G$7,"契約総額",IF(AND(COUNTIF(BJ644,"&lt;&gt;*単価*"),OR(K644=契約状況コード表!D$5,K644=契約状況コード表!D$6)),"全官署予定価格",IF(AND(COUNTIF(BJ644,"*単価*"),OR(K644=契約状況コード表!D$5,K644=契約状況コード表!D$6)),"全官署支払金額",IF(AND(COUNTIF(BJ644,"&lt;&gt;*単価*"),COUNTIF(BJ644,"*変更契約*")),"変更後予定価格",IF(COUNTIF(BJ644,"*単価*"),"年間支払金額","予定価格"))))))))))))</f>
        <v>予定価格</v>
      </c>
      <c r="BD644" s="98" t="str">
        <f>IF(AND(BI644=契約状況コード表!M$5,T644&gt;契約状況コード表!N$5),"○",IF(AND(BI644=契約状況コード表!M$6,T644&gt;=契約状況コード表!N$6),"○",IF(AND(BI644=契約状況コード表!M$7,T644&gt;=契約状況コード表!N$7),"○",IF(AND(BI644=契約状況コード表!M$8,T644&gt;=契約状況コード表!N$8),"○",IF(AND(BI644=契約状況コード表!M$9,T644&gt;=契約状況コード表!N$9),"○",IF(AND(BI644=契約状況コード表!M$10,T644&gt;=契約状況コード表!N$10),"○",IF(AND(BI644=契約状況コード表!M$11,T644&gt;=契約状況コード表!N$11),"○",IF(AND(BI644=契約状況コード表!M$12,T644&gt;=契約状況コード表!N$12),"○",IF(AND(BI644=契約状況コード表!M$13,T644&gt;=契約状況コード表!N$13),"○",IF(T644="他官署で調達手続き入札を実施のため","○","×"))))))))))</f>
        <v>×</v>
      </c>
      <c r="BE644" s="98" t="str">
        <f>IF(AND(BI644=契約状況コード表!M$5,Y644&gt;契約状況コード表!N$5),"○",IF(AND(BI644=契約状況コード表!M$6,Y644&gt;=契約状況コード表!N$6),"○",IF(AND(BI644=契約状況コード表!M$7,Y644&gt;=契約状況コード表!N$7),"○",IF(AND(BI644=契約状況コード表!M$8,Y644&gt;=契約状況コード表!N$8),"○",IF(AND(BI644=契約状況コード表!M$9,Y644&gt;=契約状況コード表!N$9),"○",IF(AND(BI644=契約状況コード表!M$10,Y644&gt;=契約状況コード表!N$10),"○",IF(AND(BI644=契約状況コード表!M$11,Y644&gt;=契約状況コード表!N$11),"○",IF(AND(BI644=契約状況コード表!M$12,Y644&gt;=契約状況コード表!N$12),"○",IF(AND(BI644=契約状況コード表!M$13,Y644&gt;=契約状況コード表!N$13),"○","×")))))))))</f>
        <v>×</v>
      </c>
      <c r="BF644" s="98" t="str">
        <f t="shared" si="79"/>
        <v>×</v>
      </c>
      <c r="BG644" s="98" t="str">
        <f t="shared" si="80"/>
        <v>×</v>
      </c>
      <c r="BH644" s="99" t="str">
        <f t="shared" si="81"/>
        <v/>
      </c>
      <c r="BI644" s="146">
        <f t="shared" si="82"/>
        <v>0</v>
      </c>
      <c r="BJ644" s="29" t="str">
        <f>IF(AG644=契約状況コード表!G$5,"",IF(AND(K644&lt;&gt;"",ISTEXT(U644)),"分担契約/単価契約",IF(ISTEXT(U644),"単価契約",IF(K644&lt;&gt;"","分担契約",""))))</f>
        <v/>
      </c>
      <c r="BK644" s="147"/>
      <c r="BL644" s="102" t="str">
        <f>IF(COUNTIF(T644,"**"),"",IF(AND(T644&gt;=契約状況コード表!P$5,OR(H644=契約状況コード表!M$5,H644=契約状況コード表!M$6)),1,IF(AND(T644&gt;=契約状況コード表!P$13,H644&lt;&gt;契約状況コード表!M$5,H644&lt;&gt;契約状況コード表!M$6),1,"")))</f>
        <v/>
      </c>
      <c r="BM644" s="132" t="str">
        <f t="shared" si="83"/>
        <v>○</v>
      </c>
      <c r="BN644" s="102" t="b">
        <f t="shared" si="84"/>
        <v>1</v>
      </c>
      <c r="BO644" s="102" t="b">
        <f t="shared" si="85"/>
        <v>1</v>
      </c>
    </row>
    <row r="645" spans="7:67" ht="60.6" customHeight="1">
      <c r="G645" s="64"/>
      <c r="H645" s="65"/>
      <c r="I645" s="65"/>
      <c r="J645" s="65"/>
      <c r="K645" s="64"/>
      <c r="L645" s="29"/>
      <c r="M645" s="66"/>
      <c r="N645" s="65"/>
      <c r="O645" s="67"/>
      <c r="P645" s="72"/>
      <c r="Q645" s="73"/>
      <c r="R645" s="65"/>
      <c r="S645" s="64"/>
      <c r="T645" s="68"/>
      <c r="U645" s="75"/>
      <c r="V645" s="76"/>
      <c r="W645" s="148" t="str">
        <f>IF(OR(T645="他官署で調達手続きを実施のため",AG645=契約状況コード表!G$5),"－",IF(V645&lt;&gt;"",ROUNDDOWN(V645/T645,3),(IFERROR(ROUNDDOWN(U645/T645,3),"－"))))</f>
        <v>－</v>
      </c>
      <c r="X645" s="68"/>
      <c r="Y645" s="68"/>
      <c r="Z645" s="71"/>
      <c r="AA645" s="69"/>
      <c r="AB645" s="70"/>
      <c r="AC645" s="71"/>
      <c r="AD645" s="71"/>
      <c r="AE645" s="71"/>
      <c r="AF645" s="71"/>
      <c r="AG645" s="69"/>
      <c r="AH645" s="65"/>
      <c r="AI645" s="65"/>
      <c r="AJ645" s="65"/>
      <c r="AK645" s="29"/>
      <c r="AL645" s="29"/>
      <c r="AM645" s="170"/>
      <c r="AN645" s="170"/>
      <c r="AO645" s="170"/>
      <c r="AP645" s="170"/>
      <c r="AQ645" s="29"/>
      <c r="AR645" s="64"/>
      <c r="AS645" s="29"/>
      <c r="AT645" s="29"/>
      <c r="AU645" s="29"/>
      <c r="AV645" s="29"/>
      <c r="AW645" s="29"/>
      <c r="AX645" s="29"/>
      <c r="AY645" s="29"/>
      <c r="AZ645" s="29"/>
      <c r="BA645" s="90"/>
      <c r="BB645" s="97"/>
      <c r="BC645" s="98" t="str">
        <f>IF(AND(OR(K645=契約状況コード表!D$5,K645=契約状況コード表!D$6),OR(AG645=契約状況コード表!G$5,AG645=契約状況コード表!G$6)),"年間支払金額(全官署)",IF(OR(AG645=契約状況コード表!G$5,AG645=契約状況コード表!G$6),"年間支払金額",IF(AND(OR(COUNTIF(AI645,"*すべて*"),COUNTIF(AI645,"*全て*")),S645="●",OR(K645=契約状況コード表!D$5,K645=契約状況コード表!D$6)),"年間支払金額(全官署、契約相手方ごと)",IF(AND(OR(COUNTIF(AI645,"*すべて*"),COUNTIF(AI645,"*全て*")),S645="●"),"年間支払金額(契約相手方ごと)",IF(AND(OR(K645=契約状況コード表!D$5,K645=契約状況コード表!D$6),AG645=契約状況コード表!G$7),"契約総額(全官署)",IF(AND(K645=契約状況コード表!D$7,AG645=契約状況コード表!G$7),"契約総額(自官署のみ)",IF(K645=契約状況コード表!D$7,"年間支払金額(自官署のみ)",IF(AG645=契約状況コード表!G$7,"契約総額",IF(AND(COUNTIF(BJ645,"&lt;&gt;*単価*"),OR(K645=契約状況コード表!D$5,K645=契約状況コード表!D$6)),"全官署予定価格",IF(AND(COUNTIF(BJ645,"*単価*"),OR(K645=契約状況コード表!D$5,K645=契約状況コード表!D$6)),"全官署支払金額",IF(AND(COUNTIF(BJ645,"&lt;&gt;*単価*"),COUNTIF(BJ645,"*変更契約*")),"変更後予定価格",IF(COUNTIF(BJ645,"*単価*"),"年間支払金額","予定価格"))))))))))))</f>
        <v>予定価格</v>
      </c>
      <c r="BD645" s="98" t="str">
        <f>IF(AND(BI645=契約状況コード表!M$5,T645&gt;契約状況コード表!N$5),"○",IF(AND(BI645=契約状況コード表!M$6,T645&gt;=契約状況コード表!N$6),"○",IF(AND(BI645=契約状況コード表!M$7,T645&gt;=契約状況コード表!N$7),"○",IF(AND(BI645=契約状況コード表!M$8,T645&gt;=契約状況コード表!N$8),"○",IF(AND(BI645=契約状況コード表!M$9,T645&gt;=契約状況コード表!N$9),"○",IF(AND(BI645=契約状況コード表!M$10,T645&gt;=契約状況コード表!N$10),"○",IF(AND(BI645=契約状況コード表!M$11,T645&gt;=契約状況コード表!N$11),"○",IF(AND(BI645=契約状況コード表!M$12,T645&gt;=契約状況コード表!N$12),"○",IF(AND(BI645=契約状況コード表!M$13,T645&gt;=契約状況コード表!N$13),"○",IF(T645="他官署で調達手続き入札を実施のため","○","×"))))))))))</f>
        <v>×</v>
      </c>
      <c r="BE645" s="98" t="str">
        <f>IF(AND(BI645=契約状況コード表!M$5,Y645&gt;契約状況コード表!N$5),"○",IF(AND(BI645=契約状況コード表!M$6,Y645&gt;=契約状況コード表!N$6),"○",IF(AND(BI645=契約状況コード表!M$7,Y645&gt;=契約状況コード表!N$7),"○",IF(AND(BI645=契約状況コード表!M$8,Y645&gt;=契約状況コード表!N$8),"○",IF(AND(BI645=契約状況コード表!M$9,Y645&gt;=契約状況コード表!N$9),"○",IF(AND(BI645=契約状況コード表!M$10,Y645&gt;=契約状況コード表!N$10),"○",IF(AND(BI645=契約状況コード表!M$11,Y645&gt;=契約状況コード表!N$11),"○",IF(AND(BI645=契約状況コード表!M$12,Y645&gt;=契約状況コード表!N$12),"○",IF(AND(BI645=契約状況コード表!M$13,Y645&gt;=契約状況コード表!N$13),"○","×")))))))))</f>
        <v>×</v>
      </c>
      <c r="BF645" s="98" t="str">
        <f t="shared" si="79"/>
        <v>×</v>
      </c>
      <c r="BG645" s="98" t="str">
        <f t="shared" si="80"/>
        <v>×</v>
      </c>
      <c r="BH645" s="99" t="str">
        <f t="shared" si="81"/>
        <v/>
      </c>
      <c r="BI645" s="146">
        <f t="shared" si="82"/>
        <v>0</v>
      </c>
      <c r="BJ645" s="29" t="str">
        <f>IF(AG645=契約状況コード表!G$5,"",IF(AND(K645&lt;&gt;"",ISTEXT(U645)),"分担契約/単価契約",IF(ISTEXT(U645),"単価契約",IF(K645&lt;&gt;"","分担契約",""))))</f>
        <v/>
      </c>
      <c r="BK645" s="147"/>
      <c r="BL645" s="102" t="str">
        <f>IF(COUNTIF(T645,"**"),"",IF(AND(T645&gt;=契約状況コード表!P$5,OR(H645=契約状況コード表!M$5,H645=契約状況コード表!M$6)),1,IF(AND(T645&gt;=契約状況コード表!P$13,H645&lt;&gt;契約状況コード表!M$5,H645&lt;&gt;契約状況コード表!M$6),1,"")))</f>
        <v/>
      </c>
      <c r="BM645" s="132" t="str">
        <f t="shared" si="83"/>
        <v>○</v>
      </c>
      <c r="BN645" s="102" t="b">
        <f t="shared" si="84"/>
        <v>1</v>
      </c>
      <c r="BO645" s="102" t="b">
        <f t="shared" si="85"/>
        <v>1</v>
      </c>
    </row>
    <row r="646" spans="7:67" ht="60.6" customHeight="1">
      <c r="G646" s="64"/>
      <c r="H646" s="65"/>
      <c r="I646" s="65"/>
      <c r="J646" s="65"/>
      <c r="K646" s="64"/>
      <c r="L646" s="29"/>
      <c r="M646" s="66"/>
      <c r="N646" s="65"/>
      <c r="O646" s="67"/>
      <c r="P646" s="72"/>
      <c r="Q646" s="73"/>
      <c r="R646" s="65"/>
      <c r="S646" s="64"/>
      <c r="T646" s="68"/>
      <c r="U646" s="75"/>
      <c r="V646" s="76"/>
      <c r="W646" s="148" t="str">
        <f>IF(OR(T646="他官署で調達手続きを実施のため",AG646=契約状況コード表!G$5),"－",IF(V646&lt;&gt;"",ROUNDDOWN(V646/T646,3),(IFERROR(ROUNDDOWN(U646/T646,3),"－"))))</f>
        <v>－</v>
      </c>
      <c r="X646" s="68"/>
      <c r="Y646" s="68"/>
      <c r="Z646" s="71"/>
      <c r="AA646" s="69"/>
      <c r="AB646" s="70"/>
      <c r="AC646" s="71"/>
      <c r="AD646" s="71"/>
      <c r="AE646" s="71"/>
      <c r="AF646" s="71"/>
      <c r="AG646" s="69"/>
      <c r="AH646" s="65"/>
      <c r="AI646" s="65"/>
      <c r="AJ646" s="65"/>
      <c r="AK646" s="29"/>
      <c r="AL646" s="29"/>
      <c r="AM646" s="170"/>
      <c r="AN646" s="170"/>
      <c r="AO646" s="170"/>
      <c r="AP646" s="170"/>
      <c r="AQ646" s="29"/>
      <c r="AR646" s="64"/>
      <c r="AS646" s="29"/>
      <c r="AT646" s="29"/>
      <c r="AU646" s="29"/>
      <c r="AV646" s="29"/>
      <c r="AW646" s="29"/>
      <c r="AX646" s="29"/>
      <c r="AY646" s="29"/>
      <c r="AZ646" s="29"/>
      <c r="BA646" s="90"/>
      <c r="BB646" s="97"/>
      <c r="BC646" s="98" t="str">
        <f>IF(AND(OR(K646=契約状況コード表!D$5,K646=契約状況コード表!D$6),OR(AG646=契約状況コード表!G$5,AG646=契約状況コード表!G$6)),"年間支払金額(全官署)",IF(OR(AG646=契約状況コード表!G$5,AG646=契約状況コード表!G$6),"年間支払金額",IF(AND(OR(COUNTIF(AI646,"*すべて*"),COUNTIF(AI646,"*全て*")),S646="●",OR(K646=契約状況コード表!D$5,K646=契約状況コード表!D$6)),"年間支払金額(全官署、契約相手方ごと)",IF(AND(OR(COUNTIF(AI646,"*すべて*"),COUNTIF(AI646,"*全て*")),S646="●"),"年間支払金額(契約相手方ごと)",IF(AND(OR(K646=契約状況コード表!D$5,K646=契約状況コード表!D$6),AG646=契約状況コード表!G$7),"契約総額(全官署)",IF(AND(K646=契約状況コード表!D$7,AG646=契約状況コード表!G$7),"契約総額(自官署のみ)",IF(K646=契約状況コード表!D$7,"年間支払金額(自官署のみ)",IF(AG646=契約状況コード表!G$7,"契約総額",IF(AND(COUNTIF(BJ646,"&lt;&gt;*単価*"),OR(K646=契約状況コード表!D$5,K646=契約状況コード表!D$6)),"全官署予定価格",IF(AND(COUNTIF(BJ646,"*単価*"),OR(K646=契約状況コード表!D$5,K646=契約状況コード表!D$6)),"全官署支払金額",IF(AND(COUNTIF(BJ646,"&lt;&gt;*単価*"),COUNTIF(BJ646,"*変更契約*")),"変更後予定価格",IF(COUNTIF(BJ646,"*単価*"),"年間支払金額","予定価格"))))))))))))</f>
        <v>予定価格</v>
      </c>
      <c r="BD646" s="98" t="str">
        <f>IF(AND(BI646=契約状況コード表!M$5,T646&gt;契約状況コード表!N$5),"○",IF(AND(BI646=契約状況コード表!M$6,T646&gt;=契約状況コード表!N$6),"○",IF(AND(BI646=契約状況コード表!M$7,T646&gt;=契約状況コード表!N$7),"○",IF(AND(BI646=契約状況コード表!M$8,T646&gt;=契約状況コード表!N$8),"○",IF(AND(BI646=契約状況コード表!M$9,T646&gt;=契約状況コード表!N$9),"○",IF(AND(BI646=契約状況コード表!M$10,T646&gt;=契約状況コード表!N$10),"○",IF(AND(BI646=契約状況コード表!M$11,T646&gt;=契約状況コード表!N$11),"○",IF(AND(BI646=契約状況コード表!M$12,T646&gt;=契約状況コード表!N$12),"○",IF(AND(BI646=契約状況コード表!M$13,T646&gt;=契約状況コード表!N$13),"○",IF(T646="他官署で調達手続き入札を実施のため","○","×"))))))))))</f>
        <v>×</v>
      </c>
      <c r="BE646" s="98" t="str">
        <f>IF(AND(BI646=契約状況コード表!M$5,Y646&gt;契約状況コード表!N$5),"○",IF(AND(BI646=契約状況コード表!M$6,Y646&gt;=契約状況コード表!N$6),"○",IF(AND(BI646=契約状況コード表!M$7,Y646&gt;=契約状況コード表!N$7),"○",IF(AND(BI646=契約状況コード表!M$8,Y646&gt;=契約状況コード表!N$8),"○",IF(AND(BI646=契約状況コード表!M$9,Y646&gt;=契約状況コード表!N$9),"○",IF(AND(BI646=契約状況コード表!M$10,Y646&gt;=契約状況コード表!N$10),"○",IF(AND(BI646=契約状況コード表!M$11,Y646&gt;=契約状況コード表!N$11),"○",IF(AND(BI646=契約状況コード表!M$12,Y646&gt;=契約状況コード表!N$12),"○",IF(AND(BI646=契約状況コード表!M$13,Y646&gt;=契約状況コード表!N$13),"○","×")))))))))</f>
        <v>×</v>
      </c>
      <c r="BF646" s="98" t="str">
        <f t="shared" si="79"/>
        <v>×</v>
      </c>
      <c r="BG646" s="98" t="str">
        <f t="shared" si="80"/>
        <v>×</v>
      </c>
      <c r="BH646" s="99" t="str">
        <f t="shared" si="81"/>
        <v/>
      </c>
      <c r="BI646" s="146">
        <f t="shared" si="82"/>
        <v>0</v>
      </c>
      <c r="BJ646" s="29" t="str">
        <f>IF(AG646=契約状況コード表!G$5,"",IF(AND(K646&lt;&gt;"",ISTEXT(U646)),"分担契約/単価契約",IF(ISTEXT(U646),"単価契約",IF(K646&lt;&gt;"","分担契約",""))))</f>
        <v/>
      </c>
      <c r="BK646" s="147"/>
      <c r="BL646" s="102" t="str">
        <f>IF(COUNTIF(T646,"**"),"",IF(AND(T646&gt;=契約状況コード表!P$5,OR(H646=契約状況コード表!M$5,H646=契約状況コード表!M$6)),1,IF(AND(T646&gt;=契約状況コード表!P$13,H646&lt;&gt;契約状況コード表!M$5,H646&lt;&gt;契約状況コード表!M$6),1,"")))</f>
        <v/>
      </c>
      <c r="BM646" s="132" t="str">
        <f t="shared" si="83"/>
        <v>○</v>
      </c>
      <c r="BN646" s="102" t="b">
        <f t="shared" si="84"/>
        <v>1</v>
      </c>
      <c r="BO646" s="102" t="b">
        <f t="shared" si="85"/>
        <v>1</v>
      </c>
    </row>
    <row r="647" spans="7:67" ht="60.6" customHeight="1">
      <c r="G647" s="64"/>
      <c r="H647" s="65"/>
      <c r="I647" s="65"/>
      <c r="J647" s="65"/>
      <c r="K647" s="64"/>
      <c r="L647" s="29"/>
      <c r="M647" s="66"/>
      <c r="N647" s="65"/>
      <c r="O647" s="67"/>
      <c r="P647" s="72"/>
      <c r="Q647" s="73"/>
      <c r="R647" s="65"/>
      <c r="S647" s="64"/>
      <c r="T647" s="68"/>
      <c r="U647" s="75"/>
      <c r="V647" s="76"/>
      <c r="W647" s="148" t="str">
        <f>IF(OR(T647="他官署で調達手続きを実施のため",AG647=契約状況コード表!G$5),"－",IF(V647&lt;&gt;"",ROUNDDOWN(V647/T647,3),(IFERROR(ROUNDDOWN(U647/T647,3),"－"))))</f>
        <v>－</v>
      </c>
      <c r="X647" s="68"/>
      <c r="Y647" s="68"/>
      <c r="Z647" s="71"/>
      <c r="AA647" s="69"/>
      <c r="AB647" s="70"/>
      <c r="AC647" s="71"/>
      <c r="AD647" s="71"/>
      <c r="AE647" s="71"/>
      <c r="AF647" s="71"/>
      <c r="AG647" s="69"/>
      <c r="AH647" s="65"/>
      <c r="AI647" s="65"/>
      <c r="AJ647" s="65"/>
      <c r="AK647" s="29"/>
      <c r="AL647" s="29"/>
      <c r="AM647" s="170"/>
      <c r="AN647" s="170"/>
      <c r="AO647" s="170"/>
      <c r="AP647" s="170"/>
      <c r="AQ647" s="29"/>
      <c r="AR647" s="64"/>
      <c r="AS647" s="29"/>
      <c r="AT647" s="29"/>
      <c r="AU647" s="29"/>
      <c r="AV647" s="29"/>
      <c r="AW647" s="29"/>
      <c r="AX647" s="29"/>
      <c r="AY647" s="29"/>
      <c r="AZ647" s="29"/>
      <c r="BA647" s="90"/>
      <c r="BB647" s="97"/>
      <c r="BC647" s="98" t="str">
        <f>IF(AND(OR(K647=契約状況コード表!D$5,K647=契約状況コード表!D$6),OR(AG647=契約状況コード表!G$5,AG647=契約状況コード表!G$6)),"年間支払金額(全官署)",IF(OR(AG647=契約状況コード表!G$5,AG647=契約状況コード表!G$6),"年間支払金額",IF(AND(OR(COUNTIF(AI647,"*すべて*"),COUNTIF(AI647,"*全て*")),S647="●",OR(K647=契約状況コード表!D$5,K647=契約状況コード表!D$6)),"年間支払金額(全官署、契約相手方ごと)",IF(AND(OR(COUNTIF(AI647,"*すべて*"),COUNTIF(AI647,"*全て*")),S647="●"),"年間支払金額(契約相手方ごと)",IF(AND(OR(K647=契約状況コード表!D$5,K647=契約状況コード表!D$6),AG647=契約状況コード表!G$7),"契約総額(全官署)",IF(AND(K647=契約状況コード表!D$7,AG647=契約状況コード表!G$7),"契約総額(自官署のみ)",IF(K647=契約状況コード表!D$7,"年間支払金額(自官署のみ)",IF(AG647=契約状況コード表!G$7,"契約総額",IF(AND(COUNTIF(BJ647,"&lt;&gt;*単価*"),OR(K647=契約状況コード表!D$5,K647=契約状況コード表!D$6)),"全官署予定価格",IF(AND(COUNTIF(BJ647,"*単価*"),OR(K647=契約状況コード表!D$5,K647=契約状況コード表!D$6)),"全官署支払金額",IF(AND(COUNTIF(BJ647,"&lt;&gt;*単価*"),COUNTIF(BJ647,"*変更契約*")),"変更後予定価格",IF(COUNTIF(BJ647,"*単価*"),"年間支払金額","予定価格"))))))))))))</f>
        <v>予定価格</v>
      </c>
      <c r="BD647" s="98" t="str">
        <f>IF(AND(BI647=契約状況コード表!M$5,T647&gt;契約状況コード表!N$5),"○",IF(AND(BI647=契約状況コード表!M$6,T647&gt;=契約状況コード表!N$6),"○",IF(AND(BI647=契約状況コード表!M$7,T647&gt;=契約状況コード表!N$7),"○",IF(AND(BI647=契約状況コード表!M$8,T647&gt;=契約状況コード表!N$8),"○",IF(AND(BI647=契約状況コード表!M$9,T647&gt;=契約状況コード表!N$9),"○",IF(AND(BI647=契約状況コード表!M$10,T647&gt;=契約状況コード表!N$10),"○",IF(AND(BI647=契約状況コード表!M$11,T647&gt;=契約状況コード表!N$11),"○",IF(AND(BI647=契約状況コード表!M$12,T647&gt;=契約状況コード表!N$12),"○",IF(AND(BI647=契約状況コード表!M$13,T647&gt;=契約状況コード表!N$13),"○",IF(T647="他官署で調達手続き入札を実施のため","○","×"))))))))))</f>
        <v>×</v>
      </c>
      <c r="BE647" s="98" t="str">
        <f>IF(AND(BI647=契約状況コード表!M$5,Y647&gt;契約状況コード表!N$5),"○",IF(AND(BI647=契約状況コード表!M$6,Y647&gt;=契約状況コード表!N$6),"○",IF(AND(BI647=契約状況コード表!M$7,Y647&gt;=契約状況コード表!N$7),"○",IF(AND(BI647=契約状況コード表!M$8,Y647&gt;=契約状況コード表!N$8),"○",IF(AND(BI647=契約状況コード表!M$9,Y647&gt;=契約状況コード表!N$9),"○",IF(AND(BI647=契約状況コード表!M$10,Y647&gt;=契約状況コード表!N$10),"○",IF(AND(BI647=契約状況コード表!M$11,Y647&gt;=契約状況コード表!N$11),"○",IF(AND(BI647=契約状況コード表!M$12,Y647&gt;=契約状況コード表!N$12),"○",IF(AND(BI647=契約状況コード表!M$13,Y647&gt;=契約状況コード表!N$13),"○","×")))))))))</f>
        <v>×</v>
      </c>
      <c r="BF647" s="98" t="str">
        <f t="shared" si="79"/>
        <v>×</v>
      </c>
      <c r="BG647" s="98" t="str">
        <f t="shared" si="80"/>
        <v>×</v>
      </c>
      <c r="BH647" s="99" t="str">
        <f t="shared" si="81"/>
        <v/>
      </c>
      <c r="BI647" s="146">
        <f t="shared" si="82"/>
        <v>0</v>
      </c>
      <c r="BJ647" s="29" t="str">
        <f>IF(AG647=契約状況コード表!G$5,"",IF(AND(K647&lt;&gt;"",ISTEXT(U647)),"分担契約/単価契約",IF(ISTEXT(U647),"単価契約",IF(K647&lt;&gt;"","分担契約",""))))</f>
        <v/>
      </c>
      <c r="BK647" s="147"/>
      <c r="BL647" s="102" t="str">
        <f>IF(COUNTIF(T647,"**"),"",IF(AND(T647&gt;=契約状況コード表!P$5,OR(H647=契約状況コード表!M$5,H647=契約状況コード表!M$6)),1,IF(AND(T647&gt;=契約状況コード表!P$13,H647&lt;&gt;契約状況コード表!M$5,H647&lt;&gt;契約状況コード表!M$6),1,"")))</f>
        <v/>
      </c>
      <c r="BM647" s="132" t="str">
        <f t="shared" si="83"/>
        <v>○</v>
      </c>
      <c r="BN647" s="102" t="b">
        <f t="shared" si="84"/>
        <v>1</v>
      </c>
      <c r="BO647" s="102" t="b">
        <f t="shared" si="85"/>
        <v>1</v>
      </c>
    </row>
    <row r="648" spans="7:67" ht="60.6" customHeight="1">
      <c r="G648" s="64"/>
      <c r="H648" s="65"/>
      <c r="I648" s="65"/>
      <c r="J648" s="65"/>
      <c r="K648" s="64"/>
      <c r="L648" s="29"/>
      <c r="M648" s="66"/>
      <c r="N648" s="65"/>
      <c r="O648" s="67"/>
      <c r="P648" s="72"/>
      <c r="Q648" s="73"/>
      <c r="R648" s="65"/>
      <c r="S648" s="64"/>
      <c r="T648" s="68"/>
      <c r="U648" s="75"/>
      <c r="V648" s="76"/>
      <c r="W648" s="148" t="str">
        <f>IF(OR(T648="他官署で調達手続きを実施のため",AG648=契約状況コード表!G$5),"－",IF(V648&lt;&gt;"",ROUNDDOWN(V648/T648,3),(IFERROR(ROUNDDOWN(U648/T648,3),"－"))))</f>
        <v>－</v>
      </c>
      <c r="X648" s="68"/>
      <c r="Y648" s="68"/>
      <c r="Z648" s="71"/>
      <c r="AA648" s="69"/>
      <c r="AB648" s="70"/>
      <c r="AC648" s="71"/>
      <c r="AD648" s="71"/>
      <c r="AE648" s="71"/>
      <c r="AF648" s="71"/>
      <c r="AG648" s="69"/>
      <c r="AH648" s="65"/>
      <c r="AI648" s="65"/>
      <c r="AJ648" s="65"/>
      <c r="AK648" s="29"/>
      <c r="AL648" s="29"/>
      <c r="AM648" s="170"/>
      <c r="AN648" s="170"/>
      <c r="AO648" s="170"/>
      <c r="AP648" s="170"/>
      <c r="AQ648" s="29"/>
      <c r="AR648" s="64"/>
      <c r="AS648" s="29"/>
      <c r="AT648" s="29"/>
      <c r="AU648" s="29"/>
      <c r="AV648" s="29"/>
      <c r="AW648" s="29"/>
      <c r="AX648" s="29"/>
      <c r="AY648" s="29"/>
      <c r="AZ648" s="29"/>
      <c r="BA648" s="92"/>
      <c r="BB648" s="97"/>
      <c r="BC648" s="98" t="str">
        <f>IF(AND(OR(K648=契約状況コード表!D$5,K648=契約状況コード表!D$6),OR(AG648=契約状況コード表!G$5,AG648=契約状況コード表!G$6)),"年間支払金額(全官署)",IF(OR(AG648=契約状況コード表!G$5,AG648=契約状況コード表!G$6),"年間支払金額",IF(AND(OR(COUNTIF(AI648,"*すべて*"),COUNTIF(AI648,"*全て*")),S648="●",OR(K648=契約状況コード表!D$5,K648=契約状況コード表!D$6)),"年間支払金額(全官署、契約相手方ごと)",IF(AND(OR(COUNTIF(AI648,"*すべて*"),COUNTIF(AI648,"*全て*")),S648="●"),"年間支払金額(契約相手方ごと)",IF(AND(OR(K648=契約状況コード表!D$5,K648=契約状況コード表!D$6),AG648=契約状況コード表!G$7),"契約総額(全官署)",IF(AND(K648=契約状況コード表!D$7,AG648=契約状況コード表!G$7),"契約総額(自官署のみ)",IF(K648=契約状況コード表!D$7,"年間支払金額(自官署のみ)",IF(AG648=契約状況コード表!G$7,"契約総額",IF(AND(COUNTIF(BJ648,"&lt;&gt;*単価*"),OR(K648=契約状況コード表!D$5,K648=契約状況コード表!D$6)),"全官署予定価格",IF(AND(COUNTIF(BJ648,"*単価*"),OR(K648=契約状況コード表!D$5,K648=契約状況コード表!D$6)),"全官署支払金額",IF(AND(COUNTIF(BJ648,"&lt;&gt;*単価*"),COUNTIF(BJ648,"*変更契約*")),"変更後予定価格",IF(COUNTIF(BJ648,"*単価*"),"年間支払金額","予定価格"))))))))))))</f>
        <v>予定価格</v>
      </c>
      <c r="BD648" s="98" t="str">
        <f>IF(AND(BI648=契約状況コード表!M$5,T648&gt;契約状況コード表!N$5),"○",IF(AND(BI648=契約状況コード表!M$6,T648&gt;=契約状況コード表!N$6),"○",IF(AND(BI648=契約状況コード表!M$7,T648&gt;=契約状況コード表!N$7),"○",IF(AND(BI648=契約状況コード表!M$8,T648&gt;=契約状況コード表!N$8),"○",IF(AND(BI648=契約状況コード表!M$9,T648&gt;=契約状況コード表!N$9),"○",IF(AND(BI648=契約状況コード表!M$10,T648&gt;=契約状況コード表!N$10),"○",IF(AND(BI648=契約状況コード表!M$11,T648&gt;=契約状況コード表!N$11),"○",IF(AND(BI648=契約状況コード表!M$12,T648&gt;=契約状況コード表!N$12),"○",IF(AND(BI648=契約状況コード表!M$13,T648&gt;=契約状況コード表!N$13),"○",IF(T648="他官署で調達手続き入札を実施のため","○","×"))))))))))</f>
        <v>×</v>
      </c>
      <c r="BE648" s="98" t="str">
        <f>IF(AND(BI648=契約状況コード表!M$5,Y648&gt;契約状況コード表!N$5),"○",IF(AND(BI648=契約状況コード表!M$6,Y648&gt;=契約状況コード表!N$6),"○",IF(AND(BI648=契約状況コード表!M$7,Y648&gt;=契約状況コード表!N$7),"○",IF(AND(BI648=契約状況コード表!M$8,Y648&gt;=契約状況コード表!N$8),"○",IF(AND(BI648=契約状況コード表!M$9,Y648&gt;=契約状況コード表!N$9),"○",IF(AND(BI648=契約状況コード表!M$10,Y648&gt;=契約状況コード表!N$10),"○",IF(AND(BI648=契約状況コード表!M$11,Y648&gt;=契約状況コード表!N$11),"○",IF(AND(BI648=契約状況コード表!M$12,Y648&gt;=契約状況コード表!N$12),"○",IF(AND(BI648=契約状況コード表!M$13,Y648&gt;=契約状況コード表!N$13),"○","×")))))))))</f>
        <v>×</v>
      </c>
      <c r="BF648" s="98" t="str">
        <f t="shared" si="79"/>
        <v>×</v>
      </c>
      <c r="BG648" s="98" t="str">
        <f t="shared" si="80"/>
        <v>×</v>
      </c>
      <c r="BH648" s="99" t="str">
        <f t="shared" si="81"/>
        <v/>
      </c>
      <c r="BI648" s="146">
        <f t="shared" si="82"/>
        <v>0</v>
      </c>
      <c r="BJ648" s="29" t="str">
        <f>IF(AG648=契約状況コード表!G$5,"",IF(AND(K648&lt;&gt;"",ISTEXT(U648)),"分担契約/単価契約",IF(ISTEXT(U648),"単価契約",IF(K648&lt;&gt;"","分担契約",""))))</f>
        <v/>
      </c>
      <c r="BK648" s="147"/>
      <c r="BL648" s="102" t="str">
        <f>IF(COUNTIF(T648,"**"),"",IF(AND(T648&gt;=契約状況コード表!P$5,OR(H648=契約状況コード表!M$5,H648=契約状況コード表!M$6)),1,IF(AND(T648&gt;=契約状況コード表!P$13,H648&lt;&gt;契約状況コード表!M$5,H648&lt;&gt;契約状況コード表!M$6),1,"")))</f>
        <v/>
      </c>
      <c r="BM648" s="132" t="str">
        <f t="shared" si="83"/>
        <v>○</v>
      </c>
      <c r="BN648" s="102" t="b">
        <f t="shared" si="84"/>
        <v>1</v>
      </c>
      <c r="BO648" s="102" t="b">
        <f t="shared" si="85"/>
        <v>1</v>
      </c>
    </row>
    <row r="649" spans="7:67" ht="60.6" customHeight="1">
      <c r="G649" s="64"/>
      <c r="H649" s="65"/>
      <c r="I649" s="65"/>
      <c r="J649" s="65"/>
      <c r="K649" s="64"/>
      <c r="L649" s="29"/>
      <c r="M649" s="66"/>
      <c r="N649" s="65"/>
      <c r="O649" s="67"/>
      <c r="P649" s="72"/>
      <c r="Q649" s="73"/>
      <c r="R649" s="65"/>
      <c r="S649" s="64"/>
      <c r="T649" s="68"/>
      <c r="U649" s="75"/>
      <c r="V649" s="76"/>
      <c r="W649" s="148" t="str">
        <f>IF(OR(T649="他官署で調達手続きを実施のため",AG649=契約状況コード表!G$5),"－",IF(V649&lt;&gt;"",ROUNDDOWN(V649/T649,3),(IFERROR(ROUNDDOWN(U649/T649,3),"－"))))</f>
        <v>－</v>
      </c>
      <c r="X649" s="68"/>
      <c r="Y649" s="68"/>
      <c r="Z649" s="71"/>
      <c r="AA649" s="69"/>
      <c r="AB649" s="70"/>
      <c r="AC649" s="71"/>
      <c r="AD649" s="71"/>
      <c r="AE649" s="71"/>
      <c r="AF649" s="71"/>
      <c r="AG649" s="69"/>
      <c r="AH649" s="65"/>
      <c r="AI649" s="65"/>
      <c r="AJ649" s="65"/>
      <c r="AK649" s="29"/>
      <c r="AL649" s="29"/>
      <c r="AM649" s="170"/>
      <c r="AN649" s="170"/>
      <c r="AO649" s="170"/>
      <c r="AP649" s="170"/>
      <c r="AQ649" s="29"/>
      <c r="AR649" s="64"/>
      <c r="AS649" s="29"/>
      <c r="AT649" s="29"/>
      <c r="AU649" s="29"/>
      <c r="AV649" s="29"/>
      <c r="AW649" s="29"/>
      <c r="AX649" s="29"/>
      <c r="AY649" s="29"/>
      <c r="AZ649" s="29"/>
      <c r="BA649" s="90"/>
      <c r="BB649" s="97"/>
      <c r="BC649" s="98" t="str">
        <f>IF(AND(OR(K649=契約状況コード表!D$5,K649=契約状況コード表!D$6),OR(AG649=契約状況コード表!G$5,AG649=契約状況コード表!G$6)),"年間支払金額(全官署)",IF(OR(AG649=契約状況コード表!G$5,AG649=契約状況コード表!G$6),"年間支払金額",IF(AND(OR(COUNTIF(AI649,"*すべて*"),COUNTIF(AI649,"*全て*")),S649="●",OR(K649=契約状況コード表!D$5,K649=契約状況コード表!D$6)),"年間支払金額(全官署、契約相手方ごと)",IF(AND(OR(COUNTIF(AI649,"*すべて*"),COUNTIF(AI649,"*全て*")),S649="●"),"年間支払金額(契約相手方ごと)",IF(AND(OR(K649=契約状況コード表!D$5,K649=契約状況コード表!D$6),AG649=契約状況コード表!G$7),"契約総額(全官署)",IF(AND(K649=契約状況コード表!D$7,AG649=契約状況コード表!G$7),"契約総額(自官署のみ)",IF(K649=契約状況コード表!D$7,"年間支払金額(自官署のみ)",IF(AG649=契約状況コード表!G$7,"契約総額",IF(AND(COUNTIF(BJ649,"&lt;&gt;*単価*"),OR(K649=契約状況コード表!D$5,K649=契約状況コード表!D$6)),"全官署予定価格",IF(AND(COUNTIF(BJ649,"*単価*"),OR(K649=契約状況コード表!D$5,K649=契約状況コード表!D$6)),"全官署支払金額",IF(AND(COUNTIF(BJ649,"&lt;&gt;*単価*"),COUNTIF(BJ649,"*変更契約*")),"変更後予定価格",IF(COUNTIF(BJ649,"*単価*"),"年間支払金額","予定価格"))))))))))))</f>
        <v>予定価格</v>
      </c>
      <c r="BD649" s="98" t="str">
        <f>IF(AND(BI649=契約状況コード表!M$5,T649&gt;契約状況コード表!N$5),"○",IF(AND(BI649=契約状況コード表!M$6,T649&gt;=契約状況コード表!N$6),"○",IF(AND(BI649=契約状況コード表!M$7,T649&gt;=契約状況コード表!N$7),"○",IF(AND(BI649=契約状況コード表!M$8,T649&gt;=契約状況コード表!N$8),"○",IF(AND(BI649=契約状況コード表!M$9,T649&gt;=契約状況コード表!N$9),"○",IF(AND(BI649=契約状況コード表!M$10,T649&gt;=契約状況コード表!N$10),"○",IF(AND(BI649=契約状況コード表!M$11,T649&gt;=契約状況コード表!N$11),"○",IF(AND(BI649=契約状況コード表!M$12,T649&gt;=契約状況コード表!N$12),"○",IF(AND(BI649=契約状況コード表!M$13,T649&gt;=契約状況コード表!N$13),"○",IF(T649="他官署で調達手続き入札を実施のため","○","×"))))))))))</f>
        <v>×</v>
      </c>
      <c r="BE649" s="98" t="str">
        <f>IF(AND(BI649=契約状況コード表!M$5,Y649&gt;契約状況コード表!N$5),"○",IF(AND(BI649=契約状況コード表!M$6,Y649&gt;=契約状況コード表!N$6),"○",IF(AND(BI649=契約状況コード表!M$7,Y649&gt;=契約状況コード表!N$7),"○",IF(AND(BI649=契約状況コード表!M$8,Y649&gt;=契約状況コード表!N$8),"○",IF(AND(BI649=契約状況コード表!M$9,Y649&gt;=契約状況コード表!N$9),"○",IF(AND(BI649=契約状況コード表!M$10,Y649&gt;=契約状況コード表!N$10),"○",IF(AND(BI649=契約状況コード表!M$11,Y649&gt;=契約状況コード表!N$11),"○",IF(AND(BI649=契約状況コード表!M$12,Y649&gt;=契約状況コード表!N$12),"○",IF(AND(BI649=契約状況コード表!M$13,Y649&gt;=契約状況コード表!N$13),"○","×")))))))))</f>
        <v>×</v>
      </c>
      <c r="BF649" s="98" t="str">
        <f t="shared" si="79"/>
        <v>×</v>
      </c>
      <c r="BG649" s="98" t="str">
        <f t="shared" si="80"/>
        <v>×</v>
      </c>
      <c r="BH649" s="99" t="str">
        <f t="shared" si="81"/>
        <v/>
      </c>
      <c r="BI649" s="146">
        <f t="shared" si="82"/>
        <v>0</v>
      </c>
      <c r="BJ649" s="29" t="str">
        <f>IF(AG649=契約状況コード表!G$5,"",IF(AND(K649&lt;&gt;"",ISTEXT(U649)),"分担契約/単価契約",IF(ISTEXT(U649),"単価契約",IF(K649&lt;&gt;"","分担契約",""))))</f>
        <v/>
      </c>
      <c r="BK649" s="147"/>
      <c r="BL649" s="102" t="str">
        <f>IF(COUNTIF(T649,"**"),"",IF(AND(T649&gt;=契約状況コード表!P$5,OR(H649=契約状況コード表!M$5,H649=契約状況コード表!M$6)),1,IF(AND(T649&gt;=契約状況コード表!P$13,H649&lt;&gt;契約状況コード表!M$5,H649&lt;&gt;契約状況コード表!M$6),1,"")))</f>
        <v/>
      </c>
      <c r="BM649" s="132" t="str">
        <f t="shared" si="83"/>
        <v>○</v>
      </c>
      <c r="BN649" s="102" t="b">
        <f t="shared" si="84"/>
        <v>1</v>
      </c>
      <c r="BO649" s="102" t="b">
        <f t="shared" si="85"/>
        <v>1</v>
      </c>
    </row>
    <row r="650" spans="7:67" ht="60.6" customHeight="1">
      <c r="G650" s="64"/>
      <c r="H650" s="65"/>
      <c r="I650" s="65"/>
      <c r="J650" s="65"/>
      <c r="K650" s="64"/>
      <c r="L650" s="29"/>
      <c r="M650" s="66"/>
      <c r="N650" s="65"/>
      <c r="O650" s="67"/>
      <c r="P650" s="72"/>
      <c r="Q650" s="73"/>
      <c r="R650" s="65"/>
      <c r="S650" s="64"/>
      <c r="T650" s="68"/>
      <c r="U650" s="75"/>
      <c r="V650" s="76"/>
      <c r="W650" s="148" t="str">
        <f>IF(OR(T650="他官署で調達手続きを実施のため",AG650=契約状況コード表!G$5),"－",IF(V650&lt;&gt;"",ROUNDDOWN(V650/T650,3),(IFERROR(ROUNDDOWN(U650/T650,3),"－"))))</f>
        <v>－</v>
      </c>
      <c r="X650" s="68"/>
      <c r="Y650" s="68"/>
      <c r="Z650" s="71"/>
      <c r="AA650" s="69"/>
      <c r="AB650" s="70"/>
      <c r="AC650" s="71"/>
      <c r="AD650" s="71"/>
      <c r="AE650" s="71"/>
      <c r="AF650" s="71"/>
      <c r="AG650" s="69"/>
      <c r="AH650" s="65"/>
      <c r="AI650" s="65"/>
      <c r="AJ650" s="65"/>
      <c r="AK650" s="29"/>
      <c r="AL650" s="29"/>
      <c r="AM650" s="170"/>
      <c r="AN650" s="170"/>
      <c r="AO650" s="170"/>
      <c r="AP650" s="170"/>
      <c r="AQ650" s="29"/>
      <c r="AR650" s="64"/>
      <c r="AS650" s="29"/>
      <c r="AT650" s="29"/>
      <c r="AU650" s="29"/>
      <c r="AV650" s="29"/>
      <c r="AW650" s="29"/>
      <c r="AX650" s="29"/>
      <c r="AY650" s="29"/>
      <c r="AZ650" s="29"/>
      <c r="BA650" s="90"/>
      <c r="BB650" s="97"/>
      <c r="BC650" s="98" t="str">
        <f>IF(AND(OR(K650=契約状況コード表!D$5,K650=契約状況コード表!D$6),OR(AG650=契約状況コード表!G$5,AG650=契約状況コード表!G$6)),"年間支払金額(全官署)",IF(OR(AG650=契約状況コード表!G$5,AG650=契約状況コード表!G$6),"年間支払金額",IF(AND(OR(COUNTIF(AI650,"*すべて*"),COUNTIF(AI650,"*全て*")),S650="●",OR(K650=契約状況コード表!D$5,K650=契約状況コード表!D$6)),"年間支払金額(全官署、契約相手方ごと)",IF(AND(OR(COUNTIF(AI650,"*すべて*"),COUNTIF(AI650,"*全て*")),S650="●"),"年間支払金額(契約相手方ごと)",IF(AND(OR(K650=契約状況コード表!D$5,K650=契約状況コード表!D$6),AG650=契約状況コード表!G$7),"契約総額(全官署)",IF(AND(K650=契約状況コード表!D$7,AG650=契約状況コード表!G$7),"契約総額(自官署のみ)",IF(K650=契約状況コード表!D$7,"年間支払金額(自官署のみ)",IF(AG650=契約状況コード表!G$7,"契約総額",IF(AND(COUNTIF(BJ650,"&lt;&gt;*単価*"),OR(K650=契約状況コード表!D$5,K650=契約状況コード表!D$6)),"全官署予定価格",IF(AND(COUNTIF(BJ650,"*単価*"),OR(K650=契約状況コード表!D$5,K650=契約状況コード表!D$6)),"全官署支払金額",IF(AND(COUNTIF(BJ650,"&lt;&gt;*単価*"),COUNTIF(BJ650,"*変更契約*")),"変更後予定価格",IF(COUNTIF(BJ650,"*単価*"),"年間支払金額","予定価格"))))))))))))</f>
        <v>予定価格</v>
      </c>
      <c r="BD650" s="98" t="str">
        <f>IF(AND(BI650=契約状況コード表!M$5,T650&gt;契約状況コード表!N$5),"○",IF(AND(BI650=契約状況コード表!M$6,T650&gt;=契約状況コード表!N$6),"○",IF(AND(BI650=契約状況コード表!M$7,T650&gt;=契約状況コード表!N$7),"○",IF(AND(BI650=契約状況コード表!M$8,T650&gt;=契約状況コード表!N$8),"○",IF(AND(BI650=契約状況コード表!M$9,T650&gt;=契約状況コード表!N$9),"○",IF(AND(BI650=契約状況コード表!M$10,T650&gt;=契約状況コード表!N$10),"○",IF(AND(BI650=契約状況コード表!M$11,T650&gt;=契約状況コード表!N$11),"○",IF(AND(BI650=契約状況コード表!M$12,T650&gt;=契約状況コード表!N$12),"○",IF(AND(BI650=契約状況コード表!M$13,T650&gt;=契約状況コード表!N$13),"○",IF(T650="他官署で調達手続き入札を実施のため","○","×"))))))))))</f>
        <v>×</v>
      </c>
      <c r="BE650" s="98" t="str">
        <f>IF(AND(BI650=契約状況コード表!M$5,Y650&gt;契約状況コード表!N$5),"○",IF(AND(BI650=契約状況コード表!M$6,Y650&gt;=契約状況コード表!N$6),"○",IF(AND(BI650=契約状況コード表!M$7,Y650&gt;=契約状況コード表!N$7),"○",IF(AND(BI650=契約状況コード表!M$8,Y650&gt;=契約状況コード表!N$8),"○",IF(AND(BI650=契約状況コード表!M$9,Y650&gt;=契約状況コード表!N$9),"○",IF(AND(BI650=契約状況コード表!M$10,Y650&gt;=契約状況コード表!N$10),"○",IF(AND(BI650=契約状況コード表!M$11,Y650&gt;=契約状況コード表!N$11),"○",IF(AND(BI650=契約状況コード表!M$12,Y650&gt;=契約状況コード表!N$12),"○",IF(AND(BI650=契約状況コード表!M$13,Y650&gt;=契約状況コード表!N$13),"○","×")))))))))</f>
        <v>×</v>
      </c>
      <c r="BF650" s="98" t="str">
        <f t="shared" si="79"/>
        <v>×</v>
      </c>
      <c r="BG650" s="98" t="str">
        <f t="shared" si="80"/>
        <v>×</v>
      </c>
      <c r="BH650" s="99" t="str">
        <f t="shared" si="81"/>
        <v/>
      </c>
      <c r="BI650" s="146">
        <f t="shared" si="82"/>
        <v>0</v>
      </c>
      <c r="BJ650" s="29" t="str">
        <f>IF(AG650=契約状況コード表!G$5,"",IF(AND(K650&lt;&gt;"",ISTEXT(U650)),"分担契約/単価契約",IF(ISTEXT(U650),"単価契約",IF(K650&lt;&gt;"","分担契約",""))))</f>
        <v/>
      </c>
      <c r="BK650" s="147"/>
      <c r="BL650" s="102" t="str">
        <f>IF(COUNTIF(T650,"**"),"",IF(AND(T650&gt;=契約状況コード表!P$5,OR(H650=契約状況コード表!M$5,H650=契約状況コード表!M$6)),1,IF(AND(T650&gt;=契約状況コード表!P$13,H650&lt;&gt;契約状況コード表!M$5,H650&lt;&gt;契約状況コード表!M$6),1,"")))</f>
        <v/>
      </c>
      <c r="BM650" s="132" t="str">
        <f t="shared" si="83"/>
        <v>○</v>
      </c>
      <c r="BN650" s="102" t="b">
        <f t="shared" si="84"/>
        <v>1</v>
      </c>
      <c r="BO650" s="102" t="b">
        <f t="shared" si="85"/>
        <v>1</v>
      </c>
    </row>
    <row r="651" spans="7:67" ht="60.6" customHeight="1">
      <c r="G651" s="64"/>
      <c r="H651" s="65"/>
      <c r="I651" s="65"/>
      <c r="J651" s="65"/>
      <c r="K651" s="64"/>
      <c r="L651" s="29"/>
      <c r="M651" s="66"/>
      <c r="N651" s="65"/>
      <c r="O651" s="67"/>
      <c r="P651" s="72"/>
      <c r="Q651" s="73"/>
      <c r="R651" s="65"/>
      <c r="S651" s="64"/>
      <c r="T651" s="74"/>
      <c r="U651" s="131"/>
      <c r="V651" s="76"/>
      <c r="W651" s="148" t="str">
        <f>IF(OR(T651="他官署で調達手続きを実施のため",AG651=契約状況コード表!G$5),"－",IF(V651&lt;&gt;"",ROUNDDOWN(V651/T651,3),(IFERROR(ROUNDDOWN(U651/T651,3),"－"))))</f>
        <v>－</v>
      </c>
      <c r="X651" s="74"/>
      <c r="Y651" s="74"/>
      <c r="Z651" s="71"/>
      <c r="AA651" s="69"/>
      <c r="AB651" s="70"/>
      <c r="AC651" s="71"/>
      <c r="AD651" s="71"/>
      <c r="AE651" s="71"/>
      <c r="AF651" s="71"/>
      <c r="AG651" s="69"/>
      <c r="AH651" s="65"/>
      <c r="AI651" s="65"/>
      <c r="AJ651" s="65"/>
      <c r="AK651" s="29"/>
      <c r="AL651" s="29"/>
      <c r="AM651" s="170"/>
      <c r="AN651" s="170"/>
      <c r="AO651" s="170"/>
      <c r="AP651" s="170"/>
      <c r="AQ651" s="29"/>
      <c r="AR651" s="64"/>
      <c r="AS651" s="29"/>
      <c r="AT651" s="29"/>
      <c r="AU651" s="29"/>
      <c r="AV651" s="29"/>
      <c r="AW651" s="29"/>
      <c r="AX651" s="29"/>
      <c r="AY651" s="29"/>
      <c r="AZ651" s="29"/>
      <c r="BA651" s="90"/>
      <c r="BB651" s="97"/>
      <c r="BC651" s="98" t="str">
        <f>IF(AND(OR(K651=契約状況コード表!D$5,K651=契約状況コード表!D$6),OR(AG651=契約状況コード表!G$5,AG651=契約状況コード表!G$6)),"年間支払金額(全官署)",IF(OR(AG651=契約状況コード表!G$5,AG651=契約状況コード表!G$6),"年間支払金額",IF(AND(OR(COUNTIF(AI651,"*すべて*"),COUNTIF(AI651,"*全て*")),S651="●",OR(K651=契約状況コード表!D$5,K651=契約状況コード表!D$6)),"年間支払金額(全官署、契約相手方ごと)",IF(AND(OR(COUNTIF(AI651,"*すべて*"),COUNTIF(AI651,"*全て*")),S651="●"),"年間支払金額(契約相手方ごと)",IF(AND(OR(K651=契約状況コード表!D$5,K651=契約状況コード表!D$6),AG651=契約状況コード表!G$7),"契約総額(全官署)",IF(AND(K651=契約状況コード表!D$7,AG651=契約状況コード表!G$7),"契約総額(自官署のみ)",IF(K651=契約状況コード表!D$7,"年間支払金額(自官署のみ)",IF(AG651=契約状況コード表!G$7,"契約総額",IF(AND(COUNTIF(BJ651,"&lt;&gt;*単価*"),OR(K651=契約状況コード表!D$5,K651=契約状況コード表!D$6)),"全官署予定価格",IF(AND(COUNTIF(BJ651,"*単価*"),OR(K651=契約状況コード表!D$5,K651=契約状況コード表!D$6)),"全官署支払金額",IF(AND(COUNTIF(BJ651,"&lt;&gt;*単価*"),COUNTIF(BJ651,"*変更契約*")),"変更後予定価格",IF(COUNTIF(BJ651,"*単価*"),"年間支払金額","予定価格"))))))))))))</f>
        <v>予定価格</v>
      </c>
      <c r="BD651" s="98" t="str">
        <f>IF(AND(BI651=契約状況コード表!M$5,T651&gt;契約状況コード表!N$5),"○",IF(AND(BI651=契約状況コード表!M$6,T651&gt;=契約状況コード表!N$6),"○",IF(AND(BI651=契約状況コード表!M$7,T651&gt;=契約状況コード表!N$7),"○",IF(AND(BI651=契約状況コード表!M$8,T651&gt;=契約状況コード表!N$8),"○",IF(AND(BI651=契約状況コード表!M$9,T651&gt;=契約状況コード表!N$9),"○",IF(AND(BI651=契約状況コード表!M$10,T651&gt;=契約状況コード表!N$10),"○",IF(AND(BI651=契約状況コード表!M$11,T651&gt;=契約状況コード表!N$11),"○",IF(AND(BI651=契約状況コード表!M$12,T651&gt;=契約状況コード表!N$12),"○",IF(AND(BI651=契約状況コード表!M$13,T651&gt;=契約状況コード表!N$13),"○",IF(T651="他官署で調達手続き入札を実施のため","○","×"))))))))))</f>
        <v>×</v>
      </c>
      <c r="BE651" s="98" t="str">
        <f>IF(AND(BI651=契約状況コード表!M$5,Y651&gt;契約状況コード表!N$5),"○",IF(AND(BI651=契約状況コード表!M$6,Y651&gt;=契約状況コード表!N$6),"○",IF(AND(BI651=契約状況コード表!M$7,Y651&gt;=契約状況コード表!N$7),"○",IF(AND(BI651=契約状況コード表!M$8,Y651&gt;=契約状況コード表!N$8),"○",IF(AND(BI651=契約状況コード表!M$9,Y651&gt;=契約状況コード表!N$9),"○",IF(AND(BI651=契約状況コード表!M$10,Y651&gt;=契約状況コード表!N$10),"○",IF(AND(BI651=契約状況コード表!M$11,Y651&gt;=契約状況コード表!N$11),"○",IF(AND(BI651=契約状況コード表!M$12,Y651&gt;=契約状況コード表!N$12),"○",IF(AND(BI651=契約状況コード表!M$13,Y651&gt;=契約状況コード表!N$13),"○","×")))))))))</f>
        <v>×</v>
      </c>
      <c r="BF651" s="98" t="str">
        <f t="shared" si="79"/>
        <v>×</v>
      </c>
      <c r="BG651" s="98" t="str">
        <f t="shared" si="80"/>
        <v>×</v>
      </c>
      <c r="BH651" s="99" t="str">
        <f t="shared" si="81"/>
        <v/>
      </c>
      <c r="BI651" s="146">
        <f t="shared" si="82"/>
        <v>0</v>
      </c>
      <c r="BJ651" s="29" t="str">
        <f>IF(AG651=契約状況コード表!G$5,"",IF(AND(K651&lt;&gt;"",ISTEXT(U651)),"分担契約/単価契約",IF(ISTEXT(U651),"単価契約",IF(K651&lt;&gt;"","分担契約",""))))</f>
        <v/>
      </c>
      <c r="BK651" s="147"/>
      <c r="BL651" s="102" t="str">
        <f>IF(COUNTIF(T651,"**"),"",IF(AND(T651&gt;=契約状況コード表!P$5,OR(H651=契約状況コード表!M$5,H651=契約状況コード表!M$6)),1,IF(AND(T651&gt;=契約状況コード表!P$13,H651&lt;&gt;契約状況コード表!M$5,H651&lt;&gt;契約状況コード表!M$6),1,"")))</f>
        <v/>
      </c>
      <c r="BM651" s="132" t="str">
        <f t="shared" si="83"/>
        <v>○</v>
      </c>
      <c r="BN651" s="102" t="b">
        <f t="shared" si="84"/>
        <v>1</v>
      </c>
      <c r="BO651" s="102" t="b">
        <f t="shared" si="85"/>
        <v>1</v>
      </c>
    </row>
    <row r="652" spans="7:67" ht="60.6" customHeight="1">
      <c r="G652" s="64"/>
      <c r="H652" s="65"/>
      <c r="I652" s="65"/>
      <c r="J652" s="65"/>
      <c r="K652" s="64"/>
      <c r="L652" s="29"/>
      <c r="M652" s="66"/>
      <c r="N652" s="65"/>
      <c r="O652" s="67"/>
      <c r="P652" s="72"/>
      <c r="Q652" s="73"/>
      <c r="R652" s="65"/>
      <c r="S652" s="64"/>
      <c r="T652" s="68"/>
      <c r="U652" s="75"/>
      <c r="V652" s="76"/>
      <c r="W652" s="148" t="str">
        <f>IF(OR(T652="他官署で調達手続きを実施のため",AG652=契約状況コード表!G$5),"－",IF(V652&lt;&gt;"",ROUNDDOWN(V652/T652,3),(IFERROR(ROUNDDOWN(U652/T652,3),"－"))))</f>
        <v>－</v>
      </c>
      <c r="X652" s="68"/>
      <c r="Y652" s="68"/>
      <c r="Z652" s="71"/>
      <c r="AA652" s="69"/>
      <c r="AB652" s="70"/>
      <c r="AC652" s="71"/>
      <c r="AD652" s="71"/>
      <c r="AE652" s="71"/>
      <c r="AF652" s="71"/>
      <c r="AG652" s="69"/>
      <c r="AH652" s="65"/>
      <c r="AI652" s="65"/>
      <c r="AJ652" s="65"/>
      <c r="AK652" s="29"/>
      <c r="AL652" s="29"/>
      <c r="AM652" s="170"/>
      <c r="AN652" s="170"/>
      <c r="AO652" s="170"/>
      <c r="AP652" s="170"/>
      <c r="AQ652" s="29"/>
      <c r="AR652" s="64"/>
      <c r="AS652" s="29"/>
      <c r="AT652" s="29"/>
      <c r="AU652" s="29"/>
      <c r="AV652" s="29"/>
      <c r="AW652" s="29"/>
      <c r="AX652" s="29"/>
      <c r="AY652" s="29"/>
      <c r="AZ652" s="29"/>
      <c r="BA652" s="90"/>
      <c r="BB652" s="97"/>
      <c r="BC652" s="98" t="str">
        <f>IF(AND(OR(K652=契約状況コード表!D$5,K652=契約状況コード表!D$6),OR(AG652=契約状況コード表!G$5,AG652=契約状況コード表!G$6)),"年間支払金額(全官署)",IF(OR(AG652=契約状況コード表!G$5,AG652=契約状況コード表!G$6),"年間支払金額",IF(AND(OR(COUNTIF(AI652,"*すべて*"),COUNTIF(AI652,"*全て*")),S652="●",OR(K652=契約状況コード表!D$5,K652=契約状況コード表!D$6)),"年間支払金額(全官署、契約相手方ごと)",IF(AND(OR(COUNTIF(AI652,"*すべて*"),COUNTIF(AI652,"*全て*")),S652="●"),"年間支払金額(契約相手方ごと)",IF(AND(OR(K652=契約状況コード表!D$5,K652=契約状況コード表!D$6),AG652=契約状況コード表!G$7),"契約総額(全官署)",IF(AND(K652=契約状況コード表!D$7,AG652=契約状況コード表!G$7),"契約総額(自官署のみ)",IF(K652=契約状況コード表!D$7,"年間支払金額(自官署のみ)",IF(AG652=契約状況コード表!G$7,"契約総額",IF(AND(COUNTIF(BJ652,"&lt;&gt;*単価*"),OR(K652=契約状況コード表!D$5,K652=契約状況コード表!D$6)),"全官署予定価格",IF(AND(COUNTIF(BJ652,"*単価*"),OR(K652=契約状況コード表!D$5,K652=契約状況コード表!D$6)),"全官署支払金額",IF(AND(COUNTIF(BJ652,"&lt;&gt;*単価*"),COUNTIF(BJ652,"*変更契約*")),"変更後予定価格",IF(COUNTIF(BJ652,"*単価*"),"年間支払金額","予定価格"))))))))))))</f>
        <v>予定価格</v>
      </c>
      <c r="BD652" s="98" t="str">
        <f>IF(AND(BI652=契約状況コード表!M$5,T652&gt;契約状況コード表!N$5),"○",IF(AND(BI652=契約状況コード表!M$6,T652&gt;=契約状況コード表!N$6),"○",IF(AND(BI652=契約状況コード表!M$7,T652&gt;=契約状況コード表!N$7),"○",IF(AND(BI652=契約状況コード表!M$8,T652&gt;=契約状況コード表!N$8),"○",IF(AND(BI652=契約状況コード表!M$9,T652&gt;=契約状況コード表!N$9),"○",IF(AND(BI652=契約状況コード表!M$10,T652&gt;=契約状況コード表!N$10),"○",IF(AND(BI652=契約状況コード表!M$11,T652&gt;=契約状況コード表!N$11),"○",IF(AND(BI652=契約状況コード表!M$12,T652&gt;=契約状況コード表!N$12),"○",IF(AND(BI652=契約状況コード表!M$13,T652&gt;=契約状況コード表!N$13),"○",IF(T652="他官署で調達手続き入札を実施のため","○","×"))))))))))</f>
        <v>×</v>
      </c>
      <c r="BE652" s="98" t="str">
        <f>IF(AND(BI652=契約状況コード表!M$5,Y652&gt;契約状況コード表!N$5),"○",IF(AND(BI652=契約状況コード表!M$6,Y652&gt;=契約状況コード表!N$6),"○",IF(AND(BI652=契約状況コード表!M$7,Y652&gt;=契約状況コード表!N$7),"○",IF(AND(BI652=契約状況コード表!M$8,Y652&gt;=契約状況コード表!N$8),"○",IF(AND(BI652=契約状況コード表!M$9,Y652&gt;=契約状況コード表!N$9),"○",IF(AND(BI652=契約状況コード表!M$10,Y652&gt;=契約状況コード表!N$10),"○",IF(AND(BI652=契約状況コード表!M$11,Y652&gt;=契約状況コード表!N$11),"○",IF(AND(BI652=契約状況コード表!M$12,Y652&gt;=契約状況コード表!N$12),"○",IF(AND(BI652=契約状況コード表!M$13,Y652&gt;=契約状況コード表!N$13),"○","×")))))))))</f>
        <v>×</v>
      </c>
      <c r="BF652" s="98" t="str">
        <f t="shared" si="79"/>
        <v>×</v>
      </c>
      <c r="BG652" s="98" t="str">
        <f t="shared" si="80"/>
        <v>×</v>
      </c>
      <c r="BH652" s="99" t="str">
        <f t="shared" si="81"/>
        <v/>
      </c>
      <c r="BI652" s="146">
        <f t="shared" si="82"/>
        <v>0</v>
      </c>
      <c r="BJ652" s="29" t="str">
        <f>IF(AG652=契約状況コード表!G$5,"",IF(AND(K652&lt;&gt;"",ISTEXT(U652)),"分担契約/単価契約",IF(ISTEXT(U652),"単価契約",IF(K652&lt;&gt;"","分担契約",""))))</f>
        <v/>
      </c>
      <c r="BK652" s="147"/>
      <c r="BL652" s="102" t="str">
        <f>IF(COUNTIF(T652,"**"),"",IF(AND(T652&gt;=契約状況コード表!P$5,OR(H652=契約状況コード表!M$5,H652=契約状況コード表!M$6)),1,IF(AND(T652&gt;=契約状況コード表!P$13,H652&lt;&gt;契約状況コード表!M$5,H652&lt;&gt;契約状況コード表!M$6),1,"")))</f>
        <v/>
      </c>
      <c r="BM652" s="132" t="str">
        <f t="shared" si="83"/>
        <v>○</v>
      </c>
      <c r="BN652" s="102" t="b">
        <f t="shared" si="84"/>
        <v>1</v>
      </c>
      <c r="BO652" s="102" t="b">
        <f t="shared" si="85"/>
        <v>1</v>
      </c>
    </row>
    <row r="653" spans="7:67" ht="60.6" customHeight="1">
      <c r="G653" s="64"/>
      <c r="H653" s="65"/>
      <c r="I653" s="65"/>
      <c r="J653" s="65"/>
      <c r="K653" s="64"/>
      <c r="L653" s="29"/>
      <c r="M653" s="66"/>
      <c r="N653" s="65"/>
      <c r="O653" s="67"/>
      <c r="P653" s="72"/>
      <c r="Q653" s="73"/>
      <c r="R653" s="65"/>
      <c r="S653" s="64"/>
      <c r="T653" s="68"/>
      <c r="U653" s="75"/>
      <c r="V653" s="76"/>
      <c r="W653" s="148" t="str">
        <f>IF(OR(T653="他官署で調達手続きを実施のため",AG653=契約状況コード表!G$5),"－",IF(V653&lt;&gt;"",ROUNDDOWN(V653/T653,3),(IFERROR(ROUNDDOWN(U653/T653,3),"－"))))</f>
        <v>－</v>
      </c>
      <c r="X653" s="68"/>
      <c r="Y653" s="68"/>
      <c r="Z653" s="71"/>
      <c r="AA653" s="69"/>
      <c r="AB653" s="70"/>
      <c r="AC653" s="71"/>
      <c r="AD653" s="71"/>
      <c r="AE653" s="71"/>
      <c r="AF653" s="71"/>
      <c r="AG653" s="69"/>
      <c r="AH653" s="65"/>
      <c r="AI653" s="65"/>
      <c r="AJ653" s="65"/>
      <c r="AK653" s="29"/>
      <c r="AL653" s="29"/>
      <c r="AM653" s="170"/>
      <c r="AN653" s="170"/>
      <c r="AO653" s="170"/>
      <c r="AP653" s="170"/>
      <c r="AQ653" s="29"/>
      <c r="AR653" s="64"/>
      <c r="AS653" s="29"/>
      <c r="AT653" s="29"/>
      <c r="AU653" s="29"/>
      <c r="AV653" s="29"/>
      <c r="AW653" s="29"/>
      <c r="AX653" s="29"/>
      <c r="AY653" s="29"/>
      <c r="AZ653" s="29"/>
      <c r="BA653" s="90"/>
      <c r="BB653" s="97"/>
      <c r="BC653" s="98" t="str">
        <f>IF(AND(OR(K653=契約状況コード表!D$5,K653=契約状況コード表!D$6),OR(AG653=契約状況コード表!G$5,AG653=契約状況コード表!G$6)),"年間支払金額(全官署)",IF(OR(AG653=契約状況コード表!G$5,AG653=契約状況コード表!G$6),"年間支払金額",IF(AND(OR(COUNTIF(AI653,"*すべて*"),COUNTIF(AI653,"*全て*")),S653="●",OR(K653=契約状況コード表!D$5,K653=契約状況コード表!D$6)),"年間支払金額(全官署、契約相手方ごと)",IF(AND(OR(COUNTIF(AI653,"*すべて*"),COUNTIF(AI653,"*全て*")),S653="●"),"年間支払金額(契約相手方ごと)",IF(AND(OR(K653=契約状況コード表!D$5,K653=契約状況コード表!D$6),AG653=契約状況コード表!G$7),"契約総額(全官署)",IF(AND(K653=契約状況コード表!D$7,AG653=契約状況コード表!G$7),"契約総額(自官署のみ)",IF(K653=契約状況コード表!D$7,"年間支払金額(自官署のみ)",IF(AG653=契約状況コード表!G$7,"契約総額",IF(AND(COUNTIF(BJ653,"&lt;&gt;*単価*"),OR(K653=契約状況コード表!D$5,K653=契約状況コード表!D$6)),"全官署予定価格",IF(AND(COUNTIF(BJ653,"*単価*"),OR(K653=契約状況コード表!D$5,K653=契約状況コード表!D$6)),"全官署支払金額",IF(AND(COUNTIF(BJ653,"&lt;&gt;*単価*"),COUNTIF(BJ653,"*変更契約*")),"変更後予定価格",IF(COUNTIF(BJ653,"*単価*"),"年間支払金額","予定価格"))))))))))))</f>
        <v>予定価格</v>
      </c>
      <c r="BD653" s="98" t="str">
        <f>IF(AND(BI653=契約状況コード表!M$5,T653&gt;契約状況コード表!N$5),"○",IF(AND(BI653=契約状況コード表!M$6,T653&gt;=契約状況コード表!N$6),"○",IF(AND(BI653=契約状況コード表!M$7,T653&gt;=契約状況コード表!N$7),"○",IF(AND(BI653=契約状況コード表!M$8,T653&gt;=契約状況コード表!N$8),"○",IF(AND(BI653=契約状況コード表!M$9,T653&gt;=契約状況コード表!N$9),"○",IF(AND(BI653=契約状況コード表!M$10,T653&gt;=契約状況コード表!N$10),"○",IF(AND(BI653=契約状況コード表!M$11,T653&gt;=契約状況コード表!N$11),"○",IF(AND(BI653=契約状況コード表!M$12,T653&gt;=契約状況コード表!N$12),"○",IF(AND(BI653=契約状況コード表!M$13,T653&gt;=契約状況コード表!N$13),"○",IF(T653="他官署で調達手続き入札を実施のため","○","×"))))))))))</f>
        <v>×</v>
      </c>
      <c r="BE653" s="98" t="str">
        <f>IF(AND(BI653=契約状況コード表!M$5,Y653&gt;契約状況コード表!N$5),"○",IF(AND(BI653=契約状況コード表!M$6,Y653&gt;=契約状況コード表!N$6),"○",IF(AND(BI653=契約状況コード表!M$7,Y653&gt;=契約状況コード表!N$7),"○",IF(AND(BI653=契約状況コード表!M$8,Y653&gt;=契約状況コード表!N$8),"○",IF(AND(BI653=契約状況コード表!M$9,Y653&gt;=契約状況コード表!N$9),"○",IF(AND(BI653=契約状況コード表!M$10,Y653&gt;=契約状況コード表!N$10),"○",IF(AND(BI653=契約状況コード表!M$11,Y653&gt;=契約状況コード表!N$11),"○",IF(AND(BI653=契約状況コード表!M$12,Y653&gt;=契約状況コード表!N$12),"○",IF(AND(BI653=契約状況コード表!M$13,Y653&gt;=契約状況コード表!N$13),"○","×")))))))))</f>
        <v>×</v>
      </c>
      <c r="BF653" s="98" t="str">
        <f t="shared" si="79"/>
        <v>×</v>
      </c>
      <c r="BG653" s="98" t="str">
        <f t="shared" si="80"/>
        <v>×</v>
      </c>
      <c r="BH653" s="99" t="str">
        <f t="shared" si="81"/>
        <v/>
      </c>
      <c r="BI653" s="146">
        <f t="shared" si="82"/>
        <v>0</v>
      </c>
      <c r="BJ653" s="29" t="str">
        <f>IF(AG653=契約状況コード表!G$5,"",IF(AND(K653&lt;&gt;"",ISTEXT(U653)),"分担契約/単価契約",IF(ISTEXT(U653),"単価契約",IF(K653&lt;&gt;"","分担契約",""))))</f>
        <v/>
      </c>
      <c r="BK653" s="147"/>
      <c r="BL653" s="102" t="str">
        <f>IF(COUNTIF(T653,"**"),"",IF(AND(T653&gt;=契約状況コード表!P$5,OR(H653=契約状況コード表!M$5,H653=契約状況コード表!M$6)),1,IF(AND(T653&gt;=契約状況コード表!P$13,H653&lt;&gt;契約状況コード表!M$5,H653&lt;&gt;契約状況コード表!M$6),1,"")))</f>
        <v/>
      </c>
      <c r="BM653" s="132" t="str">
        <f t="shared" si="83"/>
        <v>○</v>
      </c>
      <c r="BN653" s="102" t="b">
        <f t="shared" si="84"/>
        <v>1</v>
      </c>
      <c r="BO653" s="102" t="b">
        <f t="shared" si="85"/>
        <v>1</v>
      </c>
    </row>
    <row r="654" spans="7:67" ht="60.6" customHeight="1">
      <c r="G654" s="64"/>
      <c r="H654" s="65"/>
      <c r="I654" s="65"/>
      <c r="J654" s="65"/>
      <c r="K654" s="64"/>
      <c r="L654" s="29"/>
      <c r="M654" s="66"/>
      <c r="N654" s="65"/>
      <c r="O654" s="67"/>
      <c r="P654" s="72"/>
      <c r="Q654" s="73"/>
      <c r="R654" s="65"/>
      <c r="S654" s="64"/>
      <c r="T654" s="68"/>
      <c r="U654" s="75"/>
      <c r="V654" s="76"/>
      <c r="W654" s="148" t="str">
        <f>IF(OR(T654="他官署で調達手続きを実施のため",AG654=契約状況コード表!G$5),"－",IF(V654&lt;&gt;"",ROUNDDOWN(V654/T654,3),(IFERROR(ROUNDDOWN(U654/T654,3),"－"))))</f>
        <v>－</v>
      </c>
      <c r="X654" s="68"/>
      <c r="Y654" s="68"/>
      <c r="Z654" s="71"/>
      <c r="AA654" s="69"/>
      <c r="AB654" s="70"/>
      <c r="AC654" s="71"/>
      <c r="AD654" s="71"/>
      <c r="AE654" s="71"/>
      <c r="AF654" s="71"/>
      <c r="AG654" s="69"/>
      <c r="AH654" s="65"/>
      <c r="AI654" s="65"/>
      <c r="AJ654" s="65"/>
      <c r="AK654" s="29"/>
      <c r="AL654" s="29"/>
      <c r="AM654" s="170"/>
      <c r="AN654" s="170"/>
      <c r="AO654" s="170"/>
      <c r="AP654" s="170"/>
      <c r="AQ654" s="29"/>
      <c r="AR654" s="64"/>
      <c r="AS654" s="29"/>
      <c r="AT654" s="29"/>
      <c r="AU654" s="29"/>
      <c r="AV654" s="29"/>
      <c r="AW654" s="29"/>
      <c r="AX654" s="29"/>
      <c r="AY654" s="29"/>
      <c r="AZ654" s="29"/>
      <c r="BA654" s="90"/>
      <c r="BB654" s="97"/>
      <c r="BC654" s="98" t="str">
        <f>IF(AND(OR(K654=契約状況コード表!D$5,K654=契約状況コード表!D$6),OR(AG654=契約状況コード表!G$5,AG654=契約状況コード表!G$6)),"年間支払金額(全官署)",IF(OR(AG654=契約状況コード表!G$5,AG654=契約状況コード表!G$6),"年間支払金額",IF(AND(OR(COUNTIF(AI654,"*すべて*"),COUNTIF(AI654,"*全て*")),S654="●",OR(K654=契約状況コード表!D$5,K654=契約状況コード表!D$6)),"年間支払金額(全官署、契約相手方ごと)",IF(AND(OR(COUNTIF(AI654,"*すべて*"),COUNTIF(AI654,"*全て*")),S654="●"),"年間支払金額(契約相手方ごと)",IF(AND(OR(K654=契約状況コード表!D$5,K654=契約状況コード表!D$6),AG654=契約状況コード表!G$7),"契約総額(全官署)",IF(AND(K654=契約状況コード表!D$7,AG654=契約状況コード表!G$7),"契約総額(自官署のみ)",IF(K654=契約状況コード表!D$7,"年間支払金額(自官署のみ)",IF(AG654=契約状況コード表!G$7,"契約総額",IF(AND(COUNTIF(BJ654,"&lt;&gt;*単価*"),OR(K654=契約状況コード表!D$5,K654=契約状況コード表!D$6)),"全官署予定価格",IF(AND(COUNTIF(BJ654,"*単価*"),OR(K654=契約状況コード表!D$5,K654=契約状況コード表!D$6)),"全官署支払金額",IF(AND(COUNTIF(BJ654,"&lt;&gt;*単価*"),COUNTIF(BJ654,"*変更契約*")),"変更後予定価格",IF(COUNTIF(BJ654,"*単価*"),"年間支払金額","予定価格"))))))))))))</f>
        <v>予定価格</v>
      </c>
      <c r="BD654" s="98" t="str">
        <f>IF(AND(BI654=契約状況コード表!M$5,T654&gt;契約状況コード表!N$5),"○",IF(AND(BI654=契約状況コード表!M$6,T654&gt;=契約状況コード表!N$6),"○",IF(AND(BI654=契約状況コード表!M$7,T654&gt;=契約状況コード表!N$7),"○",IF(AND(BI654=契約状況コード表!M$8,T654&gt;=契約状況コード表!N$8),"○",IF(AND(BI654=契約状況コード表!M$9,T654&gt;=契約状況コード表!N$9),"○",IF(AND(BI654=契約状況コード表!M$10,T654&gt;=契約状況コード表!N$10),"○",IF(AND(BI654=契約状況コード表!M$11,T654&gt;=契約状況コード表!N$11),"○",IF(AND(BI654=契約状況コード表!M$12,T654&gt;=契約状況コード表!N$12),"○",IF(AND(BI654=契約状況コード表!M$13,T654&gt;=契約状況コード表!N$13),"○",IF(T654="他官署で調達手続き入札を実施のため","○","×"))))))))))</f>
        <v>×</v>
      </c>
      <c r="BE654" s="98" t="str">
        <f>IF(AND(BI654=契約状況コード表!M$5,Y654&gt;契約状況コード表!N$5),"○",IF(AND(BI654=契約状況コード表!M$6,Y654&gt;=契約状況コード表!N$6),"○",IF(AND(BI654=契約状況コード表!M$7,Y654&gt;=契約状況コード表!N$7),"○",IF(AND(BI654=契約状況コード表!M$8,Y654&gt;=契約状況コード表!N$8),"○",IF(AND(BI654=契約状況コード表!M$9,Y654&gt;=契約状況コード表!N$9),"○",IF(AND(BI654=契約状況コード表!M$10,Y654&gt;=契約状況コード表!N$10),"○",IF(AND(BI654=契約状況コード表!M$11,Y654&gt;=契約状況コード表!N$11),"○",IF(AND(BI654=契約状況コード表!M$12,Y654&gt;=契約状況コード表!N$12),"○",IF(AND(BI654=契約状況コード表!M$13,Y654&gt;=契約状況コード表!N$13),"○","×")))))))))</f>
        <v>×</v>
      </c>
      <c r="BF654" s="98" t="str">
        <f t="shared" si="79"/>
        <v>×</v>
      </c>
      <c r="BG654" s="98" t="str">
        <f t="shared" si="80"/>
        <v>×</v>
      </c>
      <c r="BH654" s="99" t="str">
        <f t="shared" si="81"/>
        <v/>
      </c>
      <c r="BI654" s="146">
        <f t="shared" si="82"/>
        <v>0</v>
      </c>
      <c r="BJ654" s="29" t="str">
        <f>IF(AG654=契約状況コード表!G$5,"",IF(AND(K654&lt;&gt;"",ISTEXT(U654)),"分担契約/単価契約",IF(ISTEXT(U654),"単価契約",IF(K654&lt;&gt;"","分担契約",""))))</f>
        <v/>
      </c>
      <c r="BK654" s="147"/>
      <c r="BL654" s="102" t="str">
        <f>IF(COUNTIF(T654,"**"),"",IF(AND(T654&gt;=契約状況コード表!P$5,OR(H654=契約状況コード表!M$5,H654=契約状況コード表!M$6)),1,IF(AND(T654&gt;=契約状況コード表!P$13,H654&lt;&gt;契約状況コード表!M$5,H654&lt;&gt;契約状況コード表!M$6),1,"")))</f>
        <v/>
      </c>
      <c r="BM654" s="132" t="str">
        <f t="shared" si="83"/>
        <v>○</v>
      </c>
      <c r="BN654" s="102" t="b">
        <f t="shared" si="84"/>
        <v>1</v>
      </c>
      <c r="BO654" s="102" t="b">
        <f t="shared" si="85"/>
        <v>1</v>
      </c>
    </row>
    <row r="655" spans="7:67" ht="60.6" customHeight="1">
      <c r="G655" s="64"/>
      <c r="H655" s="65"/>
      <c r="I655" s="65"/>
      <c r="J655" s="65"/>
      <c r="K655" s="64"/>
      <c r="L655" s="29"/>
      <c r="M655" s="66"/>
      <c r="N655" s="65"/>
      <c r="O655" s="67"/>
      <c r="P655" s="72"/>
      <c r="Q655" s="73"/>
      <c r="R655" s="65"/>
      <c r="S655" s="64"/>
      <c r="T655" s="68"/>
      <c r="U655" s="75"/>
      <c r="V655" s="76"/>
      <c r="W655" s="148" t="str">
        <f>IF(OR(T655="他官署で調達手続きを実施のため",AG655=契約状況コード表!G$5),"－",IF(V655&lt;&gt;"",ROUNDDOWN(V655/T655,3),(IFERROR(ROUNDDOWN(U655/T655,3),"－"))))</f>
        <v>－</v>
      </c>
      <c r="X655" s="68"/>
      <c r="Y655" s="68"/>
      <c r="Z655" s="71"/>
      <c r="AA655" s="69"/>
      <c r="AB655" s="70"/>
      <c r="AC655" s="71"/>
      <c r="AD655" s="71"/>
      <c r="AE655" s="71"/>
      <c r="AF655" s="71"/>
      <c r="AG655" s="69"/>
      <c r="AH655" s="65"/>
      <c r="AI655" s="65"/>
      <c r="AJ655" s="65"/>
      <c r="AK655" s="29"/>
      <c r="AL655" s="29"/>
      <c r="AM655" s="170"/>
      <c r="AN655" s="170"/>
      <c r="AO655" s="170"/>
      <c r="AP655" s="170"/>
      <c r="AQ655" s="29"/>
      <c r="AR655" s="64"/>
      <c r="AS655" s="29"/>
      <c r="AT655" s="29"/>
      <c r="AU655" s="29"/>
      <c r="AV655" s="29"/>
      <c r="AW655" s="29"/>
      <c r="AX655" s="29"/>
      <c r="AY655" s="29"/>
      <c r="AZ655" s="29"/>
      <c r="BA655" s="92"/>
      <c r="BB655" s="97"/>
      <c r="BC655" s="98" t="str">
        <f>IF(AND(OR(K655=契約状況コード表!D$5,K655=契約状況コード表!D$6),OR(AG655=契約状況コード表!G$5,AG655=契約状況コード表!G$6)),"年間支払金額(全官署)",IF(OR(AG655=契約状況コード表!G$5,AG655=契約状況コード表!G$6),"年間支払金額",IF(AND(OR(COUNTIF(AI655,"*すべて*"),COUNTIF(AI655,"*全て*")),S655="●",OR(K655=契約状況コード表!D$5,K655=契約状況コード表!D$6)),"年間支払金額(全官署、契約相手方ごと)",IF(AND(OR(COUNTIF(AI655,"*すべて*"),COUNTIF(AI655,"*全て*")),S655="●"),"年間支払金額(契約相手方ごと)",IF(AND(OR(K655=契約状況コード表!D$5,K655=契約状況コード表!D$6),AG655=契約状況コード表!G$7),"契約総額(全官署)",IF(AND(K655=契約状況コード表!D$7,AG655=契約状況コード表!G$7),"契約総額(自官署のみ)",IF(K655=契約状況コード表!D$7,"年間支払金額(自官署のみ)",IF(AG655=契約状況コード表!G$7,"契約総額",IF(AND(COUNTIF(BJ655,"&lt;&gt;*単価*"),OR(K655=契約状況コード表!D$5,K655=契約状況コード表!D$6)),"全官署予定価格",IF(AND(COUNTIF(BJ655,"*単価*"),OR(K655=契約状況コード表!D$5,K655=契約状況コード表!D$6)),"全官署支払金額",IF(AND(COUNTIF(BJ655,"&lt;&gt;*単価*"),COUNTIF(BJ655,"*変更契約*")),"変更後予定価格",IF(COUNTIF(BJ655,"*単価*"),"年間支払金額","予定価格"))))))))))))</f>
        <v>予定価格</v>
      </c>
      <c r="BD655" s="98" t="str">
        <f>IF(AND(BI655=契約状況コード表!M$5,T655&gt;契約状況コード表!N$5),"○",IF(AND(BI655=契約状況コード表!M$6,T655&gt;=契約状況コード表!N$6),"○",IF(AND(BI655=契約状況コード表!M$7,T655&gt;=契約状況コード表!N$7),"○",IF(AND(BI655=契約状況コード表!M$8,T655&gt;=契約状況コード表!N$8),"○",IF(AND(BI655=契約状況コード表!M$9,T655&gt;=契約状況コード表!N$9),"○",IF(AND(BI655=契約状況コード表!M$10,T655&gt;=契約状況コード表!N$10),"○",IF(AND(BI655=契約状況コード表!M$11,T655&gt;=契約状況コード表!N$11),"○",IF(AND(BI655=契約状況コード表!M$12,T655&gt;=契約状況コード表!N$12),"○",IF(AND(BI655=契約状況コード表!M$13,T655&gt;=契約状況コード表!N$13),"○",IF(T655="他官署で調達手続き入札を実施のため","○","×"))))))))))</f>
        <v>×</v>
      </c>
      <c r="BE655" s="98" t="str">
        <f>IF(AND(BI655=契約状況コード表!M$5,Y655&gt;契約状況コード表!N$5),"○",IF(AND(BI655=契約状況コード表!M$6,Y655&gt;=契約状況コード表!N$6),"○",IF(AND(BI655=契約状況コード表!M$7,Y655&gt;=契約状況コード表!N$7),"○",IF(AND(BI655=契約状況コード表!M$8,Y655&gt;=契約状況コード表!N$8),"○",IF(AND(BI655=契約状況コード表!M$9,Y655&gt;=契約状況コード表!N$9),"○",IF(AND(BI655=契約状況コード表!M$10,Y655&gt;=契約状況コード表!N$10),"○",IF(AND(BI655=契約状況コード表!M$11,Y655&gt;=契約状況コード表!N$11),"○",IF(AND(BI655=契約状況コード表!M$12,Y655&gt;=契約状況コード表!N$12),"○",IF(AND(BI655=契約状況コード表!M$13,Y655&gt;=契約状況コード表!N$13),"○","×")))))))))</f>
        <v>×</v>
      </c>
      <c r="BF655" s="98" t="str">
        <f t="shared" si="79"/>
        <v>×</v>
      </c>
      <c r="BG655" s="98" t="str">
        <f t="shared" si="80"/>
        <v>×</v>
      </c>
      <c r="BH655" s="99" t="str">
        <f t="shared" si="81"/>
        <v/>
      </c>
      <c r="BI655" s="146">
        <f t="shared" si="82"/>
        <v>0</v>
      </c>
      <c r="BJ655" s="29" t="str">
        <f>IF(AG655=契約状況コード表!G$5,"",IF(AND(K655&lt;&gt;"",ISTEXT(U655)),"分担契約/単価契約",IF(ISTEXT(U655),"単価契約",IF(K655&lt;&gt;"","分担契約",""))))</f>
        <v/>
      </c>
      <c r="BK655" s="147"/>
      <c r="BL655" s="102" t="str">
        <f>IF(COUNTIF(T655,"**"),"",IF(AND(T655&gt;=契約状況コード表!P$5,OR(H655=契約状況コード表!M$5,H655=契約状況コード表!M$6)),1,IF(AND(T655&gt;=契約状況コード表!P$13,H655&lt;&gt;契約状況コード表!M$5,H655&lt;&gt;契約状況コード表!M$6),1,"")))</f>
        <v/>
      </c>
      <c r="BM655" s="132" t="str">
        <f t="shared" si="83"/>
        <v>○</v>
      </c>
      <c r="BN655" s="102" t="b">
        <f t="shared" si="84"/>
        <v>1</v>
      </c>
      <c r="BO655" s="102" t="b">
        <f t="shared" si="85"/>
        <v>1</v>
      </c>
    </row>
    <row r="656" spans="7:67" ht="60.6" customHeight="1">
      <c r="G656" s="64"/>
      <c r="H656" s="65"/>
      <c r="I656" s="65"/>
      <c r="J656" s="65"/>
      <c r="K656" s="64"/>
      <c r="L656" s="29"/>
      <c r="M656" s="66"/>
      <c r="N656" s="65"/>
      <c r="O656" s="67"/>
      <c r="P656" s="72"/>
      <c r="Q656" s="73"/>
      <c r="R656" s="65"/>
      <c r="S656" s="64"/>
      <c r="T656" s="68"/>
      <c r="U656" s="75"/>
      <c r="V656" s="76"/>
      <c r="W656" s="148" t="str">
        <f>IF(OR(T656="他官署で調達手続きを実施のため",AG656=契約状況コード表!G$5),"－",IF(V656&lt;&gt;"",ROUNDDOWN(V656/T656,3),(IFERROR(ROUNDDOWN(U656/T656,3),"－"))))</f>
        <v>－</v>
      </c>
      <c r="X656" s="68"/>
      <c r="Y656" s="68"/>
      <c r="Z656" s="71"/>
      <c r="AA656" s="69"/>
      <c r="AB656" s="70"/>
      <c r="AC656" s="71"/>
      <c r="AD656" s="71"/>
      <c r="AE656" s="71"/>
      <c r="AF656" s="71"/>
      <c r="AG656" s="69"/>
      <c r="AH656" s="65"/>
      <c r="AI656" s="65"/>
      <c r="AJ656" s="65"/>
      <c r="AK656" s="29"/>
      <c r="AL656" s="29"/>
      <c r="AM656" s="170"/>
      <c r="AN656" s="170"/>
      <c r="AO656" s="170"/>
      <c r="AP656" s="170"/>
      <c r="AQ656" s="29"/>
      <c r="AR656" s="64"/>
      <c r="AS656" s="29"/>
      <c r="AT656" s="29"/>
      <c r="AU656" s="29"/>
      <c r="AV656" s="29"/>
      <c r="AW656" s="29"/>
      <c r="AX656" s="29"/>
      <c r="AY656" s="29"/>
      <c r="AZ656" s="29"/>
      <c r="BA656" s="90"/>
      <c r="BB656" s="97"/>
      <c r="BC656" s="98" t="str">
        <f>IF(AND(OR(K656=契約状況コード表!D$5,K656=契約状況コード表!D$6),OR(AG656=契約状況コード表!G$5,AG656=契約状況コード表!G$6)),"年間支払金額(全官署)",IF(OR(AG656=契約状況コード表!G$5,AG656=契約状況コード表!G$6),"年間支払金額",IF(AND(OR(COUNTIF(AI656,"*すべて*"),COUNTIF(AI656,"*全て*")),S656="●",OR(K656=契約状況コード表!D$5,K656=契約状況コード表!D$6)),"年間支払金額(全官署、契約相手方ごと)",IF(AND(OR(COUNTIF(AI656,"*すべて*"),COUNTIF(AI656,"*全て*")),S656="●"),"年間支払金額(契約相手方ごと)",IF(AND(OR(K656=契約状況コード表!D$5,K656=契約状況コード表!D$6),AG656=契約状況コード表!G$7),"契約総額(全官署)",IF(AND(K656=契約状況コード表!D$7,AG656=契約状況コード表!G$7),"契約総額(自官署のみ)",IF(K656=契約状況コード表!D$7,"年間支払金額(自官署のみ)",IF(AG656=契約状況コード表!G$7,"契約総額",IF(AND(COUNTIF(BJ656,"&lt;&gt;*単価*"),OR(K656=契約状況コード表!D$5,K656=契約状況コード表!D$6)),"全官署予定価格",IF(AND(COUNTIF(BJ656,"*単価*"),OR(K656=契約状況コード表!D$5,K656=契約状況コード表!D$6)),"全官署支払金額",IF(AND(COUNTIF(BJ656,"&lt;&gt;*単価*"),COUNTIF(BJ656,"*変更契約*")),"変更後予定価格",IF(COUNTIF(BJ656,"*単価*"),"年間支払金額","予定価格"))))))))))))</f>
        <v>予定価格</v>
      </c>
      <c r="BD656" s="98" t="str">
        <f>IF(AND(BI656=契約状況コード表!M$5,T656&gt;契約状況コード表!N$5),"○",IF(AND(BI656=契約状況コード表!M$6,T656&gt;=契約状況コード表!N$6),"○",IF(AND(BI656=契約状況コード表!M$7,T656&gt;=契約状況コード表!N$7),"○",IF(AND(BI656=契約状況コード表!M$8,T656&gt;=契約状況コード表!N$8),"○",IF(AND(BI656=契約状況コード表!M$9,T656&gt;=契約状況コード表!N$9),"○",IF(AND(BI656=契約状況コード表!M$10,T656&gt;=契約状況コード表!N$10),"○",IF(AND(BI656=契約状況コード表!M$11,T656&gt;=契約状況コード表!N$11),"○",IF(AND(BI656=契約状況コード表!M$12,T656&gt;=契約状況コード表!N$12),"○",IF(AND(BI656=契約状況コード表!M$13,T656&gt;=契約状況コード表!N$13),"○",IF(T656="他官署で調達手続き入札を実施のため","○","×"))))))))))</f>
        <v>×</v>
      </c>
      <c r="BE656" s="98" t="str">
        <f>IF(AND(BI656=契約状況コード表!M$5,Y656&gt;契約状況コード表!N$5),"○",IF(AND(BI656=契約状況コード表!M$6,Y656&gt;=契約状況コード表!N$6),"○",IF(AND(BI656=契約状況コード表!M$7,Y656&gt;=契約状況コード表!N$7),"○",IF(AND(BI656=契約状況コード表!M$8,Y656&gt;=契約状況コード表!N$8),"○",IF(AND(BI656=契約状況コード表!M$9,Y656&gt;=契約状況コード表!N$9),"○",IF(AND(BI656=契約状況コード表!M$10,Y656&gt;=契約状況コード表!N$10),"○",IF(AND(BI656=契約状況コード表!M$11,Y656&gt;=契約状況コード表!N$11),"○",IF(AND(BI656=契約状況コード表!M$12,Y656&gt;=契約状況コード表!N$12),"○",IF(AND(BI656=契約状況コード表!M$13,Y656&gt;=契約状況コード表!N$13),"○","×")))))))))</f>
        <v>×</v>
      </c>
      <c r="BF656" s="98" t="str">
        <f t="shared" si="79"/>
        <v>×</v>
      </c>
      <c r="BG656" s="98" t="str">
        <f t="shared" si="80"/>
        <v>×</v>
      </c>
      <c r="BH656" s="99" t="str">
        <f t="shared" si="81"/>
        <v/>
      </c>
      <c r="BI656" s="146">
        <f t="shared" si="82"/>
        <v>0</v>
      </c>
      <c r="BJ656" s="29" t="str">
        <f>IF(AG656=契約状況コード表!G$5,"",IF(AND(K656&lt;&gt;"",ISTEXT(U656)),"分担契約/単価契約",IF(ISTEXT(U656),"単価契約",IF(K656&lt;&gt;"","分担契約",""))))</f>
        <v/>
      </c>
      <c r="BK656" s="147"/>
      <c r="BL656" s="102" t="str">
        <f>IF(COUNTIF(T656,"**"),"",IF(AND(T656&gt;=契約状況コード表!P$5,OR(H656=契約状況コード表!M$5,H656=契約状況コード表!M$6)),1,IF(AND(T656&gt;=契約状況コード表!P$13,H656&lt;&gt;契約状況コード表!M$5,H656&lt;&gt;契約状況コード表!M$6),1,"")))</f>
        <v/>
      </c>
      <c r="BM656" s="132" t="str">
        <f t="shared" si="83"/>
        <v>○</v>
      </c>
      <c r="BN656" s="102" t="b">
        <f t="shared" si="84"/>
        <v>1</v>
      </c>
      <c r="BO656" s="102" t="b">
        <f t="shared" si="85"/>
        <v>1</v>
      </c>
    </row>
    <row r="657" spans="7:67" ht="60.6" customHeight="1">
      <c r="G657" s="64"/>
      <c r="H657" s="65"/>
      <c r="I657" s="65"/>
      <c r="J657" s="65"/>
      <c r="K657" s="64"/>
      <c r="L657" s="29"/>
      <c r="M657" s="66"/>
      <c r="N657" s="65"/>
      <c r="O657" s="67"/>
      <c r="P657" s="72"/>
      <c r="Q657" s="73"/>
      <c r="R657" s="65"/>
      <c r="S657" s="64"/>
      <c r="T657" s="68"/>
      <c r="U657" s="75"/>
      <c r="V657" s="76"/>
      <c r="W657" s="148" t="str">
        <f>IF(OR(T657="他官署で調達手続きを実施のため",AG657=契約状況コード表!G$5),"－",IF(V657&lt;&gt;"",ROUNDDOWN(V657/T657,3),(IFERROR(ROUNDDOWN(U657/T657,3),"－"))))</f>
        <v>－</v>
      </c>
      <c r="X657" s="68"/>
      <c r="Y657" s="68"/>
      <c r="Z657" s="71"/>
      <c r="AA657" s="69"/>
      <c r="AB657" s="70"/>
      <c r="AC657" s="71"/>
      <c r="AD657" s="71"/>
      <c r="AE657" s="71"/>
      <c r="AF657" s="71"/>
      <c r="AG657" s="69"/>
      <c r="AH657" s="65"/>
      <c r="AI657" s="65"/>
      <c r="AJ657" s="65"/>
      <c r="AK657" s="29"/>
      <c r="AL657" s="29"/>
      <c r="AM657" s="170"/>
      <c r="AN657" s="170"/>
      <c r="AO657" s="170"/>
      <c r="AP657" s="170"/>
      <c r="AQ657" s="29"/>
      <c r="AR657" s="64"/>
      <c r="AS657" s="29"/>
      <c r="AT657" s="29"/>
      <c r="AU657" s="29"/>
      <c r="AV657" s="29"/>
      <c r="AW657" s="29"/>
      <c r="AX657" s="29"/>
      <c r="AY657" s="29"/>
      <c r="AZ657" s="29"/>
      <c r="BA657" s="90"/>
      <c r="BB657" s="97"/>
      <c r="BC657" s="98" t="str">
        <f>IF(AND(OR(K657=契約状況コード表!D$5,K657=契約状況コード表!D$6),OR(AG657=契約状況コード表!G$5,AG657=契約状況コード表!G$6)),"年間支払金額(全官署)",IF(OR(AG657=契約状況コード表!G$5,AG657=契約状況コード表!G$6),"年間支払金額",IF(AND(OR(COUNTIF(AI657,"*すべて*"),COUNTIF(AI657,"*全て*")),S657="●",OR(K657=契約状況コード表!D$5,K657=契約状況コード表!D$6)),"年間支払金額(全官署、契約相手方ごと)",IF(AND(OR(COUNTIF(AI657,"*すべて*"),COUNTIF(AI657,"*全て*")),S657="●"),"年間支払金額(契約相手方ごと)",IF(AND(OR(K657=契約状況コード表!D$5,K657=契約状況コード表!D$6),AG657=契約状況コード表!G$7),"契約総額(全官署)",IF(AND(K657=契約状況コード表!D$7,AG657=契約状況コード表!G$7),"契約総額(自官署のみ)",IF(K657=契約状況コード表!D$7,"年間支払金額(自官署のみ)",IF(AG657=契約状況コード表!G$7,"契約総額",IF(AND(COUNTIF(BJ657,"&lt;&gt;*単価*"),OR(K657=契約状況コード表!D$5,K657=契約状況コード表!D$6)),"全官署予定価格",IF(AND(COUNTIF(BJ657,"*単価*"),OR(K657=契約状況コード表!D$5,K657=契約状況コード表!D$6)),"全官署支払金額",IF(AND(COUNTIF(BJ657,"&lt;&gt;*単価*"),COUNTIF(BJ657,"*変更契約*")),"変更後予定価格",IF(COUNTIF(BJ657,"*単価*"),"年間支払金額","予定価格"))))))))))))</f>
        <v>予定価格</v>
      </c>
      <c r="BD657" s="98" t="str">
        <f>IF(AND(BI657=契約状況コード表!M$5,T657&gt;契約状況コード表!N$5),"○",IF(AND(BI657=契約状況コード表!M$6,T657&gt;=契約状況コード表!N$6),"○",IF(AND(BI657=契約状況コード表!M$7,T657&gt;=契約状況コード表!N$7),"○",IF(AND(BI657=契約状況コード表!M$8,T657&gt;=契約状況コード表!N$8),"○",IF(AND(BI657=契約状況コード表!M$9,T657&gt;=契約状況コード表!N$9),"○",IF(AND(BI657=契約状況コード表!M$10,T657&gt;=契約状況コード表!N$10),"○",IF(AND(BI657=契約状況コード表!M$11,T657&gt;=契約状況コード表!N$11),"○",IF(AND(BI657=契約状況コード表!M$12,T657&gt;=契約状況コード表!N$12),"○",IF(AND(BI657=契約状況コード表!M$13,T657&gt;=契約状況コード表!N$13),"○",IF(T657="他官署で調達手続き入札を実施のため","○","×"))))))))))</f>
        <v>×</v>
      </c>
      <c r="BE657" s="98" t="str">
        <f>IF(AND(BI657=契約状況コード表!M$5,Y657&gt;契約状況コード表!N$5),"○",IF(AND(BI657=契約状況コード表!M$6,Y657&gt;=契約状況コード表!N$6),"○",IF(AND(BI657=契約状況コード表!M$7,Y657&gt;=契約状況コード表!N$7),"○",IF(AND(BI657=契約状況コード表!M$8,Y657&gt;=契約状況コード表!N$8),"○",IF(AND(BI657=契約状況コード表!M$9,Y657&gt;=契約状況コード表!N$9),"○",IF(AND(BI657=契約状況コード表!M$10,Y657&gt;=契約状況コード表!N$10),"○",IF(AND(BI657=契約状況コード表!M$11,Y657&gt;=契約状況コード表!N$11),"○",IF(AND(BI657=契約状況コード表!M$12,Y657&gt;=契約状況コード表!N$12),"○",IF(AND(BI657=契約状況コード表!M$13,Y657&gt;=契約状況コード表!N$13),"○","×")))))))))</f>
        <v>×</v>
      </c>
      <c r="BF657" s="98" t="str">
        <f t="shared" si="79"/>
        <v>×</v>
      </c>
      <c r="BG657" s="98" t="str">
        <f t="shared" si="80"/>
        <v>×</v>
      </c>
      <c r="BH657" s="99" t="str">
        <f t="shared" si="81"/>
        <v/>
      </c>
      <c r="BI657" s="146">
        <f t="shared" si="82"/>
        <v>0</v>
      </c>
      <c r="BJ657" s="29" t="str">
        <f>IF(AG657=契約状況コード表!G$5,"",IF(AND(K657&lt;&gt;"",ISTEXT(U657)),"分担契約/単価契約",IF(ISTEXT(U657),"単価契約",IF(K657&lt;&gt;"","分担契約",""))))</f>
        <v/>
      </c>
      <c r="BK657" s="147"/>
      <c r="BL657" s="102" t="str">
        <f>IF(COUNTIF(T657,"**"),"",IF(AND(T657&gt;=契約状況コード表!P$5,OR(H657=契約状況コード表!M$5,H657=契約状況コード表!M$6)),1,IF(AND(T657&gt;=契約状況コード表!P$13,H657&lt;&gt;契約状況コード表!M$5,H657&lt;&gt;契約状況コード表!M$6),1,"")))</f>
        <v/>
      </c>
      <c r="BM657" s="132" t="str">
        <f t="shared" si="83"/>
        <v>○</v>
      </c>
      <c r="BN657" s="102" t="b">
        <f t="shared" si="84"/>
        <v>1</v>
      </c>
      <c r="BO657" s="102" t="b">
        <f t="shared" si="85"/>
        <v>1</v>
      </c>
    </row>
    <row r="658" spans="7:67" ht="60.6" customHeight="1">
      <c r="G658" s="64"/>
      <c r="H658" s="65"/>
      <c r="I658" s="65"/>
      <c r="J658" s="65"/>
      <c r="K658" s="64"/>
      <c r="L658" s="29"/>
      <c r="M658" s="66"/>
      <c r="N658" s="65"/>
      <c r="O658" s="67"/>
      <c r="P658" s="72"/>
      <c r="Q658" s="73"/>
      <c r="R658" s="65"/>
      <c r="S658" s="64"/>
      <c r="T658" s="74"/>
      <c r="U658" s="131"/>
      <c r="V658" s="76"/>
      <c r="W658" s="148" t="str">
        <f>IF(OR(T658="他官署で調達手続きを実施のため",AG658=契約状況コード表!G$5),"－",IF(V658&lt;&gt;"",ROUNDDOWN(V658/T658,3),(IFERROR(ROUNDDOWN(U658/T658,3),"－"))))</f>
        <v>－</v>
      </c>
      <c r="X658" s="74"/>
      <c r="Y658" s="74"/>
      <c r="Z658" s="71"/>
      <c r="AA658" s="69"/>
      <c r="AB658" s="70"/>
      <c r="AC658" s="71"/>
      <c r="AD658" s="71"/>
      <c r="AE658" s="71"/>
      <c r="AF658" s="71"/>
      <c r="AG658" s="69"/>
      <c r="AH658" s="65"/>
      <c r="AI658" s="65"/>
      <c r="AJ658" s="65"/>
      <c r="AK658" s="29"/>
      <c r="AL658" s="29"/>
      <c r="AM658" s="170"/>
      <c r="AN658" s="170"/>
      <c r="AO658" s="170"/>
      <c r="AP658" s="170"/>
      <c r="AQ658" s="29"/>
      <c r="AR658" s="64"/>
      <c r="AS658" s="29"/>
      <c r="AT658" s="29"/>
      <c r="AU658" s="29"/>
      <c r="AV658" s="29"/>
      <c r="AW658" s="29"/>
      <c r="AX658" s="29"/>
      <c r="AY658" s="29"/>
      <c r="AZ658" s="29"/>
      <c r="BA658" s="90"/>
      <c r="BB658" s="97"/>
      <c r="BC658" s="98" t="str">
        <f>IF(AND(OR(K658=契約状況コード表!D$5,K658=契約状況コード表!D$6),OR(AG658=契約状況コード表!G$5,AG658=契約状況コード表!G$6)),"年間支払金額(全官署)",IF(OR(AG658=契約状況コード表!G$5,AG658=契約状況コード表!G$6),"年間支払金額",IF(AND(OR(COUNTIF(AI658,"*すべて*"),COUNTIF(AI658,"*全て*")),S658="●",OR(K658=契約状況コード表!D$5,K658=契約状況コード表!D$6)),"年間支払金額(全官署、契約相手方ごと)",IF(AND(OR(COUNTIF(AI658,"*すべて*"),COUNTIF(AI658,"*全て*")),S658="●"),"年間支払金額(契約相手方ごと)",IF(AND(OR(K658=契約状況コード表!D$5,K658=契約状況コード表!D$6),AG658=契約状況コード表!G$7),"契約総額(全官署)",IF(AND(K658=契約状況コード表!D$7,AG658=契約状況コード表!G$7),"契約総額(自官署のみ)",IF(K658=契約状況コード表!D$7,"年間支払金額(自官署のみ)",IF(AG658=契約状況コード表!G$7,"契約総額",IF(AND(COUNTIF(BJ658,"&lt;&gt;*単価*"),OR(K658=契約状況コード表!D$5,K658=契約状況コード表!D$6)),"全官署予定価格",IF(AND(COUNTIF(BJ658,"*単価*"),OR(K658=契約状況コード表!D$5,K658=契約状況コード表!D$6)),"全官署支払金額",IF(AND(COUNTIF(BJ658,"&lt;&gt;*単価*"),COUNTIF(BJ658,"*変更契約*")),"変更後予定価格",IF(COUNTIF(BJ658,"*単価*"),"年間支払金額","予定価格"))))))))))))</f>
        <v>予定価格</v>
      </c>
      <c r="BD658" s="98" t="str">
        <f>IF(AND(BI658=契約状況コード表!M$5,T658&gt;契約状況コード表!N$5),"○",IF(AND(BI658=契約状況コード表!M$6,T658&gt;=契約状況コード表!N$6),"○",IF(AND(BI658=契約状況コード表!M$7,T658&gt;=契約状況コード表!N$7),"○",IF(AND(BI658=契約状況コード表!M$8,T658&gt;=契約状況コード表!N$8),"○",IF(AND(BI658=契約状況コード表!M$9,T658&gt;=契約状況コード表!N$9),"○",IF(AND(BI658=契約状況コード表!M$10,T658&gt;=契約状況コード表!N$10),"○",IF(AND(BI658=契約状況コード表!M$11,T658&gt;=契約状況コード表!N$11),"○",IF(AND(BI658=契約状況コード表!M$12,T658&gt;=契約状況コード表!N$12),"○",IF(AND(BI658=契約状況コード表!M$13,T658&gt;=契約状況コード表!N$13),"○",IF(T658="他官署で調達手続き入札を実施のため","○","×"))))))))))</f>
        <v>×</v>
      </c>
      <c r="BE658" s="98" t="str">
        <f>IF(AND(BI658=契約状況コード表!M$5,Y658&gt;契約状況コード表!N$5),"○",IF(AND(BI658=契約状況コード表!M$6,Y658&gt;=契約状況コード表!N$6),"○",IF(AND(BI658=契約状況コード表!M$7,Y658&gt;=契約状況コード表!N$7),"○",IF(AND(BI658=契約状況コード表!M$8,Y658&gt;=契約状況コード表!N$8),"○",IF(AND(BI658=契約状況コード表!M$9,Y658&gt;=契約状況コード表!N$9),"○",IF(AND(BI658=契約状況コード表!M$10,Y658&gt;=契約状況コード表!N$10),"○",IF(AND(BI658=契約状況コード表!M$11,Y658&gt;=契約状況コード表!N$11),"○",IF(AND(BI658=契約状況コード表!M$12,Y658&gt;=契約状況コード表!N$12),"○",IF(AND(BI658=契約状況コード表!M$13,Y658&gt;=契約状況コード表!N$13),"○","×")))))))))</f>
        <v>×</v>
      </c>
      <c r="BF658" s="98" t="str">
        <f t="shared" si="79"/>
        <v>×</v>
      </c>
      <c r="BG658" s="98" t="str">
        <f t="shared" si="80"/>
        <v>×</v>
      </c>
      <c r="BH658" s="99" t="str">
        <f t="shared" si="81"/>
        <v/>
      </c>
      <c r="BI658" s="146">
        <f t="shared" si="82"/>
        <v>0</v>
      </c>
      <c r="BJ658" s="29" t="str">
        <f>IF(AG658=契約状況コード表!G$5,"",IF(AND(K658&lt;&gt;"",ISTEXT(U658)),"分担契約/単価契約",IF(ISTEXT(U658),"単価契約",IF(K658&lt;&gt;"","分担契約",""))))</f>
        <v/>
      </c>
      <c r="BK658" s="147"/>
      <c r="BL658" s="102" t="str">
        <f>IF(COUNTIF(T658,"**"),"",IF(AND(T658&gt;=契約状況コード表!P$5,OR(H658=契約状況コード表!M$5,H658=契約状況コード表!M$6)),1,IF(AND(T658&gt;=契約状況コード表!P$13,H658&lt;&gt;契約状況コード表!M$5,H658&lt;&gt;契約状況コード表!M$6),1,"")))</f>
        <v/>
      </c>
      <c r="BM658" s="132" t="str">
        <f t="shared" si="83"/>
        <v>○</v>
      </c>
      <c r="BN658" s="102" t="b">
        <f t="shared" si="84"/>
        <v>1</v>
      </c>
      <c r="BO658" s="102" t="b">
        <f t="shared" si="85"/>
        <v>1</v>
      </c>
    </row>
    <row r="659" spans="7:67" ht="60.6" customHeight="1">
      <c r="G659" s="64"/>
      <c r="H659" s="65"/>
      <c r="I659" s="65"/>
      <c r="J659" s="65"/>
      <c r="K659" s="64"/>
      <c r="L659" s="29"/>
      <c r="M659" s="66"/>
      <c r="N659" s="65"/>
      <c r="O659" s="67"/>
      <c r="P659" s="72"/>
      <c r="Q659" s="73"/>
      <c r="R659" s="65"/>
      <c r="S659" s="64"/>
      <c r="T659" s="68"/>
      <c r="U659" s="75"/>
      <c r="V659" s="76"/>
      <c r="W659" s="148" t="str">
        <f>IF(OR(T659="他官署で調達手続きを実施のため",AG659=契約状況コード表!G$5),"－",IF(V659&lt;&gt;"",ROUNDDOWN(V659/T659,3),(IFERROR(ROUNDDOWN(U659/T659,3),"－"))))</f>
        <v>－</v>
      </c>
      <c r="X659" s="68"/>
      <c r="Y659" s="68"/>
      <c r="Z659" s="71"/>
      <c r="AA659" s="69"/>
      <c r="AB659" s="70"/>
      <c r="AC659" s="71"/>
      <c r="AD659" s="71"/>
      <c r="AE659" s="71"/>
      <c r="AF659" s="71"/>
      <c r="AG659" s="69"/>
      <c r="AH659" s="65"/>
      <c r="AI659" s="65"/>
      <c r="AJ659" s="65"/>
      <c r="AK659" s="29"/>
      <c r="AL659" s="29"/>
      <c r="AM659" s="170"/>
      <c r="AN659" s="170"/>
      <c r="AO659" s="170"/>
      <c r="AP659" s="170"/>
      <c r="AQ659" s="29"/>
      <c r="AR659" s="64"/>
      <c r="AS659" s="29"/>
      <c r="AT659" s="29"/>
      <c r="AU659" s="29"/>
      <c r="AV659" s="29"/>
      <c r="AW659" s="29"/>
      <c r="AX659" s="29"/>
      <c r="AY659" s="29"/>
      <c r="AZ659" s="29"/>
      <c r="BA659" s="90"/>
      <c r="BB659" s="97"/>
      <c r="BC659" s="98" t="str">
        <f>IF(AND(OR(K659=契約状況コード表!D$5,K659=契約状況コード表!D$6),OR(AG659=契約状況コード表!G$5,AG659=契約状況コード表!G$6)),"年間支払金額(全官署)",IF(OR(AG659=契約状況コード表!G$5,AG659=契約状況コード表!G$6),"年間支払金額",IF(AND(OR(COUNTIF(AI659,"*すべて*"),COUNTIF(AI659,"*全て*")),S659="●",OR(K659=契約状況コード表!D$5,K659=契約状況コード表!D$6)),"年間支払金額(全官署、契約相手方ごと)",IF(AND(OR(COUNTIF(AI659,"*すべて*"),COUNTIF(AI659,"*全て*")),S659="●"),"年間支払金額(契約相手方ごと)",IF(AND(OR(K659=契約状況コード表!D$5,K659=契約状況コード表!D$6),AG659=契約状況コード表!G$7),"契約総額(全官署)",IF(AND(K659=契約状況コード表!D$7,AG659=契約状況コード表!G$7),"契約総額(自官署のみ)",IF(K659=契約状況コード表!D$7,"年間支払金額(自官署のみ)",IF(AG659=契約状況コード表!G$7,"契約総額",IF(AND(COUNTIF(BJ659,"&lt;&gt;*単価*"),OR(K659=契約状況コード表!D$5,K659=契約状況コード表!D$6)),"全官署予定価格",IF(AND(COUNTIF(BJ659,"*単価*"),OR(K659=契約状況コード表!D$5,K659=契約状況コード表!D$6)),"全官署支払金額",IF(AND(COUNTIF(BJ659,"&lt;&gt;*単価*"),COUNTIF(BJ659,"*変更契約*")),"変更後予定価格",IF(COUNTIF(BJ659,"*単価*"),"年間支払金額","予定価格"))))))))))))</f>
        <v>予定価格</v>
      </c>
      <c r="BD659" s="98" t="str">
        <f>IF(AND(BI659=契約状況コード表!M$5,T659&gt;契約状況コード表!N$5),"○",IF(AND(BI659=契約状況コード表!M$6,T659&gt;=契約状況コード表!N$6),"○",IF(AND(BI659=契約状況コード表!M$7,T659&gt;=契約状況コード表!N$7),"○",IF(AND(BI659=契約状況コード表!M$8,T659&gt;=契約状況コード表!N$8),"○",IF(AND(BI659=契約状況コード表!M$9,T659&gt;=契約状況コード表!N$9),"○",IF(AND(BI659=契約状況コード表!M$10,T659&gt;=契約状況コード表!N$10),"○",IF(AND(BI659=契約状況コード表!M$11,T659&gt;=契約状況コード表!N$11),"○",IF(AND(BI659=契約状況コード表!M$12,T659&gt;=契約状況コード表!N$12),"○",IF(AND(BI659=契約状況コード表!M$13,T659&gt;=契約状況コード表!N$13),"○",IF(T659="他官署で調達手続き入札を実施のため","○","×"))))))))))</f>
        <v>×</v>
      </c>
      <c r="BE659" s="98" t="str">
        <f>IF(AND(BI659=契約状況コード表!M$5,Y659&gt;契約状況コード表!N$5),"○",IF(AND(BI659=契約状況コード表!M$6,Y659&gt;=契約状況コード表!N$6),"○",IF(AND(BI659=契約状況コード表!M$7,Y659&gt;=契約状況コード表!N$7),"○",IF(AND(BI659=契約状況コード表!M$8,Y659&gt;=契約状況コード表!N$8),"○",IF(AND(BI659=契約状況コード表!M$9,Y659&gt;=契約状況コード表!N$9),"○",IF(AND(BI659=契約状況コード表!M$10,Y659&gt;=契約状況コード表!N$10),"○",IF(AND(BI659=契約状況コード表!M$11,Y659&gt;=契約状況コード表!N$11),"○",IF(AND(BI659=契約状況コード表!M$12,Y659&gt;=契約状況コード表!N$12),"○",IF(AND(BI659=契約状況コード表!M$13,Y659&gt;=契約状況コード表!N$13),"○","×")))))))))</f>
        <v>×</v>
      </c>
      <c r="BF659" s="98" t="str">
        <f t="shared" si="79"/>
        <v>×</v>
      </c>
      <c r="BG659" s="98" t="str">
        <f t="shared" si="80"/>
        <v>×</v>
      </c>
      <c r="BH659" s="99" t="str">
        <f t="shared" si="81"/>
        <v/>
      </c>
      <c r="BI659" s="146">
        <f t="shared" si="82"/>
        <v>0</v>
      </c>
      <c r="BJ659" s="29" t="str">
        <f>IF(AG659=契約状況コード表!G$5,"",IF(AND(K659&lt;&gt;"",ISTEXT(U659)),"分担契約/単価契約",IF(ISTEXT(U659),"単価契約",IF(K659&lt;&gt;"","分担契約",""))))</f>
        <v/>
      </c>
      <c r="BK659" s="147"/>
      <c r="BL659" s="102" t="str">
        <f>IF(COUNTIF(T659,"**"),"",IF(AND(T659&gt;=契約状況コード表!P$5,OR(H659=契約状況コード表!M$5,H659=契約状況コード表!M$6)),1,IF(AND(T659&gt;=契約状況コード表!P$13,H659&lt;&gt;契約状況コード表!M$5,H659&lt;&gt;契約状況コード表!M$6),1,"")))</f>
        <v/>
      </c>
      <c r="BM659" s="132" t="str">
        <f t="shared" si="83"/>
        <v>○</v>
      </c>
      <c r="BN659" s="102" t="b">
        <f t="shared" si="84"/>
        <v>1</v>
      </c>
      <c r="BO659" s="102" t="b">
        <f t="shared" si="85"/>
        <v>1</v>
      </c>
    </row>
    <row r="660" spans="7:67" ht="60.6" customHeight="1">
      <c r="G660" s="64"/>
      <c r="H660" s="65"/>
      <c r="I660" s="65"/>
      <c r="J660" s="65"/>
      <c r="K660" s="64"/>
      <c r="L660" s="29"/>
      <c r="M660" s="66"/>
      <c r="N660" s="65"/>
      <c r="O660" s="67"/>
      <c r="P660" s="72"/>
      <c r="Q660" s="73"/>
      <c r="R660" s="65"/>
      <c r="S660" s="64"/>
      <c r="T660" s="68"/>
      <c r="U660" s="75"/>
      <c r="V660" s="76"/>
      <c r="W660" s="148" t="str">
        <f>IF(OR(T660="他官署で調達手続きを実施のため",AG660=契約状況コード表!G$5),"－",IF(V660&lt;&gt;"",ROUNDDOWN(V660/T660,3),(IFERROR(ROUNDDOWN(U660/T660,3),"－"))))</f>
        <v>－</v>
      </c>
      <c r="X660" s="68"/>
      <c r="Y660" s="68"/>
      <c r="Z660" s="71"/>
      <c r="AA660" s="69"/>
      <c r="AB660" s="70"/>
      <c r="AC660" s="71"/>
      <c r="AD660" s="71"/>
      <c r="AE660" s="71"/>
      <c r="AF660" s="71"/>
      <c r="AG660" s="69"/>
      <c r="AH660" s="65"/>
      <c r="AI660" s="65"/>
      <c r="AJ660" s="65"/>
      <c r="AK660" s="29"/>
      <c r="AL660" s="29"/>
      <c r="AM660" s="170"/>
      <c r="AN660" s="170"/>
      <c r="AO660" s="170"/>
      <c r="AP660" s="170"/>
      <c r="AQ660" s="29"/>
      <c r="AR660" s="64"/>
      <c r="AS660" s="29"/>
      <c r="AT660" s="29"/>
      <c r="AU660" s="29"/>
      <c r="AV660" s="29"/>
      <c r="AW660" s="29"/>
      <c r="AX660" s="29"/>
      <c r="AY660" s="29"/>
      <c r="AZ660" s="29"/>
      <c r="BA660" s="90"/>
      <c r="BB660" s="97"/>
      <c r="BC660" s="98" t="str">
        <f>IF(AND(OR(K660=契約状況コード表!D$5,K660=契約状況コード表!D$6),OR(AG660=契約状況コード表!G$5,AG660=契約状況コード表!G$6)),"年間支払金額(全官署)",IF(OR(AG660=契約状況コード表!G$5,AG660=契約状況コード表!G$6),"年間支払金額",IF(AND(OR(COUNTIF(AI660,"*すべて*"),COUNTIF(AI660,"*全て*")),S660="●",OR(K660=契約状況コード表!D$5,K660=契約状況コード表!D$6)),"年間支払金額(全官署、契約相手方ごと)",IF(AND(OR(COUNTIF(AI660,"*すべて*"),COUNTIF(AI660,"*全て*")),S660="●"),"年間支払金額(契約相手方ごと)",IF(AND(OR(K660=契約状況コード表!D$5,K660=契約状況コード表!D$6),AG660=契約状況コード表!G$7),"契約総額(全官署)",IF(AND(K660=契約状況コード表!D$7,AG660=契約状況コード表!G$7),"契約総額(自官署のみ)",IF(K660=契約状況コード表!D$7,"年間支払金額(自官署のみ)",IF(AG660=契約状況コード表!G$7,"契約総額",IF(AND(COUNTIF(BJ660,"&lt;&gt;*単価*"),OR(K660=契約状況コード表!D$5,K660=契約状況コード表!D$6)),"全官署予定価格",IF(AND(COUNTIF(BJ660,"*単価*"),OR(K660=契約状況コード表!D$5,K660=契約状況コード表!D$6)),"全官署支払金額",IF(AND(COUNTIF(BJ660,"&lt;&gt;*単価*"),COUNTIF(BJ660,"*変更契約*")),"変更後予定価格",IF(COUNTIF(BJ660,"*単価*"),"年間支払金額","予定価格"))))))))))))</f>
        <v>予定価格</v>
      </c>
      <c r="BD660" s="98" t="str">
        <f>IF(AND(BI660=契約状況コード表!M$5,T660&gt;契約状況コード表!N$5),"○",IF(AND(BI660=契約状況コード表!M$6,T660&gt;=契約状況コード表!N$6),"○",IF(AND(BI660=契約状況コード表!M$7,T660&gt;=契約状況コード表!N$7),"○",IF(AND(BI660=契約状況コード表!M$8,T660&gt;=契約状況コード表!N$8),"○",IF(AND(BI660=契約状況コード表!M$9,T660&gt;=契約状況コード表!N$9),"○",IF(AND(BI660=契約状況コード表!M$10,T660&gt;=契約状況コード表!N$10),"○",IF(AND(BI660=契約状況コード表!M$11,T660&gt;=契約状況コード表!N$11),"○",IF(AND(BI660=契約状況コード表!M$12,T660&gt;=契約状況コード表!N$12),"○",IF(AND(BI660=契約状況コード表!M$13,T660&gt;=契約状況コード表!N$13),"○",IF(T660="他官署で調達手続き入札を実施のため","○","×"))))))))))</f>
        <v>×</v>
      </c>
      <c r="BE660" s="98" t="str">
        <f>IF(AND(BI660=契約状況コード表!M$5,Y660&gt;契約状況コード表!N$5),"○",IF(AND(BI660=契約状況コード表!M$6,Y660&gt;=契約状況コード表!N$6),"○",IF(AND(BI660=契約状況コード表!M$7,Y660&gt;=契約状況コード表!N$7),"○",IF(AND(BI660=契約状況コード表!M$8,Y660&gt;=契約状況コード表!N$8),"○",IF(AND(BI660=契約状況コード表!M$9,Y660&gt;=契約状況コード表!N$9),"○",IF(AND(BI660=契約状況コード表!M$10,Y660&gt;=契約状況コード表!N$10),"○",IF(AND(BI660=契約状況コード表!M$11,Y660&gt;=契約状況コード表!N$11),"○",IF(AND(BI660=契約状況コード表!M$12,Y660&gt;=契約状況コード表!N$12),"○",IF(AND(BI660=契約状況コード表!M$13,Y660&gt;=契約状況コード表!N$13),"○","×")))))))))</f>
        <v>×</v>
      </c>
      <c r="BF660" s="98" t="str">
        <f t="shared" si="79"/>
        <v>×</v>
      </c>
      <c r="BG660" s="98" t="str">
        <f t="shared" si="80"/>
        <v>×</v>
      </c>
      <c r="BH660" s="99" t="str">
        <f t="shared" si="81"/>
        <v/>
      </c>
      <c r="BI660" s="146">
        <f t="shared" si="82"/>
        <v>0</v>
      </c>
      <c r="BJ660" s="29" t="str">
        <f>IF(AG660=契約状況コード表!G$5,"",IF(AND(K660&lt;&gt;"",ISTEXT(U660)),"分担契約/単価契約",IF(ISTEXT(U660),"単価契約",IF(K660&lt;&gt;"","分担契約",""))))</f>
        <v/>
      </c>
      <c r="BK660" s="147"/>
      <c r="BL660" s="102" t="str">
        <f>IF(COUNTIF(T660,"**"),"",IF(AND(T660&gt;=契約状況コード表!P$5,OR(H660=契約状況コード表!M$5,H660=契約状況コード表!M$6)),1,IF(AND(T660&gt;=契約状況コード表!P$13,H660&lt;&gt;契約状況コード表!M$5,H660&lt;&gt;契約状況コード表!M$6),1,"")))</f>
        <v/>
      </c>
      <c r="BM660" s="132" t="str">
        <f t="shared" si="83"/>
        <v>○</v>
      </c>
      <c r="BN660" s="102" t="b">
        <f t="shared" si="84"/>
        <v>1</v>
      </c>
      <c r="BO660" s="102" t="b">
        <f t="shared" si="85"/>
        <v>1</v>
      </c>
    </row>
    <row r="661" spans="7:67" ht="60.6" customHeight="1">
      <c r="G661" s="64"/>
      <c r="H661" s="65"/>
      <c r="I661" s="65"/>
      <c r="J661" s="65"/>
      <c r="K661" s="64"/>
      <c r="L661" s="29"/>
      <c r="M661" s="66"/>
      <c r="N661" s="65"/>
      <c r="O661" s="67"/>
      <c r="P661" s="72"/>
      <c r="Q661" s="73"/>
      <c r="R661" s="65"/>
      <c r="S661" s="64"/>
      <c r="T661" s="68"/>
      <c r="U661" s="75"/>
      <c r="V661" s="76"/>
      <c r="W661" s="148" t="str">
        <f>IF(OR(T661="他官署で調達手続きを実施のため",AG661=契約状況コード表!G$5),"－",IF(V661&lt;&gt;"",ROUNDDOWN(V661/T661,3),(IFERROR(ROUNDDOWN(U661/T661,3),"－"))))</f>
        <v>－</v>
      </c>
      <c r="X661" s="68"/>
      <c r="Y661" s="68"/>
      <c r="Z661" s="71"/>
      <c r="AA661" s="69"/>
      <c r="AB661" s="70"/>
      <c r="AC661" s="71"/>
      <c r="AD661" s="71"/>
      <c r="AE661" s="71"/>
      <c r="AF661" s="71"/>
      <c r="AG661" s="69"/>
      <c r="AH661" s="65"/>
      <c r="AI661" s="65"/>
      <c r="AJ661" s="65"/>
      <c r="AK661" s="29"/>
      <c r="AL661" s="29"/>
      <c r="AM661" s="170"/>
      <c r="AN661" s="170"/>
      <c r="AO661" s="170"/>
      <c r="AP661" s="170"/>
      <c r="AQ661" s="29"/>
      <c r="AR661" s="64"/>
      <c r="AS661" s="29"/>
      <c r="AT661" s="29"/>
      <c r="AU661" s="29"/>
      <c r="AV661" s="29"/>
      <c r="AW661" s="29"/>
      <c r="AX661" s="29"/>
      <c r="AY661" s="29"/>
      <c r="AZ661" s="29"/>
      <c r="BA661" s="90"/>
      <c r="BB661" s="97"/>
      <c r="BC661" s="98" t="str">
        <f>IF(AND(OR(K661=契約状況コード表!D$5,K661=契約状況コード表!D$6),OR(AG661=契約状況コード表!G$5,AG661=契約状況コード表!G$6)),"年間支払金額(全官署)",IF(OR(AG661=契約状況コード表!G$5,AG661=契約状況コード表!G$6),"年間支払金額",IF(AND(OR(COUNTIF(AI661,"*すべて*"),COUNTIF(AI661,"*全て*")),S661="●",OR(K661=契約状況コード表!D$5,K661=契約状況コード表!D$6)),"年間支払金額(全官署、契約相手方ごと)",IF(AND(OR(COUNTIF(AI661,"*すべて*"),COUNTIF(AI661,"*全て*")),S661="●"),"年間支払金額(契約相手方ごと)",IF(AND(OR(K661=契約状況コード表!D$5,K661=契約状況コード表!D$6),AG661=契約状況コード表!G$7),"契約総額(全官署)",IF(AND(K661=契約状況コード表!D$7,AG661=契約状況コード表!G$7),"契約総額(自官署のみ)",IF(K661=契約状況コード表!D$7,"年間支払金額(自官署のみ)",IF(AG661=契約状況コード表!G$7,"契約総額",IF(AND(COUNTIF(BJ661,"&lt;&gt;*単価*"),OR(K661=契約状況コード表!D$5,K661=契約状況コード表!D$6)),"全官署予定価格",IF(AND(COUNTIF(BJ661,"*単価*"),OR(K661=契約状況コード表!D$5,K661=契約状況コード表!D$6)),"全官署支払金額",IF(AND(COUNTIF(BJ661,"&lt;&gt;*単価*"),COUNTIF(BJ661,"*変更契約*")),"変更後予定価格",IF(COUNTIF(BJ661,"*単価*"),"年間支払金額","予定価格"))))))))))))</f>
        <v>予定価格</v>
      </c>
      <c r="BD661" s="98" t="str">
        <f>IF(AND(BI661=契約状況コード表!M$5,T661&gt;契約状況コード表!N$5),"○",IF(AND(BI661=契約状況コード表!M$6,T661&gt;=契約状況コード表!N$6),"○",IF(AND(BI661=契約状況コード表!M$7,T661&gt;=契約状況コード表!N$7),"○",IF(AND(BI661=契約状況コード表!M$8,T661&gt;=契約状況コード表!N$8),"○",IF(AND(BI661=契約状況コード表!M$9,T661&gt;=契約状況コード表!N$9),"○",IF(AND(BI661=契約状況コード表!M$10,T661&gt;=契約状況コード表!N$10),"○",IF(AND(BI661=契約状況コード表!M$11,T661&gt;=契約状況コード表!N$11),"○",IF(AND(BI661=契約状況コード表!M$12,T661&gt;=契約状況コード表!N$12),"○",IF(AND(BI661=契約状況コード表!M$13,T661&gt;=契約状況コード表!N$13),"○",IF(T661="他官署で調達手続き入札を実施のため","○","×"))))))))))</f>
        <v>×</v>
      </c>
      <c r="BE661" s="98" t="str">
        <f>IF(AND(BI661=契約状況コード表!M$5,Y661&gt;契約状況コード表!N$5),"○",IF(AND(BI661=契約状況コード表!M$6,Y661&gt;=契約状況コード表!N$6),"○",IF(AND(BI661=契約状況コード表!M$7,Y661&gt;=契約状況コード表!N$7),"○",IF(AND(BI661=契約状況コード表!M$8,Y661&gt;=契約状況コード表!N$8),"○",IF(AND(BI661=契約状況コード表!M$9,Y661&gt;=契約状況コード表!N$9),"○",IF(AND(BI661=契約状況コード表!M$10,Y661&gt;=契約状況コード表!N$10),"○",IF(AND(BI661=契約状況コード表!M$11,Y661&gt;=契約状況コード表!N$11),"○",IF(AND(BI661=契約状況コード表!M$12,Y661&gt;=契約状況コード表!N$12),"○",IF(AND(BI661=契約状況コード表!M$13,Y661&gt;=契約状況コード表!N$13),"○","×")))))))))</f>
        <v>×</v>
      </c>
      <c r="BF661" s="98" t="str">
        <f t="shared" si="79"/>
        <v>×</v>
      </c>
      <c r="BG661" s="98" t="str">
        <f t="shared" si="80"/>
        <v>×</v>
      </c>
      <c r="BH661" s="99" t="str">
        <f t="shared" si="81"/>
        <v/>
      </c>
      <c r="BI661" s="146">
        <f t="shared" si="82"/>
        <v>0</v>
      </c>
      <c r="BJ661" s="29" t="str">
        <f>IF(AG661=契約状況コード表!G$5,"",IF(AND(K661&lt;&gt;"",ISTEXT(U661)),"分担契約/単価契約",IF(ISTEXT(U661),"単価契約",IF(K661&lt;&gt;"","分担契約",""))))</f>
        <v/>
      </c>
      <c r="BK661" s="147"/>
      <c r="BL661" s="102" t="str">
        <f>IF(COUNTIF(T661,"**"),"",IF(AND(T661&gt;=契約状況コード表!P$5,OR(H661=契約状況コード表!M$5,H661=契約状況コード表!M$6)),1,IF(AND(T661&gt;=契約状況コード表!P$13,H661&lt;&gt;契約状況コード表!M$5,H661&lt;&gt;契約状況コード表!M$6),1,"")))</f>
        <v/>
      </c>
      <c r="BM661" s="132" t="str">
        <f t="shared" si="83"/>
        <v>○</v>
      </c>
      <c r="BN661" s="102" t="b">
        <f t="shared" si="84"/>
        <v>1</v>
      </c>
      <c r="BO661" s="102" t="b">
        <f t="shared" si="85"/>
        <v>1</v>
      </c>
    </row>
    <row r="662" spans="7:67" ht="60.6" customHeight="1">
      <c r="G662" s="64"/>
      <c r="H662" s="65"/>
      <c r="I662" s="65"/>
      <c r="J662" s="65"/>
      <c r="K662" s="64"/>
      <c r="L662" s="29"/>
      <c r="M662" s="66"/>
      <c r="N662" s="65"/>
      <c r="O662" s="67"/>
      <c r="P662" s="72"/>
      <c r="Q662" s="73"/>
      <c r="R662" s="65"/>
      <c r="S662" s="64"/>
      <c r="T662" s="68"/>
      <c r="U662" s="75"/>
      <c r="V662" s="76"/>
      <c r="W662" s="148" t="str">
        <f>IF(OR(T662="他官署で調達手続きを実施のため",AG662=契約状況コード表!G$5),"－",IF(V662&lt;&gt;"",ROUNDDOWN(V662/T662,3),(IFERROR(ROUNDDOWN(U662/T662,3),"－"))))</f>
        <v>－</v>
      </c>
      <c r="X662" s="68"/>
      <c r="Y662" s="68"/>
      <c r="Z662" s="71"/>
      <c r="AA662" s="69"/>
      <c r="AB662" s="70"/>
      <c r="AC662" s="71"/>
      <c r="AD662" s="71"/>
      <c r="AE662" s="71"/>
      <c r="AF662" s="71"/>
      <c r="AG662" s="69"/>
      <c r="AH662" s="65"/>
      <c r="AI662" s="65"/>
      <c r="AJ662" s="65"/>
      <c r="AK662" s="29"/>
      <c r="AL662" s="29"/>
      <c r="AM662" s="170"/>
      <c r="AN662" s="170"/>
      <c r="AO662" s="170"/>
      <c r="AP662" s="170"/>
      <c r="AQ662" s="29"/>
      <c r="AR662" s="64"/>
      <c r="AS662" s="29"/>
      <c r="AT662" s="29"/>
      <c r="AU662" s="29"/>
      <c r="AV662" s="29"/>
      <c r="AW662" s="29"/>
      <c r="AX662" s="29"/>
      <c r="AY662" s="29"/>
      <c r="AZ662" s="29"/>
      <c r="BA662" s="92"/>
      <c r="BB662" s="97"/>
      <c r="BC662" s="98" t="str">
        <f>IF(AND(OR(K662=契約状況コード表!D$5,K662=契約状況コード表!D$6),OR(AG662=契約状況コード表!G$5,AG662=契約状況コード表!G$6)),"年間支払金額(全官署)",IF(OR(AG662=契約状況コード表!G$5,AG662=契約状況コード表!G$6),"年間支払金額",IF(AND(OR(COUNTIF(AI662,"*すべて*"),COUNTIF(AI662,"*全て*")),S662="●",OR(K662=契約状況コード表!D$5,K662=契約状況コード表!D$6)),"年間支払金額(全官署、契約相手方ごと)",IF(AND(OR(COUNTIF(AI662,"*すべて*"),COUNTIF(AI662,"*全て*")),S662="●"),"年間支払金額(契約相手方ごと)",IF(AND(OR(K662=契約状況コード表!D$5,K662=契約状況コード表!D$6),AG662=契約状況コード表!G$7),"契約総額(全官署)",IF(AND(K662=契約状況コード表!D$7,AG662=契約状況コード表!G$7),"契約総額(自官署のみ)",IF(K662=契約状況コード表!D$7,"年間支払金額(自官署のみ)",IF(AG662=契約状況コード表!G$7,"契約総額",IF(AND(COUNTIF(BJ662,"&lt;&gt;*単価*"),OR(K662=契約状況コード表!D$5,K662=契約状況コード表!D$6)),"全官署予定価格",IF(AND(COUNTIF(BJ662,"*単価*"),OR(K662=契約状況コード表!D$5,K662=契約状況コード表!D$6)),"全官署支払金額",IF(AND(COUNTIF(BJ662,"&lt;&gt;*単価*"),COUNTIF(BJ662,"*変更契約*")),"変更後予定価格",IF(COUNTIF(BJ662,"*単価*"),"年間支払金額","予定価格"))))))))))))</f>
        <v>予定価格</v>
      </c>
      <c r="BD662" s="98" t="str">
        <f>IF(AND(BI662=契約状況コード表!M$5,T662&gt;契約状況コード表!N$5),"○",IF(AND(BI662=契約状況コード表!M$6,T662&gt;=契約状況コード表!N$6),"○",IF(AND(BI662=契約状況コード表!M$7,T662&gt;=契約状況コード表!N$7),"○",IF(AND(BI662=契約状況コード表!M$8,T662&gt;=契約状況コード表!N$8),"○",IF(AND(BI662=契約状況コード表!M$9,T662&gt;=契約状況コード表!N$9),"○",IF(AND(BI662=契約状況コード表!M$10,T662&gt;=契約状況コード表!N$10),"○",IF(AND(BI662=契約状況コード表!M$11,T662&gt;=契約状況コード表!N$11),"○",IF(AND(BI662=契約状況コード表!M$12,T662&gt;=契約状況コード表!N$12),"○",IF(AND(BI662=契約状況コード表!M$13,T662&gt;=契約状況コード表!N$13),"○",IF(T662="他官署で調達手続き入札を実施のため","○","×"))))))))))</f>
        <v>×</v>
      </c>
      <c r="BE662" s="98" t="str">
        <f>IF(AND(BI662=契約状況コード表!M$5,Y662&gt;契約状況コード表!N$5),"○",IF(AND(BI662=契約状況コード表!M$6,Y662&gt;=契約状況コード表!N$6),"○",IF(AND(BI662=契約状況コード表!M$7,Y662&gt;=契約状況コード表!N$7),"○",IF(AND(BI662=契約状況コード表!M$8,Y662&gt;=契約状況コード表!N$8),"○",IF(AND(BI662=契約状況コード表!M$9,Y662&gt;=契約状況コード表!N$9),"○",IF(AND(BI662=契約状況コード表!M$10,Y662&gt;=契約状況コード表!N$10),"○",IF(AND(BI662=契約状況コード表!M$11,Y662&gt;=契約状況コード表!N$11),"○",IF(AND(BI662=契約状況コード表!M$12,Y662&gt;=契約状況コード表!N$12),"○",IF(AND(BI662=契約状況コード表!M$13,Y662&gt;=契約状況コード表!N$13),"○","×")))))))))</f>
        <v>×</v>
      </c>
      <c r="BF662" s="98" t="str">
        <f t="shared" si="79"/>
        <v>×</v>
      </c>
      <c r="BG662" s="98" t="str">
        <f t="shared" si="80"/>
        <v>×</v>
      </c>
      <c r="BH662" s="99" t="str">
        <f t="shared" si="81"/>
        <v/>
      </c>
      <c r="BI662" s="146">
        <f t="shared" si="82"/>
        <v>0</v>
      </c>
      <c r="BJ662" s="29" t="str">
        <f>IF(AG662=契約状況コード表!G$5,"",IF(AND(K662&lt;&gt;"",ISTEXT(U662)),"分担契約/単価契約",IF(ISTEXT(U662),"単価契約",IF(K662&lt;&gt;"","分担契約",""))))</f>
        <v/>
      </c>
      <c r="BK662" s="147"/>
      <c r="BL662" s="102" t="str">
        <f>IF(COUNTIF(T662,"**"),"",IF(AND(T662&gt;=契約状況コード表!P$5,OR(H662=契約状況コード表!M$5,H662=契約状況コード表!M$6)),1,IF(AND(T662&gt;=契約状況コード表!P$13,H662&lt;&gt;契約状況コード表!M$5,H662&lt;&gt;契約状況コード表!M$6),1,"")))</f>
        <v/>
      </c>
      <c r="BM662" s="132" t="str">
        <f t="shared" si="83"/>
        <v>○</v>
      </c>
      <c r="BN662" s="102" t="b">
        <f t="shared" si="84"/>
        <v>1</v>
      </c>
      <c r="BO662" s="102" t="b">
        <f t="shared" si="85"/>
        <v>1</v>
      </c>
    </row>
    <row r="663" spans="7:67" ht="60.6" customHeight="1">
      <c r="G663" s="64"/>
      <c r="H663" s="65"/>
      <c r="I663" s="65"/>
      <c r="J663" s="65"/>
      <c r="K663" s="64"/>
      <c r="L663" s="29"/>
      <c r="M663" s="66"/>
      <c r="N663" s="65"/>
      <c r="O663" s="67"/>
      <c r="P663" s="72"/>
      <c r="Q663" s="73"/>
      <c r="R663" s="65"/>
      <c r="S663" s="64"/>
      <c r="T663" s="68"/>
      <c r="U663" s="75"/>
      <c r="V663" s="76"/>
      <c r="W663" s="148" t="str">
        <f>IF(OR(T663="他官署で調達手続きを実施のため",AG663=契約状況コード表!G$5),"－",IF(V663&lt;&gt;"",ROUNDDOWN(V663/T663,3),(IFERROR(ROUNDDOWN(U663/T663,3),"－"))))</f>
        <v>－</v>
      </c>
      <c r="X663" s="68"/>
      <c r="Y663" s="68"/>
      <c r="Z663" s="71"/>
      <c r="AA663" s="69"/>
      <c r="AB663" s="70"/>
      <c r="AC663" s="71"/>
      <c r="AD663" s="71"/>
      <c r="AE663" s="71"/>
      <c r="AF663" s="71"/>
      <c r="AG663" s="69"/>
      <c r="AH663" s="65"/>
      <c r="AI663" s="65"/>
      <c r="AJ663" s="65"/>
      <c r="AK663" s="29"/>
      <c r="AL663" s="29"/>
      <c r="AM663" s="170"/>
      <c r="AN663" s="170"/>
      <c r="AO663" s="170"/>
      <c r="AP663" s="170"/>
      <c r="AQ663" s="29"/>
      <c r="AR663" s="64"/>
      <c r="AS663" s="29"/>
      <c r="AT663" s="29"/>
      <c r="AU663" s="29"/>
      <c r="AV663" s="29"/>
      <c r="AW663" s="29"/>
      <c r="AX663" s="29"/>
      <c r="AY663" s="29"/>
      <c r="AZ663" s="29"/>
      <c r="BA663" s="90"/>
      <c r="BB663" s="97"/>
      <c r="BC663" s="98" t="str">
        <f>IF(AND(OR(K663=契約状況コード表!D$5,K663=契約状況コード表!D$6),OR(AG663=契約状況コード表!G$5,AG663=契約状況コード表!G$6)),"年間支払金額(全官署)",IF(OR(AG663=契約状況コード表!G$5,AG663=契約状況コード表!G$6),"年間支払金額",IF(AND(OR(COUNTIF(AI663,"*すべて*"),COUNTIF(AI663,"*全て*")),S663="●",OR(K663=契約状況コード表!D$5,K663=契約状況コード表!D$6)),"年間支払金額(全官署、契約相手方ごと)",IF(AND(OR(COUNTIF(AI663,"*すべて*"),COUNTIF(AI663,"*全て*")),S663="●"),"年間支払金額(契約相手方ごと)",IF(AND(OR(K663=契約状況コード表!D$5,K663=契約状況コード表!D$6),AG663=契約状況コード表!G$7),"契約総額(全官署)",IF(AND(K663=契約状況コード表!D$7,AG663=契約状況コード表!G$7),"契約総額(自官署のみ)",IF(K663=契約状況コード表!D$7,"年間支払金額(自官署のみ)",IF(AG663=契約状況コード表!G$7,"契約総額",IF(AND(COUNTIF(BJ663,"&lt;&gt;*単価*"),OR(K663=契約状況コード表!D$5,K663=契約状況コード表!D$6)),"全官署予定価格",IF(AND(COUNTIF(BJ663,"*単価*"),OR(K663=契約状況コード表!D$5,K663=契約状況コード表!D$6)),"全官署支払金額",IF(AND(COUNTIF(BJ663,"&lt;&gt;*単価*"),COUNTIF(BJ663,"*変更契約*")),"変更後予定価格",IF(COUNTIF(BJ663,"*単価*"),"年間支払金額","予定価格"))))))))))))</f>
        <v>予定価格</v>
      </c>
      <c r="BD663" s="98" t="str">
        <f>IF(AND(BI663=契約状況コード表!M$5,T663&gt;契約状況コード表!N$5),"○",IF(AND(BI663=契約状況コード表!M$6,T663&gt;=契約状況コード表!N$6),"○",IF(AND(BI663=契約状況コード表!M$7,T663&gt;=契約状況コード表!N$7),"○",IF(AND(BI663=契約状況コード表!M$8,T663&gt;=契約状況コード表!N$8),"○",IF(AND(BI663=契約状況コード表!M$9,T663&gt;=契約状況コード表!N$9),"○",IF(AND(BI663=契約状況コード表!M$10,T663&gt;=契約状況コード表!N$10),"○",IF(AND(BI663=契約状況コード表!M$11,T663&gt;=契約状況コード表!N$11),"○",IF(AND(BI663=契約状況コード表!M$12,T663&gt;=契約状況コード表!N$12),"○",IF(AND(BI663=契約状況コード表!M$13,T663&gt;=契約状況コード表!N$13),"○",IF(T663="他官署で調達手続き入札を実施のため","○","×"))))))))))</f>
        <v>×</v>
      </c>
      <c r="BE663" s="98" t="str">
        <f>IF(AND(BI663=契約状況コード表!M$5,Y663&gt;契約状況コード表!N$5),"○",IF(AND(BI663=契約状況コード表!M$6,Y663&gt;=契約状況コード表!N$6),"○",IF(AND(BI663=契約状況コード表!M$7,Y663&gt;=契約状況コード表!N$7),"○",IF(AND(BI663=契約状況コード表!M$8,Y663&gt;=契約状況コード表!N$8),"○",IF(AND(BI663=契約状況コード表!M$9,Y663&gt;=契約状況コード表!N$9),"○",IF(AND(BI663=契約状況コード表!M$10,Y663&gt;=契約状況コード表!N$10),"○",IF(AND(BI663=契約状況コード表!M$11,Y663&gt;=契約状況コード表!N$11),"○",IF(AND(BI663=契約状況コード表!M$12,Y663&gt;=契約状況コード表!N$12),"○",IF(AND(BI663=契約状況コード表!M$13,Y663&gt;=契約状況コード表!N$13),"○","×")))))))))</f>
        <v>×</v>
      </c>
      <c r="BF663" s="98" t="str">
        <f t="shared" si="79"/>
        <v>×</v>
      </c>
      <c r="BG663" s="98" t="str">
        <f t="shared" si="80"/>
        <v>×</v>
      </c>
      <c r="BH663" s="99" t="str">
        <f t="shared" si="81"/>
        <v/>
      </c>
      <c r="BI663" s="146">
        <f t="shared" si="82"/>
        <v>0</v>
      </c>
      <c r="BJ663" s="29" t="str">
        <f>IF(AG663=契約状況コード表!G$5,"",IF(AND(K663&lt;&gt;"",ISTEXT(U663)),"分担契約/単価契約",IF(ISTEXT(U663),"単価契約",IF(K663&lt;&gt;"","分担契約",""))))</f>
        <v/>
      </c>
      <c r="BK663" s="147"/>
      <c r="BL663" s="102" t="str">
        <f>IF(COUNTIF(T663,"**"),"",IF(AND(T663&gt;=契約状況コード表!P$5,OR(H663=契約状況コード表!M$5,H663=契約状況コード表!M$6)),1,IF(AND(T663&gt;=契約状況コード表!P$13,H663&lt;&gt;契約状況コード表!M$5,H663&lt;&gt;契約状況コード表!M$6),1,"")))</f>
        <v/>
      </c>
      <c r="BM663" s="132" t="str">
        <f t="shared" si="83"/>
        <v>○</v>
      </c>
      <c r="BN663" s="102" t="b">
        <f t="shared" si="84"/>
        <v>1</v>
      </c>
      <c r="BO663" s="102" t="b">
        <f t="shared" si="85"/>
        <v>1</v>
      </c>
    </row>
    <row r="664" spans="7:67" ht="60.6" customHeight="1">
      <c r="G664" s="64"/>
      <c r="H664" s="65"/>
      <c r="I664" s="65"/>
      <c r="J664" s="65"/>
      <c r="K664" s="64"/>
      <c r="L664" s="29"/>
      <c r="M664" s="66"/>
      <c r="N664" s="65"/>
      <c r="O664" s="67"/>
      <c r="P664" s="72"/>
      <c r="Q664" s="73"/>
      <c r="R664" s="65"/>
      <c r="S664" s="64"/>
      <c r="T664" s="68"/>
      <c r="U664" s="75"/>
      <c r="V664" s="76"/>
      <c r="W664" s="148" t="str">
        <f>IF(OR(T664="他官署で調達手続きを実施のため",AG664=契約状況コード表!G$5),"－",IF(V664&lt;&gt;"",ROUNDDOWN(V664/T664,3),(IFERROR(ROUNDDOWN(U664/T664,3),"－"))))</f>
        <v>－</v>
      </c>
      <c r="X664" s="68"/>
      <c r="Y664" s="68"/>
      <c r="Z664" s="71"/>
      <c r="AA664" s="69"/>
      <c r="AB664" s="70"/>
      <c r="AC664" s="71"/>
      <c r="AD664" s="71"/>
      <c r="AE664" s="71"/>
      <c r="AF664" s="71"/>
      <c r="AG664" s="69"/>
      <c r="AH664" s="65"/>
      <c r="AI664" s="65"/>
      <c r="AJ664" s="65"/>
      <c r="AK664" s="29"/>
      <c r="AL664" s="29"/>
      <c r="AM664" s="170"/>
      <c r="AN664" s="170"/>
      <c r="AO664" s="170"/>
      <c r="AP664" s="170"/>
      <c r="AQ664" s="29"/>
      <c r="AR664" s="64"/>
      <c r="AS664" s="29"/>
      <c r="AT664" s="29"/>
      <c r="AU664" s="29"/>
      <c r="AV664" s="29"/>
      <c r="AW664" s="29"/>
      <c r="AX664" s="29"/>
      <c r="AY664" s="29"/>
      <c r="AZ664" s="29"/>
      <c r="BA664" s="90"/>
      <c r="BB664" s="97"/>
      <c r="BC664" s="98" t="str">
        <f>IF(AND(OR(K664=契約状況コード表!D$5,K664=契約状況コード表!D$6),OR(AG664=契約状況コード表!G$5,AG664=契約状況コード表!G$6)),"年間支払金額(全官署)",IF(OR(AG664=契約状況コード表!G$5,AG664=契約状況コード表!G$6),"年間支払金額",IF(AND(OR(COUNTIF(AI664,"*すべて*"),COUNTIF(AI664,"*全て*")),S664="●",OR(K664=契約状況コード表!D$5,K664=契約状況コード表!D$6)),"年間支払金額(全官署、契約相手方ごと)",IF(AND(OR(COUNTIF(AI664,"*すべて*"),COUNTIF(AI664,"*全て*")),S664="●"),"年間支払金額(契約相手方ごと)",IF(AND(OR(K664=契約状況コード表!D$5,K664=契約状況コード表!D$6),AG664=契約状況コード表!G$7),"契約総額(全官署)",IF(AND(K664=契約状況コード表!D$7,AG664=契約状況コード表!G$7),"契約総額(自官署のみ)",IF(K664=契約状況コード表!D$7,"年間支払金額(自官署のみ)",IF(AG664=契約状況コード表!G$7,"契約総額",IF(AND(COUNTIF(BJ664,"&lt;&gt;*単価*"),OR(K664=契約状況コード表!D$5,K664=契約状況コード表!D$6)),"全官署予定価格",IF(AND(COUNTIF(BJ664,"*単価*"),OR(K664=契約状況コード表!D$5,K664=契約状況コード表!D$6)),"全官署支払金額",IF(AND(COUNTIF(BJ664,"&lt;&gt;*単価*"),COUNTIF(BJ664,"*変更契約*")),"変更後予定価格",IF(COUNTIF(BJ664,"*単価*"),"年間支払金額","予定価格"))))))))))))</f>
        <v>予定価格</v>
      </c>
      <c r="BD664" s="98" t="str">
        <f>IF(AND(BI664=契約状況コード表!M$5,T664&gt;契約状況コード表!N$5),"○",IF(AND(BI664=契約状況コード表!M$6,T664&gt;=契約状況コード表!N$6),"○",IF(AND(BI664=契約状況コード表!M$7,T664&gt;=契約状況コード表!N$7),"○",IF(AND(BI664=契約状況コード表!M$8,T664&gt;=契約状況コード表!N$8),"○",IF(AND(BI664=契約状況コード表!M$9,T664&gt;=契約状況コード表!N$9),"○",IF(AND(BI664=契約状況コード表!M$10,T664&gt;=契約状況コード表!N$10),"○",IF(AND(BI664=契約状況コード表!M$11,T664&gt;=契約状況コード表!N$11),"○",IF(AND(BI664=契約状況コード表!M$12,T664&gt;=契約状況コード表!N$12),"○",IF(AND(BI664=契約状況コード表!M$13,T664&gt;=契約状況コード表!N$13),"○",IF(T664="他官署で調達手続き入札を実施のため","○","×"))))))))))</f>
        <v>×</v>
      </c>
      <c r="BE664" s="98" t="str">
        <f>IF(AND(BI664=契約状況コード表!M$5,Y664&gt;契約状況コード表!N$5),"○",IF(AND(BI664=契約状況コード表!M$6,Y664&gt;=契約状況コード表!N$6),"○",IF(AND(BI664=契約状況コード表!M$7,Y664&gt;=契約状況コード表!N$7),"○",IF(AND(BI664=契約状況コード表!M$8,Y664&gt;=契約状況コード表!N$8),"○",IF(AND(BI664=契約状況コード表!M$9,Y664&gt;=契約状況コード表!N$9),"○",IF(AND(BI664=契約状況コード表!M$10,Y664&gt;=契約状況コード表!N$10),"○",IF(AND(BI664=契約状況コード表!M$11,Y664&gt;=契約状況コード表!N$11),"○",IF(AND(BI664=契約状況コード表!M$12,Y664&gt;=契約状況コード表!N$12),"○",IF(AND(BI664=契約状況コード表!M$13,Y664&gt;=契約状況コード表!N$13),"○","×")))))))))</f>
        <v>×</v>
      </c>
      <c r="BF664" s="98" t="str">
        <f t="shared" si="79"/>
        <v>×</v>
      </c>
      <c r="BG664" s="98" t="str">
        <f t="shared" si="80"/>
        <v>×</v>
      </c>
      <c r="BH664" s="99" t="str">
        <f t="shared" si="81"/>
        <v/>
      </c>
      <c r="BI664" s="146">
        <f t="shared" si="82"/>
        <v>0</v>
      </c>
      <c r="BJ664" s="29" t="str">
        <f>IF(AG664=契約状況コード表!G$5,"",IF(AND(K664&lt;&gt;"",ISTEXT(U664)),"分担契約/単価契約",IF(ISTEXT(U664),"単価契約",IF(K664&lt;&gt;"","分担契約",""))))</f>
        <v/>
      </c>
      <c r="BK664" s="147"/>
      <c r="BL664" s="102" t="str">
        <f>IF(COUNTIF(T664,"**"),"",IF(AND(T664&gt;=契約状況コード表!P$5,OR(H664=契約状況コード表!M$5,H664=契約状況コード表!M$6)),1,IF(AND(T664&gt;=契約状況コード表!P$13,H664&lt;&gt;契約状況コード表!M$5,H664&lt;&gt;契約状況コード表!M$6),1,"")))</f>
        <v/>
      </c>
      <c r="BM664" s="132" t="str">
        <f t="shared" si="83"/>
        <v>○</v>
      </c>
      <c r="BN664" s="102" t="b">
        <f t="shared" si="84"/>
        <v>1</v>
      </c>
      <c r="BO664" s="102" t="b">
        <f t="shared" si="85"/>
        <v>1</v>
      </c>
    </row>
    <row r="665" spans="7:67" ht="60.6" customHeight="1">
      <c r="G665" s="64"/>
      <c r="H665" s="65"/>
      <c r="I665" s="65"/>
      <c r="J665" s="65"/>
      <c r="K665" s="64"/>
      <c r="L665" s="29"/>
      <c r="M665" s="66"/>
      <c r="N665" s="65"/>
      <c r="O665" s="67"/>
      <c r="P665" s="72"/>
      <c r="Q665" s="73"/>
      <c r="R665" s="65"/>
      <c r="S665" s="64"/>
      <c r="T665" s="74"/>
      <c r="U665" s="131"/>
      <c r="V665" s="76"/>
      <c r="W665" s="148" t="str">
        <f>IF(OR(T665="他官署で調達手続きを実施のため",AG665=契約状況コード表!G$5),"－",IF(V665&lt;&gt;"",ROUNDDOWN(V665/T665,3),(IFERROR(ROUNDDOWN(U665/T665,3),"－"))))</f>
        <v>－</v>
      </c>
      <c r="X665" s="74"/>
      <c r="Y665" s="74"/>
      <c r="Z665" s="71"/>
      <c r="AA665" s="69"/>
      <c r="AB665" s="70"/>
      <c r="AC665" s="71"/>
      <c r="AD665" s="71"/>
      <c r="AE665" s="71"/>
      <c r="AF665" s="71"/>
      <c r="AG665" s="69"/>
      <c r="AH665" s="65"/>
      <c r="AI665" s="65"/>
      <c r="AJ665" s="65"/>
      <c r="AK665" s="29"/>
      <c r="AL665" s="29"/>
      <c r="AM665" s="170"/>
      <c r="AN665" s="170"/>
      <c r="AO665" s="170"/>
      <c r="AP665" s="170"/>
      <c r="AQ665" s="29"/>
      <c r="AR665" s="64"/>
      <c r="AS665" s="29"/>
      <c r="AT665" s="29"/>
      <c r="AU665" s="29"/>
      <c r="AV665" s="29"/>
      <c r="AW665" s="29"/>
      <c r="AX665" s="29"/>
      <c r="AY665" s="29"/>
      <c r="AZ665" s="29"/>
      <c r="BA665" s="90"/>
      <c r="BB665" s="97"/>
      <c r="BC665" s="98" t="str">
        <f>IF(AND(OR(K665=契約状況コード表!D$5,K665=契約状況コード表!D$6),OR(AG665=契約状況コード表!G$5,AG665=契約状況コード表!G$6)),"年間支払金額(全官署)",IF(OR(AG665=契約状況コード表!G$5,AG665=契約状況コード表!G$6),"年間支払金額",IF(AND(OR(COUNTIF(AI665,"*すべて*"),COUNTIF(AI665,"*全て*")),S665="●",OR(K665=契約状況コード表!D$5,K665=契約状況コード表!D$6)),"年間支払金額(全官署、契約相手方ごと)",IF(AND(OR(COUNTIF(AI665,"*すべて*"),COUNTIF(AI665,"*全て*")),S665="●"),"年間支払金額(契約相手方ごと)",IF(AND(OR(K665=契約状況コード表!D$5,K665=契約状況コード表!D$6),AG665=契約状況コード表!G$7),"契約総額(全官署)",IF(AND(K665=契約状況コード表!D$7,AG665=契約状況コード表!G$7),"契約総額(自官署のみ)",IF(K665=契約状況コード表!D$7,"年間支払金額(自官署のみ)",IF(AG665=契約状況コード表!G$7,"契約総額",IF(AND(COUNTIF(BJ665,"&lt;&gt;*単価*"),OR(K665=契約状況コード表!D$5,K665=契約状況コード表!D$6)),"全官署予定価格",IF(AND(COUNTIF(BJ665,"*単価*"),OR(K665=契約状況コード表!D$5,K665=契約状況コード表!D$6)),"全官署支払金額",IF(AND(COUNTIF(BJ665,"&lt;&gt;*単価*"),COUNTIF(BJ665,"*変更契約*")),"変更後予定価格",IF(COUNTIF(BJ665,"*単価*"),"年間支払金額","予定価格"))))))))))))</f>
        <v>予定価格</v>
      </c>
      <c r="BD665" s="98" t="str">
        <f>IF(AND(BI665=契約状況コード表!M$5,T665&gt;契約状況コード表!N$5),"○",IF(AND(BI665=契約状況コード表!M$6,T665&gt;=契約状況コード表!N$6),"○",IF(AND(BI665=契約状況コード表!M$7,T665&gt;=契約状況コード表!N$7),"○",IF(AND(BI665=契約状況コード表!M$8,T665&gt;=契約状況コード表!N$8),"○",IF(AND(BI665=契約状況コード表!M$9,T665&gt;=契約状況コード表!N$9),"○",IF(AND(BI665=契約状況コード表!M$10,T665&gt;=契約状況コード表!N$10),"○",IF(AND(BI665=契約状況コード表!M$11,T665&gt;=契約状況コード表!N$11),"○",IF(AND(BI665=契約状況コード表!M$12,T665&gt;=契約状況コード表!N$12),"○",IF(AND(BI665=契約状況コード表!M$13,T665&gt;=契約状況コード表!N$13),"○",IF(T665="他官署で調達手続き入札を実施のため","○","×"))))))))))</f>
        <v>×</v>
      </c>
      <c r="BE665" s="98" t="str">
        <f>IF(AND(BI665=契約状況コード表!M$5,Y665&gt;契約状況コード表!N$5),"○",IF(AND(BI665=契約状況コード表!M$6,Y665&gt;=契約状況コード表!N$6),"○",IF(AND(BI665=契約状況コード表!M$7,Y665&gt;=契約状況コード表!N$7),"○",IF(AND(BI665=契約状況コード表!M$8,Y665&gt;=契約状況コード表!N$8),"○",IF(AND(BI665=契約状況コード表!M$9,Y665&gt;=契約状況コード表!N$9),"○",IF(AND(BI665=契約状況コード表!M$10,Y665&gt;=契約状況コード表!N$10),"○",IF(AND(BI665=契約状況コード表!M$11,Y665&gt;=契約状況コード表!N$11),"○",IF(AND(BI665=契約状況コード表!M$12,Y665&gt;=契約状況コード表!N$12),"○",IF(AND(BI665=契約状況コード表!M$13,Y665&gt;=契約状況コード表!N$13),"○","×")))))))))</f>
        <v>×</v>
      </c>
      <c r="BF665" s="98" t="str">
        <f t="shared" ref="BF665:BF728" si="86">IF(AND(L665="×",BG665="○"),"×",BG665)</f>
        <v>×</v>
      </c>
      <c r="BG665" s="98" t="str">
        <f t="shared" ref="BG665:BG728" si="87">IF(BB665&lt;&gt;"",BB665,IF(COUNTIF(BC665,"*予定価格*"),BD665,BE665))</f>
        <v>×</v>
      </c>
      <c r="BH665" s="99" t="str">
        <f t="shared" ref="BH665:BH728" si="88">IF(BG665="○",X665,"")</f>
        <v/>
      </c>
      <c r="BI665" s="146">
        <f t="shared" ref="BI665:BI728" si="89">IF(H665="③情報システム",IF(COUNTIF(I665,"*借入*")+COUNTIF(I665,"*賃貸*")+COUNTIF(I665,"*リース*"),"⑨物品等賃借",IF(COUNTIF(I665,"*購入*")+COUNTIF(DM665,"*調達*"),"⑦物品等購入",IF(COUNTIF(I665,"*製造*"),"⑧物品等製造","⑩役務"))),H665)</f>
        <v>0</v>
      </c>
      <c r="BJ665" s="29" t="str">
        <f>IF(AG665=契約状況コード表!G$5,"",IF(AND(K665&lt;&gt;"",ISTEXT(U665)),"分担契約/単価契約",IF(ISTEXT(U665),"単価契約",IF(K665&lt;&gt;"","分担契約",""))))</f>
        <v/>
      </c>
      <c r="BK665" s="147"/>
      <c r="BL665" s="102" t="str">
        <f>IF(COUNTIF(T665,"**"),"",IF(AND(T665&gt;=契約状況コード表!P$5,OR(H665=契約状況コード表!M$5,H665=契約状況コード表!M$6)),1,IF(AND(T665&gt;=契約状況コード表!P$13,H665&lt;&gt;契約状況コード表!M$5,H665&lt;&gt;契約状況コード表!M$6),1,"")))</f>
        <v/>
      </c>
      <c r="BM665" s="132" t="str">
        <f t="shared" ref="BM665:BM728" si="90">IF(LEN(O665)=0,"○",IF(LEN(O665)=1,"○",IF(LEN(O665)=13,"○",IF(LEN(O665)=27,"○",IF(LEN(O665)=41,"○","×")))))</f>
        <v>○</v>
      </c>
      <c r="BN665" s="102" t="b">
        <f t="shared" ref="BN665:BN728" si="91">_xlfn.ISFORMULA(BI665)</f>
        <v>1</v>
      </c>
      <c r="BO665" s="102" t="b">
        <f t="shared" ref="BO665:BO728" si="92">_xlfn.ISFORMULA(BJ665)</f>
        <v>1</v>
      </c>
    </row>
    <row r="666" spans="7:67" ht="60.6" customHeight="1">
      <c r="G666" s="64"/>
      <c r="H666" s="65"/>
      <c r="I666" s="65"/>
      <c r="J666" s="65"/>
      <c r="K666" s="64"/>
      <c r="L666" s="29"/>
      <c r="M666" s="66"/>
      <c r="N666" s="65"/>
      <c r="O666" s="67"/>
      <c r="P666" s="72"/>
      <c r="Q666" s="73"/>
      <c r="R666" s="65"/>
      <c r="S666" s="64"/>
      <c r="T666" s="68"/>
      <c r="U666" s="75"/>
      <c r="V666" s="76"/>
      <c r="W666" s="148" t="str">
        <f>IF(OR(T666="他官署で調達手続きを実施のため",AG666=契約状況コード表!G$5),"－",IF(V666&lt;&gt;"",ROUNDDOWN(V666/T666,3),(IFERROR(ROUNDDOWN(U666/T666,3),"－"))))</f>
        <v>－</v>
      </c>
      <c r="X666" s="68"/>
      <c r="Y666" s="68"/>
      <c r="Z666" s="71"/>
      <c r="AA666" s="69"/>
      <c r="AB666" s="70"/>
      <c r="AC666" s="71"/>
      <c r="AD666" s="71"/>
      <c r="AE666" s="71"/>
      <c r="AF666" s="71"/>
      <c r="AG666" s="69"/>
      <c r="AH666" s="65"/>
      <c r="AI666" s="65"/>
      <c r="AJ666" s="65"/>
      <c r="AK666" s="29"/>
      <c r="AL666" s="29"/>
      <c r="AM666" s="170"/>
      <c r="AN666" s="170"/>
      <c r="AO666" s="170"/>
      <c r="AP666" s="170"/>
      <c r="AQ666" s="29"/>
      <c r="AR666" s="64"/>
      <c r="AS666" s="29"/>
      <c r="AT666" s="29"/>
      <c r="AU666" s="29"/>
      <c r="AV666" s="29"/>
      <c r="AW666" s="29"/>
      <c r="AX666" s="29"/>
      <c r="AY666" s="29"/>
      <c r="AZ666" s="29"/>
      <c r="BA666" s="90"/>
      <c r="BB666" s="97"/>
      <c r="BC666" s="98" t="str">
        <f>IF(AND(OR(K666=契約状況コード表!D$5,K666=契約状況コード表!D$6),OR(AG666=契約状況コード表!G$5,AG666=契約状況コード表!G$6)),"年間支払金額(全官署)",IF(OR(AG666=契約状況コード表!G$5,AG666=契約状況コード表!G$6),"年間支払金額",IF(AND(OR(COUNTIF(AI666,"*すべて*"),COUNTIF(AI666,"*全て*")),S666="●",OR(K666=契約状況コード表!D$5,K666=契約状況コード表!D$6)),"年間支払金額(全官署、契約相手方ごと)",IF(AND(OR(COUNTIF(AI666,"*すべて*"),COUNTIF(AI666,"*全て*")),S666="●"),"年間支払金額(契約相手方ごと)",IF(AND(OR(K666=契約状況コード表!D$5,K666=契約状況コード表!D$6),AG666=契約状況コード表!G$7),"契約総額(全官署)",IF(AND(K666=契約状況コード表!D$7,AG666=契約状況コード表!G$7),"契約総額(自官署のみ)",IF(K666=契約状況コード表!D$7,"年間支払金額(自官署のみ)",IF(AG666=契約状況コード表!G$7,"契約総額",IF(AND(COUNTIF(BJ666,"&lt;&gt;*単価*"),OR(K666=契約状況コード表!D$5,K666=契約状況コード表!D$6)),"全官署予定価格",IF(AND(COUNTIF(BJ666,"*単価*"),OR(K666=契約状況コード表!D$5,K666=契約状況コード表!D$6)),"全官署支払金額",IF(AND(COUNTIF(BJ666,"&lt;&gt;*単価*"),COUNTIF(BJ666,"*変更契約*")),"変更後予定価格",IF(COUNTIF(BJ666,"*単価*"),"年間支払金額","予定価格"))))))))))))</f>
        <v>予定価格</v>
      </c>
      <c r="BD666" s="98" t="str">
        <f>IF(AND(BI666=契約状況コード表!M$5,T666&gt;契約状況コード表!N$5),"○",IF(AND(BI666=契約状況コード表!M$6,T666&gt;=契約状況コード表!N$6),"○",IF(AND(BI666=契約状況コード表!M$7,T666&gt;=契約状況コード表!N$7),"○",IF(AND(BI666=契約状況コード表!M$8,T666&gt;=契約状況コード表!N$8),"○",IF(AND(BI666=契約状況コード表!M$9,T666&gt;=契約状況コード表!N$9),"○",IF(AND(BI666=契約状況コード表!M$10,T666&gt;=契約状況コード表!N$10),"○",IF(AND(BI666=契約状況コード表!M$11,T666&gt;=契約状況コード表!N$11),"○",IF(AND(BI666=契約状況コード表!M$12,T666&gt;=契約状況コード表!N$12),"○",IF(AND(BI666=契約状況コード表!M$13,T666&gt;=契約状況コード表!N$13),"○",IF(T666="他官署で調達手続き入札を実施のため","○","×"))))))))))</f>
        <v>×</v>
      </c>
      <c r="BE666" s="98" t="str">
        <f>IF(AND(BI666=契約状況コード表!M$5,Y666&gt;契約状況コード表!N$5),"○",IF(AND(BI666=契約状況コード表!M$6,Y666&gt;=契約状況コード表!N$6),"○",IF(AND(BI666=契約状況コード表!M$7,Y666&gt;=契約状況コード表!N$7),"○",IF(AND(BI666=契約状況コード表!M$8,Y666&gt;=契約状況コード表!N$8),"○",IF(AND(BI666=契約状況コード表!M$9,Y666&gt;=契約状況コード表!N$9),"○",IF(AND(BI666=契約状況コード表!M$10,Y666&gt;=契約状況コード表!N$10),"○",IF(AND(BI666=契約状況コード表!M$11,Y666&gt;=契約状況コード表!N$11),"○",IF(AND(BI666=契約状況コード表!M$12,Y666&gt;=契約状況コード表!N$12),"○",IF(AND(BI666=契約状況コード表!M$13,Y666&gt;=契約状況コード表!N$13),"○","×")))))))))</f>
        <v>×</v>
      </c>
      <c r="BF666" s="98" t="str">
        <f t="shared" si="86"/>
        <v>×</v>
      </c>
      <c r="BG666" s="98" t="str">
        <f t="shared" si="87"/>
        <v>×</v>
      </c>
      <c r="BH666" s="99" t="str">
        <f t="shared" si="88"/>
        <v/>
      </c>
      <c r="BI666" s="146">
        <f t="shared" si="89"/>
        <v>0</v>
      </c>
      <c r="BJ666" s="29" t="str">
        <f>IF(AG666=契約状況コード表!G$5,"",IF(AND(K666&lt;&gt;"",ISTEXT(U666)),"分担契約/単価契約",IF(ISTEXT(U666),"単価契約",IF(K666&lt;&gt;"","分担契約",""))))</f>
        <v/>
      </c>
      <c r="BK666" s="147"/>
      <c r="BL666" s="102" t="str">
        <f>IF(COUNTIF(T666,"**"),"",IF(AND(T666&gt;=契約状況コード表!P$5,OR(H666=契約状況コード表!M$5,H666=契約状況コード表!M$6)),1,IF(AND(T666&gt;=契約状況コード表!P$13,H666&lt;&gt;契約状況コード表!M$5,H666&lt;&gt;契約状況コード表!M$6),1,"")))</f>
        <v/>
      </c>
      <c r="BM666" s="132" t="str">
        <f t="shared" si="90"/>
        <v>○</v>
      </c>
      <c r="BN666" s="102" t="b">
        <f t="shared" si="91"/>
        <v>1</v>
      </c>
      <c r="BO666" s="102" t="b">
        <f t="shared" si="92"/>
        <v>1</v>
      </c>
    </row>
    <row r="667" spans="7:67" ht="60.6" customHeight="1">
      <c r="G667" s="64"/>
      <c r="H667" s="65"/>
      <c r="I667" s="65"/>
      <c r="J667" s="65"/>
      <c r="K667" s="64"/>
      <c r="L667" s="29"/>
      <c r="M667" s="66"/>
      <c r="N667" s="65"/>
      <c r="O667" s="67"/>
      <c r="P667" s="72"/>
      <c r="Q667" s="73"/>
      <c r="R667" s="65"/>
      <c r="S667" s="64"/>
      <c r="T667" s="68"/>
      <c r="U667" s="75"/>
      <c r="V667" s="76"/>
      <c r="W667" s="148" t="str">
        <f>IF(OR(T667="他官署で調達手続きを実施のため",AG667=契約状況コード表!G$5),"－",IF(V667&lt;&gt;"",ROUNDDOWN(V667/T667,3),(IFERROR(ROUNDDOWN(U667/T667,3),"－"))))</f>
        <v>－</v>
      </c>
      <c r="X667" s="68"/>
      <c r="Y667" s="68"/>
      <c r="Z667" s="71"/>
      <c r="AA667" s="69"/>
      <c r="AB667" s="70"/>
      <c r="AC667" s="71"/>
      <c r="AD667" s="71"/>
      <c r="AE667" s="71"/>
      <c r="AF667" s="71"/>
      <c r="AG667" s="69"/>
      <c r="AH667" s="65"/>
      <c r="AI667" s="65"/>
      <c r="AJ667" s="65"/>
      <c r="AK667" s="29"/>
      <c r="AL667" s="29"/>
      <c r="AM667" s="170"/>
      <c r="AN667" s="170"/>
      <c r="AO667" s="170"/>
      <c r="AP667" s="170"/>
      <c r="AQ667" s="29"/>
      <c r="AR667" s="64"/>
      <c r="AS667" s="29"/>
      <c r="AT667" s="29"/>
      <c r="AU667" s="29"/>
      <c r="AV667" s="29"/>
      <c r="AW667" s="29"/>
      <c r="AX667" s="29"/>
      <c r="AY667" s="29"/>
      <c r="AZ667" s="29"/>
      <c r="BA667" s="90"/>
      <c r="BB667" s="97"/>
      <c r="BC667" s="98" t="str">
        <f>IF(AND(OR(K667=契約状況コード表!D$5,K667=契約状況コード表!D$6),OR(AG667=契約状況コード表!G$5,AG667=契約状況コード表!G$6)),"年間支払金額(全官署)",IF(OR(AG667=契約状況コード表!G$5,AG667=契約状況コード表!G$6),"年間支払金額",IF(AND(OR(COUNTIF(AI667,"*すべて*"),COUNTIF(AI667,"*全て*")),S667="●",OR(K667=契約状況コード表!D$5,K667=契約状況コード表!D$6)),"年間支払金額(全官署、契約相手方ごと)",IF(AND(OR(COUNTIF(AI667,"*すべて*"),COUNTIF(AI667,"*全て*")),S667="●"),"年間支払金額(契約相手方ごと)",IF(AND(OR(K667=契約状況コード表!D$5,K667=契約状況コード表!D$6),AG667=契約状況コード表!G$7),"契約総額(全官署)",IF(AND(K667=契約状況コード表!D$7,AG667=契約状況コード表!G$7),"契約総額(自官署のみ)",IF(K667=契約状況コード表!D$7,"年間支払金額(自官署のみ)",IF(AG667=契約状況コード表!G$7,"契約総額",IF(AND(COUNTIF(BJ667,"&lt;&gt;*単価*"),OR(K667=契約状況コード表!D$5,K667=契約状況コード表!D$6)),"全官署予定価格",IF(AND(COUNTIF(BJ667,"*単価*"),OR(K667=契約状況コード表!D$5,K667=契約状況コード表!D$6)),"全官署支払金額",IF(AND(COUNTIF(BJ667,"&lt;&gt;*単価*"),COUNTIF(BJ667,"*変更契約*")),"変更後予定価格",IF(COUNTIF(BJ667,"*単価*"),"年間支払金額","予定価格"))))))))))))</f>
        <v>予定価格</v>
      </c>
      <c r="BD667" s="98" t="str">
        <f>IF(AND(BI667=契約状況コード表!M$5,T667&gt;契約状況コード表!N$5),"○",IF(AND(BI667=契約状況コード表!M$6,T667&gt;=契約状況コード表!N$6),"○",IF(AND(BI667=契約状況コード表!M$7,T667&gt;=契約状況コード表!N$7),"○",IF(AND(BI667=契約状況コード表!M$8,T667&gt;=契約状況コード表!N$8),"○",IF(AND(BI667=契約状況コード表!M$9,T667&gt;=契約状況コード表!N$9),"○",IF(AND(BI667=契約状況コード表!M$10,T667&gt;=契約状況コード表!N$10),"○",IF(AND(BI667=契約状況コード表!M$11,T667&gt;=契約状況コード表!N$11),"○",IF(AND(BI667=契約状況コード表!M$12,T667&gt;=契約状況コード表!N$12),"○",IF(AND(BI667=契約状況コード表!M$13,T667&gt;=契約状況コード表!N$13),"○",IF(T667="他官署で調達手続き入札を実施のため","○","×"))))))))))</f>
        <v>×</v>
      </c>
      <c r="BE667" s="98" t="str">
        <f>IF(AND(BI667=契約状況コード表!M$5,Y667&gt;契約状況コード表!N$5),"○",IF(AND(BI667=契約状況コード表!M$6,Y667&gt;=契約状況コード表!N$6),"○",IF(AND(BI667=契約状況コード表!M$7,Y667&gt;=契約状況コード表!N$7),"○",IF(AND(BI667=契約状況コード表!M$8,Y667&gt;=契約状況コード表!N$8),"○",IF(AND(BI667=契約状況コード表!M$9,Y667&gt;=契約状況コード表!N$9),"○",IF(AND(BI667=契約状況コード表!M$10,Y667&gt;=契約状況コード表!N$10),"○",IF(AND(BI667=契約状況コード表!M$11,Y667&gt;=契約状況コード表!N$11),"○",IF(AND(BI667=契約状況コード表!M$12,Y667&gt;=契約状況コード表!N$12),"○",IF(AND(BI667=契約状況コード表!M$13,Y667&gt;=契約状況コード表!N$13),"○","×")))))))))</f>
        <v>×</v>
      </c>
      <c r="BF667" s="98" t="str">
        <f t="shared" si="86"/>
        <v>×</v>
      </c>
      <c r="BG667" s="98" t="str">
        <f t="shared" si="87"/>
        <v>×</v>
      </c>
      <c r="BH667" s="99" t="str">
        <f t="shared" si="88"/>
        <v/>
      </c>
      <c r="BI667" s="146">
        <f t="shared" si="89"/>
        <v>0</v>
      </c>
      <c r="BJ667" s="29" t="str">
        <f>IF(AG667=契約状況コード表!G$5,"",IF(AND(K667&lt;&gt;"",ISTEXT(U667)),"分担契約/単価契約",IF(ISTEXT(U667),"単価契約",IF(K667&lt;&gt;"","分担契約",""))))</f>
        <v/>
      </c>
      <c r="BK667" s="147"/>
      <c r="BL667" s="102" t="str">
        <f>IF(COUNTIF(T667,"**"),"",IF(AND(T667&gt;=契約状況コード表!P$5,OR(H667=契約状況コード表!M$5,H667=契約状況コード表!M$6)),1,IF(AND(T667&gt;=契約状況コード表!P$13,H667&lt;&gt;契約状況コード表!M$5,H667&lt;&gt;契約状況コード表!M$6),1,"")))</f>
        <v/>
      </c>
      <c r="BM667" s="132" t="str">
        <f t="shared" si="90"/>
        <v>○</v>
      </c>
      <c r="BN667" s="102" t="b">
        <f t="shared" si="91"/>
        <v>1</v>
      </c>
      <c r="BO667" s="102" t="b">
        <f t="shared" si="92"/>
        <v>1</v>
      </c>
    </row>
    <row r="668" spans="7:67" ht="60.6" customHeight="1">
      <c r="G668" s="64"/>
      <c r="H668" s="65"/>
      <c r="I668" s="65"/>
      <c r="J668" s="65"/>
      <c r="K668" s="64"/>
      <c r="L668" s="29"/>
      <c r="M668" s="66"/>
      <c r="N668" s="65"/>
      <c r="O668" s="67"/>
      <c r="P668" s="72"/>
      <c r="Q668" s="73"/>
      <c r="R668" s="65"/>
      <c r="S668" s="64"/>
      <c r="T668" s="68"/>
      <c r="U668" s="75"/>
      <c r="V668" s="76"/>
      <c r="W668" s="148" t="str">
        <f>IF(OR(T668="他官署で調達手続きを実施のため",AG668=契約状況コード表!G$5),"－",IF(V668&lt;&gt;"",ROUNDDOWN(V668/T668,3),(IFERROR(ROUNDDOWN(U668/T668,3),"－"))))</f>
        <v>－</v>
      </c>
      <c r="X668" s="68"/>
      <c r="Y668" s="68"/>
      <c r="Z668" s="71"/>
      <c r="AA668" s="69"/>
      <c r="AB668" s="70"/>
      <c r="AC668" s="71"/>
      <c r="AD668" s="71"/>
      <c r="AE668" s="71"/>
      <c r="AF668" s="71"/>
      <c r="AG668" s="69"/>
      <c r="AH668" s="65"/>
      <c r="AI668" s="65"/>
      <c r="AJ668" s="65"/>
      <c r="AK668" s="29"/>
      <c r="AL668" s="29"/>
      <c r="AM668" s="170"/>
      <c r="AN668" s="170"/>
      <c r="AO668" s="170"/>
      <c r="AP668" s="170"/>
      <c r="AQ668" s="29"/>
      <c r="AR668" s="64"/>
      <c r="AS668" s="29"/>
      <c r="AT668" s="29"/>
      <c r="AU668" s="29"/>
      <c r="AV668" s="29"/>
      <c r="AW668" s="29"/>
      <c r="AX668" s="29"/>
      <c r="AY668" s="29"/>
      <c r="AZ668" s="29"/>
      <c r="BA668" s="90"/>
      <c r="BB668" s="97"/>
      <c r="BC668" s="98" t="str">
        <f>IF(AND(OR(K668=契約状況コード表!D$5,K668=契約状況コード表!D$6),OR(AG668=契約状況コード表!G$5,AG668=契約状況コード表!G$6)),"年間支払金額(全官署)",IF(OR(AG668=契約状況コード表!G$5,AG668=契約状況コード表!G$6),"年間支払金額",IF(AND(OR(COUNTIF(AI668,"*すべて*"),COUNTIF(AI668,"*全て*")),S668="●",OR(K668=契約状況コード表!D$5,K668=契約状況コード表!D$6)),"年間支払金額(全官署、契約相手方ごと)",IF(AND(OR(COUNTIF(AI668,"*すべて*"),COUNTIF(AI668,"*全て*")),S668="●"),"年間支払金額(契約相手方ごと)",IF(AND(OR(K668=契約状況コード表!D$5,K668=契約状況コード表!D$6),AG668=契約状況コード表!G$7),"契約総額(全官署)",IF(AND(K668=契約状況コード表!D$7,AG668=契約状況コード表!G$7),"契約総額(自官署のみ)",IF(K668=契約状況コード表!D$7,"年間支払金額(自官署のみ)",IF(AG668=契約状況コード表!G$7,"契約総額",IF(AND(COUNTIF(BJ668,"&lt;&gt;*単価*"),OR(K668=契約状況コード表!D$5,K668=契約状況コード表!D$6)),"全官署予定価格",IF(AND(COUNTIF(BJ668,"*単価*"),OR(K668=契約状況コード表!D$5,K668=契約状況コード表!D$6)),"全官署支払金額",IF(AND(COUNTIF(BJ668,"&lt;&gt;*単価*"),COUNTIF(BJ668,"*変更契約*")),"変更後予定価格",IF(COUNTIF(BJ668,"*単価*"),"年間支払金額","予定価格"))))))))))))</f>
        <v>予定価格</v>
      </c>
      <c r="BD668" s="98" t="str">
        <f>IF(AND(BI668=契約状況コード表!M$5,T668&gt;契約状況コード表!N$5),"○",IF(AND(BI668=契約状況コード表!M$6,T668&gt;=契約状況コード表!N$6),"○",IF(AND(BI668=契約状況コード表!M$7,T668&gt;=契約状況コード表!N$7),"○",IF(AND(BI668=契約状況コード表!M$8,T668&gt;=契約状況コード表!N$8),"○",IF(AND(BI668=契約状況コード表!M$9,T668&gt;=契約状況コード表!N$9),"○",IF(AND(BI668=契約状況コード表!M$10,T668&gt;=契約状況コード表!N$10),"○",IF(AND(BI668=契約状況コード表!M$11,T668&gt;=契約状況コード表!N$11),"○",IF(AND(BI668=契約状況コード表!M$12,T668&gt;=契約状況コード表!N$12),"○",IF(AND(BI668=契約状況コード表!M$13,T668&gt;=契約状況コード表!N$13),"○",IF(T668="他官署で調達手続き入札を実施のため","○","×"))))))))))</f>
        <v>×</v>
      </c>
      <c r="BE668" s="98" t="str">
        <f>IF(AND(BI668=契約状況コード表!M$5,Y668&gt;契約状況コード表!N$5),"○",IF(AND(BI668=契約状況コード表!M$6,Y668&gt;=契約状況コード表!N$6),"○",IF(AND(BI668=契約状況コード表!M$7,Y668&gt;=契約状況コード表!N$7),"○",IF(AND(BI668=契約状況コード表!M$8,Y668&gt;=契約状況コード表!N$8),"○",IF(AND(BI668=契約状況コード表!M$9,Y668&gt;=契約状況コード表!N$9),"○",IF(AND(BI668=契約状況コード表!M$10,Y668&gt;=契約状況コード表!N$10),"○",IF(AND(BI668=契約状況コード表!M$11,Y668&gt;=契約状況コード表!N$11),"○",IF(AND(BI668=契約状況コード表!M$12,Y668&gt;=契約状況コード表!N$12),"○",IF(AND(BI668=契約状況コード表!M$13,Y668&gt;=契約状況コード表!N$13),"○","×")))))))))</f>
        <v>×</v>
      </c>
      <c r="BF668" s="98" t="str">
        <f t="shared" si="86"/>
        <v>×</v>
      </c>
      <c r="BG668" s="98" t="str">
        <f t="shared" si="87"/>
        <v>×</v>
      </c>
      <c r="BH668" s="99" t="str">
        <f t="shared" si="88"/>
        <v/>
      </c>
      <c r="BI668" s="146">
        <f t="shared" si="89"/>
        <v>0</v>
      </c>
      <c r="BJ668" s="29" t="str">
        <f>IF(AG668=契約状況コード表!G$5,"",IF(AND(K668&lt;&gt;"",ISTEXT(U668)),"分担契約/単価契約",IF(ISTEXT(U668),"単価契約",IF(K668&lt;&gt;"","分担契約",""))))</f>
        <v/>
      </c>
      <c r="BK668" s="147"/>
      <c r="BL668" s="102" t="str">
        <f>IF(COUNTIF(T668,"**"),"",IF(AND(T668&gt;=契約状況コード表!P$5,OR(H668=契約状況コード表!M$5,H668=契約状況コード表!M$6)),1,IF(AND(T668&gt;=契約状況コード表!P$13,H668&lt;&gt;契約状況コード表!M$5,H668&lt;&gt;契約状況コード表!M$6),1,"")))</f>
        <v/>
      </c>
      <c r="BM668" s="132" t="str">
        <f t="shared" si="90"/>
        <v>○</v>
      </c>
      <c r="BN668" s="102" t="b">
        <f t="shared" si="91"/>
        <v>1</v>
      </c>
      <c r="BO668" s="102" t="b">
        <f t="shared" si="92"/>
        <v>1</v>
      </c>
    </row>
    <row r="669" spans="7:67" ht="60.6" customHeight="1">
      <c r="G669" s="64"/>
      <c r="H669" s="65"/>
      <c r="I669" s="65"/>
      <c r="J669" s="65"/>
      <c r="K669" s="64"/>
      <c r="L669" s="29"/>
      <c r="M669" s="66"/>
      <c r="N669" s="65"/>
      <c r="O669" s="67"/>
      <c r="P669" s="72"/>
      <c r="Q669" s="73"/>
      <c r="R669" s="65"/>
      <c r="S669" s="64"/>
      <c r="T669" s="68"/>
      <c r="U669" s="75"/>
      <c r="V669" s="76"/>
      <c r="W669" s="148" t="str">
        <f>IF(OR(T669="他官署で調達手続きを実施のため",AG669=契約状況コード表!G$5),"－",IF(V669&lt;&gt;"",ROUNDDOWN(V669/T669,3),(IFERROR(ROUNDDOWN(U669/T669,3),"－"))))</f>
        <v>－</v>
      </c>
      <c r="X669" s="68"/>
      <c r="Y669" s="68"/>
      <c r="Z669" s="71"/>
      <c r="AA669" s="69"/>
      <c r="AB669" s="70"/>
      <c r="AC669" s="71"/>
      <c r="AD669" s="71"/>
      <c r="AE669" s="71"/>
      <c r="AF669" s="71"/>
      <c r="AG669" s="69"/>
      <c r="AH669" s="65"/>
      <c r="AI669" s="65"/>
      <c r="AJ669" s="65"/>
      <c r="AK669" s="29"/>
      <c r="AL669" s="29"/>
      <c r="AM669" s="170"/>
      <c r="AN669" s="170"/>
      <c r="AO669" s="170"/>
      <c r="AP669" s="170"/>
      <c r="AQ669" s="29"/>
      <c r="AR669" s="64"/>
      <c r="AS669" s="29"/>
      <c r="AT669" s="29"/>
      <c r="AU669" s="29"/>
      <c r="AV669" s="29"/>
      <c r="AW669" s="29"/>
      <c r="AX669" s="29"/>
      <c r="AY669" s="29"/>
      <c r="AZ669" s="29"/>
      <c r="BA669" s="92"/>
      <c r="BB669" s="97"/>
      <c r="BC669" s="98" t="str">
        <f>IF(AND(OR(K669=契約状況コード表!D$5,K669=契約状況コード表!D$6),OR(AG669=契約状況コード表!G$5,AG669=契約状況コード表!G$6)),"年間支払金額(全官署)",IF(OR(AG669=契約状況コード表!G$5,AG669=契約状況コード表!G$6),"年間支払金額",IF(AND(OR(COUNTIF(AI669,"*すべて*"),COUNTIF(AI669,"*全て*")),S669="●",OR(K669=契約状況コード表!D$5,K669=契約状況コード表!D$6)),"年間支払金額(全官署、契約相手方ごと)",IF(AND(OR(COUNTIF(AI669,"*すべて*"),COUNTIF(AI669,"*全て*")),S669="●"),"年間支払金額(契約相手方ごと)",IF(AND(OR(K669=契約状況コード表!D$5,K669=契約状況コード表!D$6),AG669=契約状況コード表!G$7),"契約総額(全官署)",IF(AND(K669=契約状況コード表!D$7,AG669=契約状況コード表!G$7),"契約総額(自官署のみ)",IF(K669=契約状況コード表!D$7,"年間支払金額(自官署のみ)",IF(AG669=契約状況コード表!G$7,"契約総額",IF(AND(COUNTIF(BJ669,"&lt;&gt;*単価*"),OR(K669=契約状況コード表!D$5,K669=契約状況コード表!D$6)),"全官署予定価格",IF(AND(COUNTIF(BJ669,"*単価*"),OR(K669=契約状況コード表!D$5,K669=契約状況コード表!D$6)),"全官署支払金額",IF(AND(COUNTIF(BJ669,"&lt;&gt;*単価*"),COUNTIF(BJ669,"*変更契約*")),"変更後予定価格",IF(COUNTIF(BJ669,"*単価*"),"年間支払金額","予定価格"))))))))))))</f>
        <v>予定価格</v>
      </c>
      <c r="BD669" s="98" t="str">
        <f>IF(AND(BI669=契約状況コード表!M$5,T669&gt;契約状況コード表!N$5),"○",IF(AND(BI669=契約状況コード表!M$6,T669&gt;=契約状況コード表!N$6),"○",IF(AND(BI669=契約状況コード表!M$7,T669&gt;=契約状況コード表!N$7),"○",IF(AND(BI669=契約状況コード表!M$8,T669&gt;=契約状況コード表!N$8),"○",IF(AND(BI669=契約状況コード表!M$9,T669&gt;=契約状況コード表!N$9),"○",IF(AND(BI669=契約状況コード表!M$10,T669&gt;=契約状況コード表!N$10),"○",IF(AND(BI669=契約状況コード表!M$11,T669&gt;=契約状況コード表!N$11),"○",IF(AND(BI669=契約状況コード表!M$12,T669&gt;=契約状況コード表!N$12),"○",IF(AND(BI669=契約状況コード表!M$13,T669&gt;=契約状況コード表!N$13),"○",IF(T669="他官署で調達手続き入札を実施のため","○","×"))))))))))</f>
        <v>×</v>
      </c>
      <c r="BE669" s="98" t="str">
        <f>IF(AND(BI669=契約状況コード表!M$5,Y669&gt;契約状況コード表!N$5),"○",IF(AND(BI669=契約状況コード表!M$6,Y669&gt;=契約状況コード表!N$6),"○",IF(AND(BI669=契約状況コード表!M$7,Y669&gt;=契約状況コード表!N$7),"○",IF(AND(BI669=契約状況コード表!M$8,Y669&gt;=契約状況コード表!N$8),"○",IF(AND(BI669=契約状況コード表!M$9,Y669&gt;=契約状況コード表!N$9),"○",IF(AND(BI669=契約状況コード表!M$10,Y669&gt;=契約状況コード表!N$10),"○",IF(AND(BI669=契約状況コード表!M$11,Y669&gt;=契約状況コード表!N$11),"○",IF(AND(BI669=契約状況コード表!M$12,Y669&gt;=契約状況コード表!N$12),"○",IF(AND(BI669=契約状況コード表!M$13,Y669&gt;=契約状況コード表!N$13),"○","×")))))))))</f>
        <v>×</v>
      </c>
      <c r="BF669" s="98" t="str">
        <f t="shared" si="86"/>
        <v>×</v>
      </c>
      <c r="BG669" s="98" t="str">
        <f t="shared" si="87"/>
        <v>×</v>
      </c>
      <c r="BH669" s="99" t="str">
        <f t="shared" si="88"/>
        <v/>
      </c>
      <c r="BI669" s="146">
        <f t="shared" si="89"/>
        <v>0</v>
      </c>
      <c r="BJ669" s="29" t="str">
        <f>IF(AG669=契約状況コード表!G$5,"",IF(AND(K669&lt;&gt;"",ISTEXT(U669)),"分担契約/単価契約",IF(ISTEXT(U669),"単価契約",IF(K669&lt;&gt;"","分担契約",""))))</f>
        <v/>
      </c>
      <c r="BK669" s="147"/>
      <c r="BL669" s="102" t="str">
        <f>IF(COUNTIF(T669,"**"),"",IF(AND(T669&gt;=契約状況コード表!P$5,OR(H669=契約状況コード表!M$5,H669=契約状況コード表!M$6)),1,IF(AND(T669&gt;=契約状況コード表!P$13,H669&lt;&gt;契約状況コード表!M$5,H669&lt;&gt;契約状況コード表!M$6),1,"")))</f>
        <v/>
      </c>
      <c r="BM669" s="132" t="str">
        <f t="shared" si="90"/>
        <v>○</v>
      </c>
      <c r="BN669" s="102" t="b">
        <f t="shared" si="91"/>
        <v>1</v>
      </c>
      <c r="BO669" s="102" t="b">
        <f t="shared" si="92"/>
        <v>1</v>
      </c>
    </row>
    <row r="670" spans="7:67" ht="60.6" customHeight="1">
      <c r="G670" s="64"/>
      <c r="H670" s="65"/>
      <c r="I670" s="65"/>
      <c r="J670" s="65"/>
      <c r="K670" s="64"/>
      <c r="L670" s="29"/>
      <c r="M670" s="66"/>
      <c r="N670" s="65"/>
      <c r="O670" s="67"/>
      <c r="P670" s="72"/>
      <c r="Q670" s="73"/>
      <c r="R670" s="65"/>
      <c r="S670" s="64"/>
      <c r="T670" s="68"/>
      <c r="U670" s="75"/>
      <c r="V670" s="76"/>
      <c r="W670" s="148" t="str">
        <f>IF(OR(T670="他官署で調達手続きを実施のため",AG670=契約状況コード表!G$5),"－",IF(V670&lt;&gt;"",ROUNDDOWN(V670/T670,3),(IFERROR(ROUNDDOWN(U670/T670,3),"－"))))</f>
        <v>－</v>
      </c>
      <c r="X670" s="68"/>
      <c r="Y670" s="68"/>
      <c r="Z670" s="71"/>
      <c r="AA670" s="69"/>
      <c r="AB670" s="70"/>
      <c r="AC670" s="71"/>
      <c r="AD670" s="71"/>
      <c r="AE670" s="71"/>
      <c r="AF670" s="71"/>
      <c r="AG670" s="69"/>
      <c r="AH670" s="65"/>
      <c r="AI670" s="65"/>
      <c r="AJ670" s="65"/>
      <c r="AK670" s="29"/>
      <c r="AL670" s="29"/>
      <c r="AM670" s="170"/>
      <c r="AN670" s="170"/>
      <c r="AO670" s="170"/>
      <c r="AP670" s="170"/>
      <c r="AQ670" s="29"/>
      <c r="AR670" s="64"/>
      <c r="AS670" s="29"/>
      <c r="AT670" s="29"/>
      <c r="AU670" s="29"/>
      <c r="AV670" s="29"/>
      <c r="AW670" s="29"/>
      <c r="AX670" s="29"/>
      <c r="AY670" s="29"/>
      <c r="AZ670" s="29"/>
      <c r="BA670" s="90"/>
      <c r="BB670" s="97"/>
      <c r="BC670" s="98" t="str">
        <f>IF(AND(OR(K670=契約状況コード表!D$5,K670=契約状況コード表!D$6),OR(AG670=契約状況コード表!G$5,AG670=契約状況コード表!G$6)),"年間支払金額(全官署)",IF(OR(AG670=契約状況コード表!G$5,AG670=契約状況コード表!G$6),"年間支払金額",IF(AND(OR(COUNTIF(AI670,"*すべて*"),COUNTIF(AI670,"*全て*")),S670="●",OR(K670=契約状況コード表!D$5,K670=契約状況コード表!D$6)),"年間支払金額(全官署、契約相手方ごと)",IF(AND(OR(COUNTIF(AI670,"*すべて*"),COUNTIF(AI670,"*全て*")),S670="●"),"年間支払金額(契約相手方ごと)",IF(AND(OR(K670=契約状況コード表!D$5,K670=契約状況コード表!D$6),AG670=契約状況コード表!G$7),"契約総額(全官署)",IF(AND(K670=契約状況コード表!D$7,AG670=契約状況コード表!G$7),"契約総額(自官署のみ)",IF(K670=契約状況コード表!D$7,"年間支払金額(自官署のみ)",IF(AG670=契約状況コード表!G$7,"契約総額",IF(AND(COUNTIF(BJ670,"&lt;&gt;*単価*"),OR(K670=契約状況コード表!D$5,K670=契約状況コード表!D$6)),"全官署予定価格",IF(AND(COUNTIF(BJ670,"*単価*"),OR(K670=契約状況コード表!D$5,K670=契約状況コード表!D$6)),"全官署支払金額",IF(AND(COUNTIF(BJ670,"&lt;&gt;*単価*"),COUNTIF(BJ670,"*変更契約*")),"変更後予定価格",IF(COUNTIF(BJ670,"*単価*"),"年間支払金額","予定価格"))))))))))))</f>
        <v>予定価格</v>
      </c>
      <c r="BD670" s="98" t="str">
        <f>IF(AND(BI670=契約状況コード表!M$5,T670&gt;契約状況コード表!N$5),"○",IF(AND(BI670=契約状況コード表!M$6,T670&gt;=契約状況コード表!N$6),"○",IF(AND(BI670=契約状況コード表!M$7,T670&gt;=契約状況コード表!N$7),"○",IF(AND(BI670=契約状況コード表!M$8,T670&gt;=契約状況コード表!N$8),"○",IF(AND(BI670=契約状況コード表!M$9,T670&gt;=契約状況コード表!N$9),"○",IF(AND(BI670=契約状況コード表!M$10,T670&gt;=契約状況コード表!N$10),"○",IF(AND(BI670=契約状況コード表!M$11,T670&gt;=契約状況コード表!N$11),"○",IF(AND(BI670=契約状況コード表!M$12,T670&gt;=契約状況コード表!N$12),"○",IF(AND(BI670=契約状況コード表!M$13,T670&gt;=契約状況コード表!N$13),"○",IF(T670="他官署で調達手続き入札を実施のため","○","×"))))))))))</f>
        <v>×</v>
      </c>
      <c r="BE670" s="98" t="str">
        <f>IF(AND(BI670=契約状況コード表!M$5,Y670&gt;契約状況コード表!N$5),"○",IF(AND(BI670=契約状況コード表!M$6,Y670&gt;=契約状況コード表!N$6),"○",IF(AND(BI670=契約状況コード表!M$7,Y670&gt;=契約状況コード表!N$7),"○",IF(AND(BI670=契約状況コード表!M$8,Y670&gt;=契約状況コード表!N$8),"○",IF(AND(BI670=契約状況コード表!M$9,Y670&gt;=契約状況コード表!N$9),"○",IF(AND(BI670=契約状況コード表!M$10,Y670&gt;=契約状況コード表!N$10),"○",IF(AND(BI670=契約状況コード表!M$11,Y670&gt;=契約状況コード表!N$11),"○",IF(AND(BI670=契約状況コード表!M$12,Y670&gt;=契約状況コード表!N$12),"○",IF(AND(BI670=契約状況コード表!M$13,Y670&gt;=契約状況コード表!N$13),"○","×")))))))))</f>
        <v>×</v>
      </c>
      <c r="BF670" s="98" t="str">
        <f t="shared" si="86"/>
        <v>×</v>
      </c>
      <c r="BG670" s="98" t="str">
        <f t="shared" si="87"/>
        <v>×</v>
      </c>
      <c r="BH670" s="99" t="str">
        <f t="shared" si="88"/>
        <v/>
      </c>
      <c r="BI670" s="146">
        <f t="shared" si="89"/>
        <v>0</v>
      </c>
      <c r="BJ670" s="29" t="str">
        <f>IF(AG670=契約状況コード表!G$5,"",IF(AND(K670&lt;&gt;"",ISTEXT(U670)),"分担契約/単価契約",IF(ISTEXT(U670),"単価契約",IF(K670&lt;&gt;"","分担契約",""))))</f>
        <v/>
      </c>
      <c r="BK670" s="147"/>
      <c r="BL670" s="102" t="str">
        <f>IF(COUNTIF(T670,"**"),"",IF(AND(T670&gt;=契約状況コード表!P$5,OR(H670=契約状況コード表!M$5,H670=契約状況コード表!M$6)),1,IF(AND(T670&gt;=契約状況コード表!P$13,H670&lt;&gt;契約状況コード表!M$5,H670&lt;&gt;契約状況コード表!M$6),1,"")))</f>
        <v/>
      </c>
      <c r="BM670" s="132" t="str">
        <f t="shared" si="90"/>
        <v>○</v>
      </c>
      <c r="BN670" s="102" t="b">
        <f t="shared" si="91"/>
        <v>1</v>
      </c>
      <c r="BO670" s="102" t="b">
        <f t="shared" si="92"/>
        <v>1</v>
      </c>
    </row>
    <row r="671" spans="7:67" ht="60.6" customHeight="1">
      <c r="G671" s="64"/>
      <c r="H671" s="65"/>
      <c r="I671" s="65"/>
      <c r="J671" s="65"/>
      <c r="K671" s="64"/>
      <c r="L671" s="29"/>
      <c r="M671" s="66"/>
      <c r="N671" s="65"/>
      <c r="O671" s="67"/>
      <c r="P671" s="72"/>
      <c r="Q671" s="73"/>
      <c r="R671" s="65"/>
      <c r="S671" s="64"/>
      <c r="T671" s="68"/>
      <c r="U671" s="75"/>
      <c r="V671" s="76"/>
      <c r="W671" s="148" t="str">
        <f>IF(OR(T671="他官署で調達手続きを実施のため",AG671=契約状況コード表!G$5),"－",IF(V671&lt;&gt;"",ROUNDDOWN(V671/T671,3),(IFERROR(ROUNDDOWN(U671/T671,3),"－"))))</f>
        <v>－</v>
      </c>
      <c r="X671" s="68"/>
      <c r="Y671" s="68"/>
      <c r="Z671" s="71"/>
      <c r="AA671" s="69"/>
      <c r="AB671" s="70"/>
      <c r="AC671" s="71"/>
      <c r="AD671" s="71"/>
      <c r="AE671" s="71"/>
      <c r="AF671" s="71"/>
      <c r="AG671" s="69"/>
      <c r="AH671" s="65"/>
      <c r="AI671" s="65"/>
      <c r="AJ671" s="65"/>
      <c r="AK671" s="29"/>
      <c r="AL671" s="29"/>
      <c r="AM671" s="170"/>
      <c r="AN671" s="170"/>
      <c r="AO671" s="170"/>
      <c r="AP671" s="170"/>
      <c r="AQ671" s="29"/>
      <c r="AR671" s="64"/>
      <c r="AS671" s="29"/>
      <c r="AT671" s="29"/>
      <c r="AU671" s="29"/>
      <c r="AV671" s="29"/>
      <c r="AW671" s="29"/>
      <c r="AX671" s="29"/>
      <c r="AY671" s="29"/>
      <c r="AZ671" s="29"/>
      <c r="BA671" s="90"/>
      <c r="BB671" s="97"/>
      <c r="BC671" s="98" t="str">
        <f>IF(AND(OR(K671=契約状況コード表!D$5,K671=契約状況コード表!D$6),OR(AG671=契約状況コード表!G$5,AG671=契約状況コード表!G$6)),"年間支払金額(全官署)",IF(OR(AG671=契約状況コード表!G$5,AG671=契約状況コード表!G$6),"年間支払金額",IF(AND(OR(COUNTIF(AI671,"*すべて*"),COUNTIF(AI671,"*全て*")),S671="●",OR(K671=契約状況コード表!D$5,K671=契約状況コード表!D$6)),"年間支払金額(全官署、契約相手方ごと)",IF(AND(OR(COUNTIF(AI671,"*すべて*"),COUNTIF(AI671,"*全て*")),S671="●"),"年間支払金額(契約相手方ごと)",IF(AND(OR(K671=契約状況コード表!D$5,K671=契約状況コード表!D$6),AG671=契約状況コード表!G$7),"契約総額(全官署)",IF(AND(K671=契約状況コード表!D$7,AG671=契約状況コード表!G$7),"契約総額(自官署のみ)",IF(K671=契約状況コード表!D$7,"年間支払金額(自官署のみ)",IF(AG671=契約状況コード表!G$7,"契約総額",IF(AND(COUNTIF(BJ671,"&lt;&gt;*単価*"),OR(K671=契約状況コード表!D$5,K671=契約状況コード表!D$6)),"全官署予定価格",IF(AND(COUNTIF(BJ671,"*単価*"),OR(K671=契約状況コード表!D$5,K671=契約状況コード表!D$6)),"全官署支払金額",IF(AND(COUNTIF(BJ671,"&lt;&gt;*単価*"),COUNTIF(BJ671,"*変更契約*")),"変更後予定価格",IF(COUNTIF(BJ671,"*単価*"),"年間支払金額","予定価格"))))))))))))</f>
        <v>予定価格</v>
      </c>
      <c r="BD671" s="98" t="str">
        <f>IF(AND(BI671=契約状況コード表!M$5,T671&gt;契約状況コード表!N$5),"○",IF(AND(BI671=契約状況コード表!M$6,T671&gt;=契約状況コード表!N$6),"○",IF(AND(BI671=契約状況コード表!M$7,T671&gt;=契約状況コード表!N$7),"○",IF(AND(BI671=契約状況コード表!M$8,T671&gt;=契約状況コード表!N$8),"○",IF(AND(BI671=契約状況コード表!M$9,T671&gt;=契約状況コード表!N$9),"○",IF(AND(BI671=契約状況コード表!M$10,T671&gt;=契約状況コード表!N$10),"○",IF(AND(BI671=契約状況コード表!M$11,T671&gt;=契約状況コード表!N$11),"○",IF(AND(BI671=契約状況コード表!M$12,T671&gt;=契約状況コード表!N$12),"○",IF(AND(BI671=契約状況コード表!M$13,T671&gt;=契約状況コード表!N$13),"○",IF(T671="他官署で調達手続き入札を実施のため","○","×"))))))))))</f>
        <v>×</v>
      </c>
      <c r="BE671" s="98" t="str">
        <f>IF(AND(BI671=契約状況コード表!M$5,Y671&gt;契約状況コード表!N$5),"○",IF(AND(BI671=契約状況コード表!M$6,Y671&gt;=契約状況コード表!N$6),"○",IF(AND(BI671=契約状況コード表!M$7,Y671&gt;=契約状況コード表!N$7),"○",IF(AND(BI671=契約状況コード表!M$8,Y671&gt;=契約状況コード表!N$8),"○",IF(AND(BI671=契約状況コード表!M$9,Y671&gt;=契約状況コード表!N$9),"○",IF(AND(BI671=契約状況コード表!M$10,Y671&gt;=契約状況コード表!N$10),"○",IF(AND(BI671=契約状況コード表!M$11,Y671&gt;=契約状況コード表!N$11),"○",IF(AND(BI671=契約状況コード表!M$12,Y671&gt;=契約状況コード表!N$12),"○",IF(AND(BI671=契約状況コード表!M$13,Y671&gt;=契約状況コード表!N$13),"○","×")))))))))</f>
        <v>×</v>
      </c>
      <c r="BF671" s="98" t="str">
        <f t="shared" si="86"/>
        <v>×</v>
      </c>
      <c r="BG671" s="98" t="str">
        <f t="shared" si="87"/>
        <v>×</v>
      </c>
      <c r="BH671" s="99" t="str">
        <f t="shared" si="88"/>
        <v/>
      </c>
      <c r="BI671" s="146">
        <f t="shared" si="89"/>
        <v>0</v>
      </c>
      <c r="BJ671" s="29" t="str">
        <f>IF(AG671=契約状況コード表!G$5,"",IF(AND(K671&lt;&gt;"",ISTEXT(U671)),"分担契約/単価契約",IF(ISTEXT(U671),"単価契約",IF(K671&lt;&gt;"","分担契約",""))))</f>
        <v/>
      </c>
      <c r="BK671" s="147"/>
      <c r="BL671" s="102" t="str">
        <f>IF(COUNTIF(T671,"**"),"",IF(AND(T671&gt;=契約状況コード表!P$5,OR(H671=契約状況コード表!M$5,H671=契約状況コード表!M$6)),1,IF(AND(T671&gt;=契約状況コード表!P$13,H671&lt;&gt;契約状況コード表!M$5,H671&lt;&gt;契約状況コード表!M$6),1,"")))</f>
        <v/>
      </c>
      <c r="BM671" s="132" t="str">
        <f t="shared" si="90"/>
        <v>○</v>
      </c>
      <c r="BN671" s="102" t="b">
        <f t="shared" si="91"/>
        <v>1</v>
      </c>
      <c r="BO671" s="102" t="b">
        <f t="shared" si="92"/>
        <v>1</v>
      </c>
    </row>
    <row r="672" spans="7:67" ht="60.6" customHeight="1">
      <c r="G672" s="64"/>
      <c r="H672" s="65"/>
      <c r="I672" s="65"/>
      <c r="J672" s="65"/>
      <c r="K672" s="64"/>
      <c r="L672" s="29"/>
      <c r="M672" s="66"/>
      <c r="N672" s="65"/>
      <c r="O672" s="67"/>
      <c r="P672" s="72"/>
      <c r="Q672" s="73"/>
      <c r="R672" s="65"/>
      <c r="S672" s="64"/>
      <c r="T672" s="74"/>
      <c r="U672" s="131"/>
      <c r="V672" s="76"/>
      <c r="W672" s="148" t="str">
        <f>IF(OR(T672="他官署で調達手続きを実施のため",AG672=契約状況コード表!G$5),"－",IF(V672&lt;&gt;"",ROUNDDOWN(V672/T672,3),(IFERROR(ROUNDDOWN(U672/T672,3),"－"))))</f>
        <v>－</v>
      </c>
      <c r="X672" s="74"/>
      <c r="Y672" s="74"/>
      <c r="Z672" s="71"/>
      <c r="AA672" s="69"/>
      <c r="AB672" s="70"/>
      <c r="AC672" s="71"/>
      <c r="AD672" s="71"/>
      <c r="AE672" s="71"/>
      <c r="AF672" s="71"/>
      <c r="AG672" s="69"/>
      <c r="AH672" s="65"/>
      <c r="AI672" s="65"/>
      <c r="AJ672" s="65"/>
      <c r="AK672" s="29"/>
      <c r="AL672" s="29"/>
      <c r="AM672" s="170"/>
      <c r="AN672" s="170"/>
      <c r="AO672" s="170"/>
      <c r="AP672" s="170"/>
      <c r="AQ672" s="29"/>
      <c r="AR672" s="64"/>
      <c r="AS672" s="29"/>
      <c r="AT672" s="29"/>
      <c r="AU672" s="29"/>
      <c r="AV672" s="29"/>
      <c r="AW672" s="29"/>
      <c r="AX672" s="29"/>
      <c r="AY672" s="29"/>
      <c r="AZ672" s="29"/>
      <c r="BA672" s="90"/>
      <c r="BB672" s="97"/>
      <c r="BC672" s="98" t="str">
        <f>IF(AND(OR(K672=契約状況コード表!D$5,K672=契約状況コード表!D$6),OR(AG672=契約状況コード表!G$5,AG672=契約状況コード表!G$6)),"年間支払金額(全官署)",IF(OR(AG672=契約状況コード表!G$5,AG672=契約状況コード表!G$6),"年間支払金額",IF(AND(OR(COUNTIF(AI672,"*すべて*"),COUNTIF(AI672,"*全て*")),S672="●",OR(K672=契約状況コード表!D$5,K672=契約状況コード表!D$6)),"年間支払金額(全官署、契約相手方ごと)",IF(AND(OR(COUNTIF(AI672,"*すべて*"),COUNTIF(AI672,"*全て*")),S672="●"),"年間支払金額(契約相手方ごと)",IF(AND(OR(K672=契約状況コード表!D$5,K672=契約状況コード表!D$6),AG672=契約状況コード表!G$7),"契約総額(全官署)",IF(AND(K672=契約状況コード表!D$7,AG672=契約状況コード表!G$7),"契約総額(自官署のみ)",IF(K672=契約状況コード表!D$7,"年間支払金額(自官署のみ)",IF(AG672=契約状況コード表!G$7,"契約総額",IF(AND(COUNTIF(BJ672,"&lt;&gt;*単価*"),OR(K672=契約状況コード表!D$5,K672=契約状況コード表!D$6)),"全官署予定価格",IF(AND(COUNTIF(BJ672,"*単価*"),OR(K672=契約状況コード表!D$5,K672=契約状況コード表!D$6)),"全官署支払金額",IF(AND(COUNTIF(BJ672,"&lt;&gt;*単価*"),COUNTIF(BJ672,"*変更契約*")),"変更後予定価格",IF(COUNTIF(BJ672,"*単価*"),"年間支払金額","予定価格"))))))))))))</f>
        <v>予定価格</v>
      </c>
      <c r="BD672" s="98" t="str">
        <f>IF(AND(BI672=契約状況コード表!M$5,T672&gt;契約状況コード表!N$5),"○",IF(AND(BI672=契約状況コード表!M$6,T672&gt;=契約状況コード表!N$6),"○",IF(AND(BI672=契約状況コード表!M$7,T672&gt;=契約状況コード表!N$7),"○",IF(AND(BI672=契約状況コード表!M$8,T672&gt;=契約状況コード表!N$8),"○",IF(AND(BI672=契約状況コード表!M$9,T672&gt;=契約状況コード表!N$9),"○",IF(AND(BI672=契約状況コード表!M$10,T672&gt;=契約状況コード表!N$10),"○",IF(AND(BI672=契約状況コード表!M$11,T672&gt;=契約状況コード表!N$11),"○",IF(AND(BI672=契約状況コード表!M$12,T672&gt;=契約状況コード表!N$12),"○",IF(AND(BI672=契約状況コード表!M$13,T672&gt;=契約状況コード表!N$13),"○",IF(T672="他官署で調達手続き入札を実施のため","○","×"))))))))))</f>
        <v>×</v>
      </c>
      <c r="BE672" s="98" t="str">
        <f>IF(AND(BI672=契約状況コード表!M$5,Y672&gt;契約状況コード表!N$5),"○",IF(AND(BI672=契約状況コード表!M$6,Y672&gt;=契約状況コード表!N$6),"○",IF(AND(BI672=契約状況コード表!M$7,Y672&gt;=契約状況コード表!N$7),"○",IF(AND(BI672=契約状況コード表!M$8,Y672&gt;=契約状況コード表!N$8),"○",IF(AND(BI672=契約状況コード表!M$9,Y672&gt;=契約状況コード表!N$9),"○",IF(AND(BI672=契約状況コード表!M$10,Y672&gt;=契約状況コード表!N$10),"○",IF(AND(BI672=契約状況コード表!M$11,Y672&gt;=契約状況コード表!N$11),"○",IF(AND(BI672=契約状況コード表!M$12,Y672&gt;=契約状況コード表!N$12),"○",IF(AND(BI672=契約状況コード表!M$13,Y672&gt;=契約状況コード表!N$13),"○","×")))))))))</f>
        <v>×</v>
      </c>
      <c r="BF672" s="98" t="str">
        <f t="shared" si="86"/>
        <v>×</v>
      </c>
      <c r="BG672" s="98" t="str">
        <f t="shared" si="87"/>
        <v>×</v>
      </c>
      <c r="BH672" s="99" t="str">
        <f t="shared" si="88"/>
        <v/>
      </c>
      <c r="BI672" s="146">
        <f t="shared" si="89"/>
        <v>0</v>
      </c>
      <c r="BJ672" s="29" t="str">
        <f>IF(AG672=契約状況コード表!G$5,"",IF(AND(K672&lt;&gt;"",ISTEXT(U672)),"分担契約/単価契約",IF(ISTEXT(U672),"単価契約",IF(K672&lt;&gt;"","分担契約",""))))</f>
        <v/>
      </c>
      <c r="BK672" s="147"/>
      <c r="BL672" s="102" t="str">
        <f>IF(COUNTIF(T672,"**"),"",IF(AND(T672&gt;=契約状況コード表!P$5,OR(H672=契約状況コード表!M$5,H672=契約状況コード表!M$6)),1,IF(AND(T672&gt;=契約状況コード表!P$13,H672&lt;&gt;契約状況コード表!M$5,H672&lt;&gt;契約状況コード表!M$6),1,"")))</f>
        <v/>
      </c>
      <c r="BM672" s="132" t="str">
        <f t="shared" si="90"/>
        <v>○</v>
      </c>
      <c r="BN672" s="102" t="b">
        <f t="shared" si="91"/>
        <v>1</v>
      </c>
      <c r="BO672" s="102" t="b">
        <f t="shared" si="92"/>
        <v>1</v>
      </c>
    </row>
    <row r="673" spans="7:67" ht="60.6" customHeight="1">
      <c r="G673" s="64"/>
      <c r="H673" s="65"/>
      <c r="I673" s="65"/>
      <c r="J673" s="65"/>
      <c r="K673" s="64"/>
      <c r="L673" s="29"/>
      <c r="M673" s="66"/>
      <c r="N673" s="65"/>
      <c r="O673" s="67"/>
      <c r="P673" s="72"/>
      <c r="Q673" s="73"/>
      <c r="R673" s="65"/>
      <c r="S673" s="64"/>
      <c r="T673" s="68"/>
      <c r="U673" s="75"/>
      <c r="V673" s="76"/>
      <c r="W673" s="148" t="str">
        <f>IF(OR(T673="他官署で調達手続きを実施のため",AG673=契約状況コード表!G$5),"－",IF(V673&lt;&gt;"",ROUNDDOWN(V673/T673,3),(IFERROR(ROUNDDOWN(U673/T673,3),"－"))))</f>
        <v>－</v>
      </c>
      <c r="X673" s="68"/>
      <c r="Y673" s="68"/>
      <c r="Z673" s="71"/>
      <c r="AA673" s="69"/>
      <c r="AB673" s="70"/>
      <c r="AC673" s="71"/>
      <c r="AD673" s="71"/>
      <c r="AE673" s="71"/>
      <c r="AF673" s="71"/>
      <c r="AG673" s="69"/>
      <c r="AH673" s="65"/>
      <c r="AI673" s="65"/>
      <c r="AJ673" s="65"/>
      <c r="AK673" s="29"/>
      <c r="AL673" s="29"/>
      <c r="AM673" s="170"/>
      <c r="AN673" s="170"/>
      <c r="AO673" s="170"/>
      <c r="AP673" s="170"/>
      <c r="AQ673" s="29"/>
      <c r="AR673" s="64"/>
      <c r="AS673" s="29"/>
      <c r="AT673" s="29"/>
      <c r="AU673" s="29"/>
      <c r="AV673" s="29"/>
      <c r="AW673" s="29"/>
      <c r="AX673" s="29"/>
      <c r="AY673" s="29"/>
      <c r="AZ673" s="29"/>
      <c r="BA673" s="90"/>
      <c r="BB673" s="97"/>
      <c r="BC673" s="98" t="str">
        <f>IF(AND(OR(K673=契約状況コード表!D$5,K673=契約状況コード表!D$6),OR(AG673=契約状況コード表!G$5,AG673=契約状況コード表!G$6)),"年間支払金額(全官署)",IF(OR(AG673=契約状況コード表!G$5,AG673=契約状況コード表!G$6),"年間支払金額",IF(AND(OR(COUNTIF(AI673,"*すべて*"),COUNTIF(AI673,"*全て*")),S673="●",OR(K673=契約状況コード表!D$5,K673=契約状況コード表!D$6)),"年間支払金額(全官署、契約相手方ごと)",IF(AND(OR(COUNTIF(AI673,"*すべて*"),COUNTIF(AI673,"*全て*")),S673="●"),"年間支払金額(契約相手方ごと)",IF(AND(OR(K673=契約状況コード表!D$5,K673=契約状況コード表!D$6),AG673=契約状況コード表!G$7),"契約総額(全官署)",IF(AND(K673=契約状況コード表!D$7,AG673=契約状況コード表!G$7),"契約総額(自官署のみ)",IF(K673=契約状況コード表!D$7,"年間支払金額(自官署のみ)",IF(AG673=契約状況コード表!G$7,"契約総額",IF(AND(COUNTIF(BJ673,"&lt;&gt;*単価*"),OR(K673=契約状況コード表!D$5,K673=契約状況コード表!D$6)),"全官署予定価格",IF(AND(COUNTIF(BJ673,"*単価*"),OR(K673=契約状況コード表!D$5,K673=契約状況コード表!D$6)),"全官署支払金額",IF(AND(COUNTIF(BJ673,"&lt;&gt;*単価*"),COUNTIF(BJ673,"*変更契約*")),"変更後予定価格",IF(COUNTIF(BJ673,"*単価*"),"年間支払金額","予定価格"))))))))))))</f>
        <v>予定価格</v>
      </c>
      <c r="BD673" s="98" t="str">
        <f>IF(AND(BI673=契約状況コード表!M$5,T673&gt;契約状況コード表!N$5),"○",IF(AND(BI673=契約状況コード表!M$6,T673&gt;=契約状況コード表!N$6),"○",IF(AND(BI673=契約状況コード表!M$7,T673&gt;=契約状況コード表!N$7),"○",IF(AND(BI673=契約状況コード表!M$8,T673&gt;=契約状況コード表!N$8),"○",IF(AND(BI673=契約状況コード表!M$9,T673&gt;=契約状況コード表!N$9),"○",IF(AND(BI673=契約状況コード表!M$10,T673&gt;=契約状況コード表!N$10),"○",IF(AND(BI673=契約状況コード表!M$11,T673&gt;=契約状況コード表!N$11),"○",IF(AND(BI673=契約状況コード表!M$12,T673&gt;=契約状況コード表!N$12),"○",IF(AND(BI673=契約状況コード表!M$13,T673&gt;=契約状況コード表!N$13),"○",IF(T673="他官署で調達手続き入札を実施のため","○","×"))))))))))</f>
        <v>×</v>
      </c>
      <c r="BE673" s="98" t="str">
        <f>IF(AND(BI673=契約状況コード表!M$5,Y673&gt;契約状況コード表!N$5),"○",IF(AND(BI673=契約状況コード表!M$6,Y673&gt;=契約状況コード表!N$6),"○",IF(AND(BI673=契約状況コード表!M$7,Y673&gt;=契約状況コード表!N$7),"○",IF(AND(BI673=契約状況コード表!M$8,Y673&gt;=契約状況コード表!N$8),"○",IF(AND(BI673=契約状況コード表!M$9,Y673&gt;=契約状況コード表!N$9),"○",IF(AND(BI673=契約状況コード表!M$10,Y673&gt;=契約状況コード表!N$10),"○",IF(AND(BI673=契約状況コード表!M$11,Y673&gt;=契約状況コード表!N$11),"○",IF(AND(BI673=契約状況コード表!M$12,Y673&gt;=契約状況コード表!N$12),"○",IF(AND(BI673=契約状況コード表!M$13,Y673&gt;=契約状況コード表!N$13),"○","×")))))))))</f>
        <v>×</v>
      </c>
      <c r="BF673" s="98" t="str">
        <f t="shared" si="86"/>
        <v>×</v>
      </c>
      <c r="BG673" s="98" t="str">
        <f t="shared" si="87"/>
        <v>×</v>
      </c>
      <c r="BH673" s="99" t="str">
        <f t="shared" si="88"/>
        <v/>
      </c>
      <c r="BI673" s="146">
        <f t="shared" si="89"/>
        <v>0</v>
      </c>
      <c r="BJ673" s="29" t="str">
        <f>IF(AG673=契約状況コード表!G$5,"",IF(AND(K673&lt;&gt;"",ISTEXT(U673)),"分担契約/単価契約",IF(ISTEXT(U673),"単価契約",IF(K673&lt;&gt;"","分担契約",""))))</f>
        <v/>
      </c>
      <c r="BK673" s="147"/>
      <c r="BL673" s="102" t="str">
        <f>IF(COUNTIF(T673,"**"),"",IF(AND(T673&gt;=契約状況コード表!P$5,OR(H673=契約状況コード表!M$5,H673=契約状況コード表!M$6)),1,IF(AND(T673&gt;=契約状況コード表!P$13,H673&lt;&gt;契約状況コード表!M$5,H673&lt;&gt;契約状況コード表!M$6),1,"")))</f>
        <v/>
      </c>
      <c r="BM673" s="132" t="str">
        <f t="shared" si="90"/>
        <v>○</v>
      </c>
      <c r="BN673" s="102" t="b">
        <f t="shared" si="91"/>
        <v>1</v>
      </c>
      <c r="BO673" s="102" t="b">
        <f t="shared" si="92"/>
        <v>1</v>
      </c>
    </row>
    <row r="674" spans="7:67" ht="60.6" customHeight="1">
      <c r="G674" s="64"/>
      <c r="H674" s="65"/>
      <c r="I674" s="65"/>
      <c r="J674" s="65"/>
      <c r="K674" s="64"/>
      <c r="L674" s="29"/>
      <c r="M674" s="66"/>
      <c r="N674" s="65"/>
      <c r="O674" s="67"/>
      <c r="P674" s="72"/>
      <c r="Q674" s="73"/>
      <c r="R674" s="65"/>
      <c r="S674" s="64"/>
      <c r="T674" s="68"/>
      <c r="U674" s="75"/>
      <c r="V674" s="76"/>
      <c r="W674" s="148" t="str">
        <f>IF(OR(T674="他官署で調達手続きを実施のため",AG674=契約状況コード表!G$5),"－",IF(V674&lt;&gt;"",ROUNDDOWN(V674/T674,3),(IFERROR(ROUNDDOWN(U674/T674,3),"－"))))</f>
        <v>－</v>
      </c>
      <c r="X674" s="68"/>
      <c r="Y674" s="68"/>
      <c r="Z674" s="71"/>
      <c r="AA674" s="69"/>
      <c r="AB674" s="70"/>
      <c r="AC674" s="71"/>
      <c r="AD674" s="71"/>
      <c r="AE674" s="71"/>
      <c r="AF674" s="71"/>
      <c r="AG674" s="69"/>
      <c r="AH674" s="65"/>
      <c r="AI674" s="65"/>
      <c r="AJ674" s="65"/>
      <c r="AK674" s="29"/>
      <c r="AL674" s="29"/>
      <c r="AM674" s="170"/>
      <c r="AN674" s="170"/>
      <c r="AO674" s="170"/>
      <c r="AP674" s="170"/>
      <c r="AQ674" s="29"/>
      <c r="AR674" s="64"/>
      <c r="AS674" s="29"/>
      <c r="AT674" s="29"/>
      <c r="AU674" s="29"/>
      <c r="AV674" s="29"/>
      <c r="AW674" s="29"/>
      <c r="AX674" s="29"/>
      <c r="AY674" s="29"/>
      <c r="AZ674" s="29"/>
      <c r="BA674" s="90"/>
      <c r="BB674" s="97"/>
      <c r="BC674" s="98" t="str">
        <f>IF(AND(OR(K674=契約状況コード表!D$5,K674=契約状況コード表!D$6),OR(AG674=契約状況コード表!G$5,AG674=契約状況コード表!G$6)),"年間支払金額(全官署)",IF(OR(AG674=契約状況コード表!G$5,AG674=契約状況コード表!G$6),"年間支払金額",IF(AND(OR(COUNTIF(AI674,"*すべて*"),COUNTIF(AI674,"*全て*")),S674="●",OR(K674=契約状況コード表!D$5,K674=契約状況コード表!D$6)),"年間支払金額(全官署、契約相手方ごと)",IF(AND(OR(COUNTIF(AI674,"*すべて*"),COUNTIF(AI674,"*全て*")),S674="●"),"年間支払金額(契約相手方ごと)",IF(AND(OR(K674=契約状況コード表!D$5,K674=契約状況コード表!D$6),AG674=契約状況コード表!G$7),"契約総額(全官署)",IF(AND(K674=契約状況コード表!D$7,AG674=契約状況コード表!G$7),"契約総額(自官署のみ)",IF(K674=契約状況コード表!D$7,"年間支払金額(自官署のみ)",IF(AG674=契約状況コード表!G$7,"契約総額",IF(AND(COUNTIF(BJ674,"&lt;&gt;*単価*"),OR(K674=契約状況コード表!D$5,K674=契約状況コード表!D$6)),"全官署予定価格",IF(AND(COUNTIF(BJ674,"*単価*"),OR(K674=契約状況コード表!D$5,K674=契約状況コード表!D$6)),"全官署支払金額",IF(AND(COUNTIF(BJ674,"&lt;&gt;*単価*"),COUNTIF(BJ674,"*変更契約*")),"変更後予定価格",IF(COUNTIF(BJ674,"*単価*"),"年間支払金額","予定価格"))))))))))))</f>
        <v>予定価格</v>
      </c>
      <c r="BD674" s="98" t="str">
        <f>IF(AND(BI674=契約状況コード表!M$5,T674&gt;契約状況コード表!N$5),"○",IF(AND(BI674=契約状況コード表!M$6,T674&gt;=契約状況コード表!N$6),"○",IF(AND(BI674=契約状況コード表!M$7,T674&gt;=契約状況コード表!N$7),"○",IF(AND(BI674=契約状況コード表!M$8,T674&gt;=契約状況コード表!N$8),"○",IF(AND(BI674=契約状況コード表!M$9,T674&gt;=契約状況コード表!N$9),"○",IF(AND(BI674=契約状況コード表!M$10,T674&gt;=契約状況コード表!N$10),"○",IF(AND(BI674=契約状況コード表!M$11,T674&gt;=契約状況コード表!N$11),"○",IF(AND(BI674=契約状況コード表!M$12,T674&gt;=契約状況コード表!N$12),"○",IF(AND(BI674=契約状況コード表!M$13,T674&gt;=契約状況コード表!N$13),"○",IF(T674="他官署で調達手続き入札を実施のため","○","×"))))))))))</f>
        <v>×</v>
      </c>
      <c r="BE674" s="98" t="str">
        <f>IF(AND(BI674=契約状況コード表!M$5,Y674&gt;契約状況コード表!N$5),"○",IF(AND(BI674=契約状況コード表!M$6,Y674&gt;=契約状況コード表!N$6),"○",IF(AND(BI674=契約状況コード表!M$7,Y674&gt;=契約状況コード表!N$7),"○",IF(AND(BI674=契約状況コード表!M$8,Y674&gt;=契約状況コード表!N$8),"○",IF(AND(BI674=契約状況コード表!M$9,Y674&gt;=契約状況コード表!N$9),"○",IF(AND(BI674=契約状況コード表!M$10,Y674&gt;=契約状況コード表!N$10),"○",IF(AND(BI674=契約状況コード表!M$11,Y674&gt;=契約状況コード表!N$11),"○",IF(AND(BI674=契約状況コード表!M$12,Y674&gt;=契約状況コード表!N$12),"○",IF(AND(BI674=契約状況コード表!M$13,Y674&gt;=契約状況コード表!N$13),"○","×")))))))))</f>
        <v>×</v>
      </c>
      <c r="BF674" s="98" t="str">
        <f t="shared" si="86"/>
        <v>×</v>
      </c>
      <c r="BG674" s="98" t="str">
        <f t="shared" si="87"/>
        <v>×</v>
      </c>
      <c r="BH674" s="99" t="str">
        <f t="shared" si="88"/>
        <v/>
      </c>
      <c r="BI674" s="146">
        <f t="shared" si="89"/>
        <v>0</v>
      </c>
      <c r="BJ674" s="29" t="str">
        <f>IF(AG674=契約状況コード表!G$5,"",IF(AND(K674&lt;&gt;"",ISTEXT(U674)),"分担契約/単価契約",IF(ISTEXT(U674),"単価契約",IF(K674&lt;&gt;"","分担契約",""))))</f>
        <v/>
      </c>
      <c r="BK674" s="147"/>
      <c r="BL674" s="102" t="str">
        <f>IF(COUNTIF(T674,"**"),"",IF(AND(T674&gt;=契約状況コード表!P$5,OR(H674=契約状況コード表!M$5,H674=契約状況コード表!M$6)),1,IF(AND(T674&gt;=契約状況コード表!P$13,H674&lt;&gt;契約状況コード表!M$5,H674&lt;&gt;契約状況コード表!M$6),1,"")))</f>
        <v/>
      </c>
      <c r="BM674" s="132" t="str">
        <f t="shared" si="90"/>
        <v>○</v>
      </c>
      <c r="BN674" s="102" t="b">
        <f t="shared" si="91"/>
        <v>1</v>
      </c>
      <c r="BO674" s="102" t="b">
        <f t="shared" si="92"/>
        <v>1</v>
      </c>
    </row>
    <row r="675" spans="7:67" ht="60.6" customHeight="1">
      <c r="G675" s="64"/>
      <c r="H675" s="65"/>
      <c r="I675" s="65"/>
      <c r="J675" s="65"/>
      <c r="K675" s="64"/>
      <c r="L675" s="29"/>
      <c r="M675" s="66"/>
      <c r="N675" s="65"/>
      <c r="O675" s="67"/>
      <c r="P675" s="72"/>
      <c r="Q675" s="73"/>
      <c r="R675" s="65"/>
      <c r="S675" s="64"/>
      <c r="T675" s="68"/>
      <c r="U675" s="75"/>
      <c r="V675" s="76"/>
      <c r="W675" s="148" t="str">
        <f>IF(OR(T675="他官署で調達手続きを実施のため",AG675=契約状況コード表!G$5),"－",IF(V675&lt;&gt;"",ROUNDDOWN(V675/T675,3),(IFERROR(ROUNDDOWN(U675/T675,3),"－"))))</f>
        <v>－</v>
      </c>
      <c r="X675" s="68"/>
      <c r="Y675" s="68"/>
      <c r="Z675" s="71"/>
      <c r="AA675" s="69"/>
      <c r="AB675" s="70"/>
      <c r="AC675" s="71"/>
      <c r="AD675" s="71"/>
      <c r="AE675" s="71"/>
      <c r="AF675" s="71"/>
      <c r="AG675" s="69"/>
      <c r="AH675" s="65"/>
      <c r="AI675" s="65"/>
      <c r="AJ675" s="65"/>
      <c r="AK675" s="29"/>
      <c r="AL675" s="29"/>
      <c r="AM675" s="170"/>
      <c r="AN675" s="170"/>
      <c r="AO675" s="170"/>
      <c r="AP675" s="170"/>
      <c r="AQ675" s="29"/>
      <c r="AR675" s="64"/>
      <c r="AS675" s="29"/>
      <c r="AT675" s="29"/>
      <c r="AU675" s="29"/>
      <c r="AV675" s="29"/>
      <c r="AW675" s="29"/>
      <c r="AX675" s="29"/>
      <c r="AY675" s="29"/>
      <c r="AZ675" s="29"/>
      <c r="BA675" s="90"/>
      <c r="BB675" s="97"/>
      <c r="BC675" s="98" t="str">
        <f>IF(AND(OR(K675=契約状況コード表!D$5,K675=契約状況コード表!D$6),OR(AG675=契約状況コード表!G$5,AG675=契約状況コード表!G$6)),"年間支払金額(全官署)",IF(OR(AG675=契約状況コード表!G$5,AG675=契約状況コード表!G$6),"年間支払金額",IF(AND(OR(COUNTIF(AI675,"*すべて*"),COUNTIF(AI675,"*全て*")),S675="●",OR(K675=契約状況コード表!D$5,K675=契約状況コード表!D$6)),"年間支払金額(全官署、契約相手方ごと)",IF(AND(OR(COUNTIF(AI675,"*すべて*"),COUNTIF(AI675,"*全て*")),S675="●"),"年間支払金額(契約相手方ごと)",IF(AND(OR(K675=契約状況コード表!D$5,K675=契約状況コード表!D$6),AG675=契約状況コード表!G$7),"契約総額(全官署)",IF(AND(K675=契約状況コード表!D$7,AG675=契約状況コード表!G$7),"契約総額(自官署のみ)",IF(K675=契約状況コード表!D$7,"年間支払金額(自官署のみ)",IF(AG675=契約状況コード表!G$7,"契約総額",IF(AND(COUNTIF(BJ675,"&lt;&gt;*単価*"),OR(K675=契約状況コード表!D$5,K675=契約状況コード表!D$6)),"全官署予定価格",IF(AND(COUNTIF(BJ675,"*単価*"),OR(K675=契約状況コード表!D$5,K675=契約状況コード表!D$6)),"全官署支払金額",IF(AND(COUNTIF(BJ675,"&lt;&gt;*単価*"),COUNTIF(BJ675,"*変更契約*")),"変更後予定価格",IF(COUNTIF(BJ675,"*単価*"),"年間支払金額","予定価格"))))))))))))</f>
        <v>予定価格</v>
      </c>
      <c r="BD675" s="98" t="str">
        <f>IF(AND(BI675=契約状況コード表!M$5,T675&gt;契約状況コード表!N$5),"○",IF(AND(BI675=契約状況コード表!M$6,T675&gt;=契約状況コード表!N$6),"○",IF(AND(BI675=契約状況コード表!M$7,T675&gt;=契約状況コード表!N$7),"○",IF(AND(BI675=契約状況コード表!M$8,T675&gt;=契約状況コード表!N$8),"○",IF(AND(BI675=契約状況コード表!M$9,T675&gt;=契約状況コード表!N$9),"○",IF(AND(BI675=契約状況コード表!M$10,T675&gt;=契約状況コード表!N$10),"○",IF(AND(BI675=契約状況コード表!M$11,T675&gt;=契約状況コード表!N$11),"○",IF(AND(BI675=契約状況コード表!M$12,T675&gt;=契約状況コード表!N$12),"○",IF(AND(BI675=契約状況コード表!M$13,T675&gt;=契約状況コード表!N$13),"○",IF(T675="他官署で調達手続き入札を実施のため","○","×"))))))))))</f>
        <v>×</v>
      </c>
      <c r="BE675" s="98" t="str">
        <f>IF(AND(BI675=契約状況コード表!M$5,Y675&gt;契約状況コード表!N$5),"○",IF(AND(BI675=契約状況コード表!M$6,Y675&gt;=契約状況コード表!N$6),"○",IF(AND(BI675=契約状況コード表!M$7,Y675&gt;=契約状況コード表!N$7),"○",IF(AND(BI675=契約状況コード表!M$8,Y675&gt;=契約状況コード表!N$8),"○",IF(AND(BI675=契約状況コード表!M$9,Y675&gt;=契約状況コード表!N$9),"○",IF(AND(BI675=契約状況コード表!M$10,Y675&gt;=契約状況コード表!N$10),"○",IF(AND(BI675=契約状況コード表!M$11,Y675&gt;=契約状況コード表!N$11),"○",IF(AND(BI675=契約状況コード表!M$12,Y675&gt;=契約状況コード表!N$12),"○",IF(AND(BI675=契約状況コード表!M$13,Y675&gt;=契約状況コード表!N$13),"○","×")))))))))</f>
        <v>×</v>
      </c>
      <c r="BF675" s="98" t="str">
        <f t="shared" si="86"/>
        <v>×</v>
      </c>
      <c r="BG675" s="98" t="str">
        <f t="shared" si="87"/>
        <v>×</v>
      </c>
      <c r="BH675" s="99" t="str">
        <f t="shared" si="88"/>
        <v/>
      </c>
      <c r="BI675" s="146">
        <f t="shared" si="89"/>
        <v>0</v>
      </c>
      <c r="BJ675" s="29" t="str">
        <f>IF(AG675=契約状況コード表!G$5,"",IF(AND(K675&lt;&gt;"",ISTEXT(U675)),"分担契約/単価契約",IF(ISTEXT(U675),"単価契約",IF(K675&lt;&gt;"","分担契約",""))))</f>
        <v/>
      </c>
      <c r="BK675" s="147"/>
      <c r="BL675" s="102" t="str">
        <f>IF(COUNTIF(T675,"**"),"",IF(AND(T675&gt;=契約状況コード表!P$5,OR(H675=契約状況コード表!M$5,H675=契約状況コード表!M$6)),1,IF(AND(T675&gt;=契約状況コード表!P$13,H675&lt;&gt;契約状況コード表!M$5,H675&lt;&gt;契約状況コード表!M$6),1,"")))</f>
        <v/>
      </c>
      <c r="BM675" s="132" t="str">
        <f t="shared" si="90"/>
        <v>○</v>
      </c>
      <c r="BN675" s="102" t="b">
        <f t="shared" si="91"/>
        <v>1</v>
      </c>
      <c r="BO675" s="102" t="b">
        <f t="shared" si="92"/>
        <v>1</v>
      </c>
    </row>
    <row r="676" spans="7:67" ht="60.6" customHeight="1">
      <c r="G676" s="64"/>
      <c r="H676" s="65"/>
      <c r="I676" s="65"/>
      <c r="J676" s="65"/>
      <c r="K676" s="64"/>
      <c r="L676" s="29"/>
      <c r="M676" s="66"/>
      <c r="N676" s="65"/>
      <c r="O676" s="67"/>
      <c r="P676" s="72"/>
      <c r="Q676" s="73"/>
      <c r="R676" s="65"/>
      <c r="S676" s="64"/>
      <c r="T676" s="68"/>
      <c r="U676" s="75"/>
      <c r="V676" s="76"/>
      <c r="W676" s="148" t="str">
        <f>IF(OR(T676="他官署で調達手続きを実施のため",AG676=契約状況コード表!G$5),"－",IF(V676&lt;&gt;"",ROUNDDOWN(V676/T676,3),(IFERROR(ROUNDDOWN(U676/T676,3),"－"))))</f>
        <v>－</v>
      </c>
      <c r="X676" s="68"/>
      <c r="Y676" s="68"/>
      <c r="Z676" s="71"/>
      <c r="AA676" s="69"/>
      <c r="AB676" s="70"/>
      <c r="AC676" s="71"/>
      <c r="AD676" s="71"/>
      <c r="AE676" s="71"/>
      <c r="AF676" s="71"/>
      <c r="AG676" s="69"/>
      <c r="AH676" s="65"/>
      <c r="AI676" s="65"/>
      <c r="AJ676" s="65"/>
      <c r="AK676" s="29"/>
      <c r="AL676" s="29"/>
      <c r="AM676" s="170"/>
      <c r="AN676" s="170"/>
      <c r="AO676" s="170"/>
      <c r="AP676" s="170"/>
      <c r="AQ676" s="29"/>
      <c r="AR676" s="64"/>
      <c r="AS676" s="29"/>
      <c r="AT676" s="29"/>
      <c r="AU676" s="29"/>
      <c r="AV676" s="29"/>
      <c r="AW676" s="29"/>
      <c r="AX676" s="29"/>
      <c r="AY676" s="29"/>
      <c r="AZ676" s="29"/>
      <c r="BA676" s="92"/>
      <c r="BB676" s="97"/>
      <c r="BC676" s="98" t="str">
        <f>IF(AND(OR(K676=契約状況コード表!D$5,K676=契約状況コード表!D$6),OR(AG676=契約状況コード表!G$5,AG676=契約状況コード表!G$6)),"年間支払金額(全官署)",IF(OR(AG676=契約状況コード表!G$5,AG676=契約状況コード表!G$6),"年間支払金額",IF(AND(OR(COUNTIF(AI676,"*すべて*"),COUNTIF(AI676,"*全て*")),S676="●",OR(K676=契約状況コード表!D$5,K676=契約状況コード表!D$6)),"年間支払金額(全官署、契約相手方ごと)",IF(AND(OR(COUNTIF(AI676,"*すべて*"),COUNTIF(AI676,"*全て*")),S676="●"),"年間支払金額(契約相手方ごと)",IF(AND(OR(K676=契約状況コード表!D$5,K676=契約状況コード表!D$6),AG676=契約状況コード表!G$7),"契約総額(全官署)",IF(AND(K676=契約状況コード表!D$7,AG676=契約状況コード表!G$7),"契約総額(自官署のみ)",IF(K676=契約状況コード表!D$7,"年間支払金額(自官署のみ)",IF(AG676=契約状況コード表!G$7,"契約総額",IF(AND(COUNTIF(BJ676,"&lt;&gt;*単価*"),OR(K676=契約状況コード表!D$5,K676=契約状況コード表!D$6)),"全官署予定価格",IF(AND(COUNTIF(BJ676,"*単価*"),OR(K676=契約状況コード表!D$5,K676=契約状況コード表!D$6)),"全官署支払金額",IF(AND(COUNTIF(BJ676,"&lt;&gt;*単価*"),COUNTIF(BJ676,"*変更契約*")),"変更後予定価格",IF(COUNTIF(BJ676,"*単価*"),"年間支払金額","予定価格"))))))))))))</f>
        <v>予定価格</v>
      </c>
      <c r="BD676" s="98" t="str">
        <f>IF(AND(BI676=契約状況コード表!M$5,T676&gt;契約状況コード表!N$5),"○",IF(AND(BI676=契約状況コード表!M$6,T676&gt;=契約状況コード表!N$6),"○",IF(AND(BI676=契約状況コード表!M$7,T676&gt;=契約状況コード表!N$7),"○",IF(AND(BI676=契約状況コード表!M$8,T676&gt;=契約状況コード表!N$8),"○",IF(AND(BI676=契約状況コード表!M$9,T676&gt;=契約状況コード表!N$9),"○",IF(AND(BI676=契約状況コード表!M$10,T676&gt;=契約状況コード表!N$10),"○",IF(AND(BI676=契約状況コード表!M$11,T676&gt;=契約状況コード表!N$11),"○",IF(AND(BI676=契約状況コード表!M$12,T676&gt;=契約状況コード表!N$12),"○",IF(AND(BI676=契約状況コード表!M$13,T676&gt;=契約状況コード表!N$13),"○",IF(T676="他官署で調達手続き入札を実施のため","○","×"))))))))))</f>
        <v>×</v>
      </c>
      <c r="BE676" s="98" t="str">
        <f>IF(AND(BI676=契約状況コード表!M$5,Y676&gt;契約状況コード表!N$5),"○",IF(AND(BI676=契約状況コード表!M$6,Y676&gt;=契約状況コード表!N$6),"○",IF(AND(BI676=契約状況コード表!M$7,Y676&gt;=契約状況コード表!N$7),"○",IF(AND(BI676=契約状況コード表!M$8,Y676&gt;=契約状況コード表!N$8),"○",IF(AND(BI676=契約状況コード表!M$9,Y676&gt;=契約状況コード表!N$9),"○",IF(AND(BI676=契約状況コード表!M$10,Y676&gt;=契約状況コード表!N$10),"○",IF(AND(BI676=契約状況コード表!M$11,Y676&gt;=契約状況コード表!N$11),"○",IF(AND(BI676=契約状況コード表!M$12,Y676&gt;=契約状況コード表!N$12),"○",IF(AND(BI676=契約状況コード表!M$13,Y676&gt;=契約状況コード表!N$13),"○","×")))))))))</f>
        <v>×</v>
      </c>
      <c r="BF676" s="98" t="str">
        <f t="shared" si="86"/>
        <v>×</v>
      </c>
      <c r="BG676" s="98" t="str">
        <f t="shared" si="87"/>
        <v>×</v>
      </c>
      <c r="BH676" s="99" t="str">
        <f t="shared" si="88"/>
        <v/>
      </c>
      <c r="BI676" s="146">
        <f t="shared" si="89"/>
        <v>0</v>
      </c>
      <c r="BJ676" s="29" t="str">
        <f>IF(AG676=契約状況コード表!G$5,"",IF(AND(K676&lt;&gt;"",ISTEXT(U676)),"分担契約/単価契約",IF(ISTEXT(U676),"単価契約",IF(K676&lt;&gt;"","分担契約",""))))</f>
        <v/>
      </c>
      <c r="BK676" s="147"/>
      <c r="BL676" s="102" t="str">
        <f>IF(COUNTIF(T676,"**"),"",IF(AND(T676&gt;=契約状況コード表!P$5,OR(H676=契約状況コード表!M$5,H676=契約状況コード表!M$6)),1,IF(AND(T676&gt;=契約状況コード表!P$13,H676&lt;&gt;契約状況コード表!M$5,H676&lt;&gt;契約状況コード表!M$6),1,"")))</f>
        <v/>
      </c>
      <c r="BM676" s="132" t="str">
        <f t="shared" si="90"/>
        <v>○</v>
      </c>
      <c r="BN676" s="102" t="b">
        <f t="shared" si="91"/>
        <v>1</v>
      </c>
      <c r="BO676" s="102" t="b">
        <f t="shared" si="92"/>
        <v>1</v>
      </c>
    </row>
    <row r="677" spans="7:67" ht="60.6" customHeight="1">
      <c r="G677" s="64"/>
      <c r="H677" s="65"/>
      <c r="I677" s="65"/>
      <c r="J677" s="65"/>
      <c r="K677" s="64"/>
      <c r="L677" s="29"/>
      <c r="M677" s="66"/>
      <c r="N677" s="65"/>
      <c r="O677" s="67"/>
      <c r="P677" s="72"/>
      <c r="Q677" s="73"/>
      <c r="R677" s="65"/>
      <c r="S677" s="64"/>
      <c r="T677" s="68"/>
      <c r="U677" s="75"/>
      <c r="V677" s="76"/>
      <c r="W677" s="148" t="str">
        <f>IF(OR(T677="他官署で調達手続きを実施のため",AG677=契約状況コード表!G$5),"－",IF(V677&lt;&gt;"",ROUNDDOWN(V677/T677,3),(IFERROR(ROUNDDOWN(U677/T677,3),"－"))))</f>
        <v>－</v>
      </c>
      <c r="X677" s="68"/>
      <c r="Y677" s="68"/>
      <c r="Z677" s="71"/>
      <c r="AA677" s="69"/>
      <c r="AB677" s="70"/>
      <c r="AC677" s="71"/>
      <c r="AD677" s="71"/>
      <c r="AE677" s="71"/>
      <c r="AF677" s="71"/>
      <c r="AG677" s="69"/>
      <c r="AH677" s="65"/>
      <c r="AI677" s="65"/>
      <c r="AJ677" s="65"/>
      <c r="AK677" s="29"/>
      <c r="AL677" s="29"/>
      <c r="AM677" s="170"/>
      <c r="AN677" s="170"/>
      <c r="AO677" s="170"/>
      <c r="AP677" s="170"/>
      <c r="AQ677" s="29"/>
      <c r="AR677" s="64"/>
      <c r="AS677" s="29"/>
      <c r="AT677" s="29"/>
      <c r="AU677" s="29"/>
      <c r="AV677" s="29"/>
      <c r="AW677" s="29"/>
      <c r="AX677" s="29"/>
      <c r="AY677" s="29"/>
      <c r="AZ677" s="29"/>
      <c r="BA677" s="90"/>
      <c r="BB677" s="97"/>
      <c r="BC677" s="98" t="str">
        <f>IF(AND(OR(K677=契約状況コード表!D$5,K677=契約状況コード表!D$6),OR(AG677=契約状況コード表!G$5,AG677=契約状況コード表!G$6)),"年間支払金額(全官署)",IF(OR(AG677=契約状況コード表!G$5,AG677=契約状況コード表!G$6),"年間支払金額",IF(AND(OR(COUNTIF(AI677,"*すべて*"),COUNTIF(AI677,"*全て*")),S677="●",OR(K677=契約状況コード表!D$5,K677=契約状況コード表!D$6)),"年間支払金額(全官署、契約相手方ごと)",IF(AND(OR(COUNTIF(AI677,"*すべて*"),COUNTIF(AI677,"*全て*")),S677="●"),"年間支払金額(契約相手方ごと)",IF(AND(OR(K677=契約状況コード表!D$5,K677=契約状況コード表!D$6),AG677=契約状況コード表!G$7),"契約総額(全官署)",IF(AND(K677=契約状況コード表!D$7,AG677=契約状況コード表!G$7),"契約総額(自官署のみ)",IF(K677=契約状況コード表!D$7,"年間支払金額(自官署のみ)",IF(AG677=契約状況コード表!G$7,"契約総額",IF(AND(COUNTIF(BJ677,"&lt;&gt;*単価*"),OR(K677=契約状況コード表!D$5,K677=契約状況コード表!D$6)),"全官署予定価格",IF(AND(COUNTIF(BJ677,"*単価*"),OR(K677=契約状況コード表!D$5,K677=契約状況コード表!D$6)),"全官署支払金額",IF(AND(COUNTIF(BJ677,"&lt;&gt;*単価*"),COUNTIF(BJ677,"*変更契約*")),"変更後予定価格",IF(COUNTIF(BJ677,"*単価*"),"年間支払金額","予定価格"))))))))))))</f>
        <v>予定価格</v>
      </c>
      <c r="BD677" s="98" t="str">
        <f>IF(AND(BI677=契約状況コード表!M$5,T677&gt;契約状況コード表!N$5),"○",IF(AND(BI677=契約状況コード表!M$6,T677&gt;=契約状況コード表!N$6),"○",IF(AND(BI677=契約状況コード表!M$7,T677&gt;=契約状況コード表!N$7),"○",IF(AND(BI677=契約状況コード表!M$8,T677&gt;=契約状況コード表!N$8),"○",IF(AND(BI677=契約状況コード表!M$9,T677&gt;=契約状況コード表!N$9),"○",IF(AND(BI677=契約状況コード表!M$10,T677&gt;=契約状況コード表!N$10),"○",IF(AND(BI677=契約状況コード表!M$11,T677&gt;=契約状況コード表!N$11),"○",IF(AND(BI677=契約状況コード表!M$12,T677&gt;=契約状況コード表!N$12),"○",IF(AND(BI677=契約状況コード表!M$13,T677&gt;=契約状況コード表!N$13),"○",IF(T677="他官署で調達手続き入札を実施のため","○","×"))))))))))</f>
        <v>×</v>
      </c>
      <c r="BE677" s="98" t="str">
        <f>IF(AND(BI677=契約状況コード表!M$5,Y677&gt;契約状況コード表!N$5),"○",IF(AND(BI677=契約状況コード表!M$6,Y677&gt;=契約状況コード表!N$6),"○",IF(AND(BI677=契約状況コード表!M$7,Y677&gt;=契約状況コード表!N$7),"○",IF(AND(BI677=契約状況コード表!M$8,Y677&gt;=契約状況コード表!N$8),"○",IF(AND(BI677=契約状況コード表!M$9,Y677&gt;=契約状況コード表!N$9),"○",IF(AND(BI677=契約状況コード表!M$10,Y677&gt;=契約状況コード表!N$10),"○",IF(AND(BI677=契約状況コード表!M$11,Y677&gt;=契約状況コード表!N$11),"○",IF(AND(BI677=契約状況コード表!M$12,Y677&gt;=契約状況コード表!N$12),"○",IF(AND(BI677=契約状況コード表!M$13,Y677&gt;=契約状況コード表!N$13),"○","×")))))))))</f>
        <v>×</v>
      </c>
      <c r="BF677" s="98" t="str">
        <f t="shared" si="86"/>
        <v>×</v>
      </c>
      <c r="BG677" s="98" t="str">
        <f t="shared" si="87"/>
        <v>×</v>
      </c>
      <c r="BH677" s="99" t="str">
        <f t="shared" si="88"/>
        <v/>
      </c>
      <c r="BI677" s="146">
        <f t="shared" si="89"/>
        <v>0</v>
      </c>
      <c r="BJ677" s="29" t="str">
        <f>IF(AG677=契約状況コード表!G$5,"",IF(AND(K677&lt;&gt;"",ISTEXT(U677)),"分担契約/単価契約",IF(ISTEXT(U677),"単価契約",IF(K677&lt;&gt;"","分担契約",""))))</f>
        <v/>
      </c>
      <c r="BK677" s="147"/>
      <c r="BL677" s="102" t="str">
        <f>IF(COUNTIF(T677,"**"),"",IF(AND(T677&gt;=契約状況コード表!P$5,OR(H677=契約状況コード表!M$5,H677=契約状況コード表!M$6)),1,IF(AND(T677&gt;=契約状況コード表!P$13,H677&lt;&gt;契約状況コード表!M$5,H677&lt;&gt;契約状況コード表!M$6),1,"")))</f>
        <v/>
      </c>
      <c r="BM677" s="132" t="str">
        <f t="shared" si="90"/>
        <v>○</v>
      </c>
      <c r="BN677" s="102" t="b">
        <f t="shared" si="91"/>
        <v>1</v>
      </c>
      <c r="BO677" s="102" t="b">
        <f t="shared" si="92"/>
        <v>1</v>
      </c>
    </row>
    <row r="678" spans="7:67" ht="60.6" customHeight="1">
      <c r="G678" s="64"/>
      <c r="H678" s="65"/>
      <c r="I678" s="65"/>
      <c r="J678" s="65"/>
      <c r="K678" s="64"/>
      <c r="L678" s="29"/>
      <c r="M678" s="66"/>
      <c r="N678" s="65"/>
      <c r="O678" s="67"/>
      <c r="P678" s="72"/>
      <c r="Q678" s="73"/>
      <c r="R678" s="65"/>
      <c r="S678" s="64"/>
      <c r="T678" s="68"/>
      <c r="U678" s="75"/>
      <c r="V678" s="76"/>
      <c r="W678" s="148" t="str">
        <f>IF(OR(T678="他官署で調達手続きを実施のため",AG678=契約状況コード表!G$5),"－",IF(V678&lt;&gt;"",ROUNDDOWN(V678/T678,3),(IFERROR(ROUNDDOWN(U678/T678,3),"－"))))</f>
        <v>－</v>
      </c>
      <c r="X678" s="68"/>
      <c r="Y678" s="68"/>
      <c r="Z678" s="71"/>
      <c r="AA678" s="69"/>
      <c r="AB678" s="70"/>
      <c r="AC678" s="71"/>
      <c r="AD678" s="71"/>
      <c r="AE678" s="71"/>
      <c r="AF678" s="71"/>
      <c r="AG678" s="69"/>
      <c r="AH678" s="65"/>
      <c r="AI678" s="65"/>
      <c r="AJ678" s="65"/>
      <c r="AK678" s="29"/>
      <c r="AL678" s="29"/>
      <c r="AM678" s="170"/>
      <c r="AN678" s="170"/>
      <c r="AO678" s="170"/>
      <c r="AP678" s="170"/>
      <c r="AQ678" s="29"/>
      <c r="AR678" s="64"/>
      <c r="AS678" s="29"/>
      <c r="AT678" s="29"/>
      <c r="AU678" s="29"/>
      <c r="AV678" s="29"/>
      <c r="AW678" s="29"/>
      <c r="AX678" s="29"/>
      <c r="AY678" s="29"/>
      <c r="AZ678" s="29"/>
      <c r="BA678" s="90"/>
      <c r="BB678" s="97"/>
      <c r="BC678" s="98" t="str">
        <f>IF(AND(OR(K678=契約状況コード表!D$5,K678=契約状況コード表!D$6),OR(AG678=契約状況コード表!G$5,AG678=契約状況コード表!G$6)),"年間支払金額(全官署)",IF(OR(AG678=契約状況コード表!G$5,AG678=契約状況コード表!G$6),"年間支払金額",IF(AND(OR(COUNTIF(AI678,"*すべて*"),COUNTIF(AI678,"*全て*")),S678="●",OR(K678=契約状況コード表!D$5,K678=契約状況コード表!D$6)),"年間支払金額(全官署、契約相手方ごと)",IF(AND(OR(COUNTIF(AI678,"*すべて*"),COUNTIF(AI678,"*全て*")),S678="●"),"年間支払金額(契約相手方ごと)",IF(AND(OR(K678=契約状況コード表!D$5,K678=契約状況コード表!D$6),AG678=契約状況コード表!G$7),"契約総額(全官署)",IF(AND(K678=契約状況コード表!D$7,AG678=契約状況コード表!G$7),"契約総額(自官署のみ)",IF(K678=契約状況コード表!D$7,"年間支払金額(自官署のみ)",IF(AG678=契約状況コード表!G$7,"契約総額",IF(AND(COUNTIF(BJ678,"&lt;&gt;*単価*"),OR(K678=契約状況コード表!D$5,K678=契約状況コード表!D$6)),"全官署予定価格",IF(AND(COUNTIF(BJ678,"*単価*"),OR(K678=契約状況コード表!D$5,K678=契約状況コード表!D$6)),"全官署支払金額",IF(AND(COUNTIF(BJ678,"&lt;&gt;*単価*"),COUNTIF(BJ678,"*変更契約*")),"変更後予定価格",IF(COUNTIF(BJ678,"*単価*"),"年間支払金額","予定価格"))))))))))))</f>
        <v>予定価格</v>
      </c>
      <c r="BD678" s="98" t="str">
        <f>IF(AND(BI678=契約状況コード表!M$5,T678&gt;契約状況コード表!N$5),"○",IF(AND(BI678=契約状況コード表!M$6,T678&gt;=契約状況コード表!N$6),"○",IF(AND(BI678=契約状況コード表!M$7,T678&gt;=契約状況コード表!N$7),"○",IF(AND(BI678=契約状況コード表!M$8,T678&gt;=契約状況コード表!N$8),"○",IF(AND(BI678=契約状況コード表!M$9,T678&gt;=契約状況コード表!N$9),"○",IF(AND(BI678=契約状況コード表!M$10,T678&gt;=契約状況コード表!N$10),"○",IF(AND(BI678=契約状況コード表!M$11,T678&gt;=契約状況コード表!N$11),"○",IF(AND(BI678=契約状況コード表!M$12,T678&gt;=契約状況コード表!N$12),"○",IF(AND(BI678=契約状況コード表!M$13,T678&gt;=契約状況コード表!N$13),"○",IF(T678="他官署で調達手続き入札を実施のため","○","×"))))))))))</f>
        <v>×</v>
      </c>
      <c r="BE678" s="98" t="str">
        <f>IF(AND(BI678=契約状況コード表!M$5,Y678&gt;契約状況コード表!N$5),"○",IF(AND(BI678=契約状況コード表!M$6,Y678&gt;=契約状況コード表!N$6),"○",IF(AND(BI678=契約状況コード表!M$7,Y678&gt;=契約状況コード表!N$7),"○",IF(AND(BI678=契約状況コード表!M$8,Y678&gt;=契約状況コード表!N$8),"○",IF(AND(BI678=契約状況コード表!M$9,Y678&gt;=契約状況コード表!N$9),"○",IF(AND(BI678=契約状況コード表!M$10,Y678&gt;=契約状況コード表!N$10),"○",IF(AND(BI678=契約状況コード表!M$11,Y678&gt;=契約状況コード表!N$11),"○",IF(AND(BI678=契約状況コード表!M$12,Y678&gt;=契約状況コード表!N$12),"○",IF(AND(BI678=契約状況コード表!M$13,Y678&gt;=契約状況コード表!N$13),"○","×")))))))))</f>
        <v>×</v>
      </c>
      <c r="BF678" s="98" t="str">
        <f t="shared" si="86"/>
        <v>×</v>
      </c>
      <c r="BG678" s="98" t="str">
        <f t="shared" si="87"/>
        <v>×</v>
      </c>
      <c r="BH678" s="99" t="str">
        <f t="shared" si="88"/>
        <v/>
      </c>
      <c r="BI678" s="146">
        <f t="shared" si="89"/>
        <v>0</v>
      </c>
      <c r="BJ678" s="29" t="str">
        <f>IF(AG678=契約状況コード表!G$5,"",IF(AND(K678&lt;&gt;"",ISTEXT(U678)),"分担契約/単価契約",IF(ISTEXT(U678),"単価契約",IF(K678&lt;&gt;"","分担契約",""))))</f>
        <v/>
      </c>
      <c r="BK678" s="147"/>
      <c r="BL678" s="102" t="str">
        <f>IF(COUNTIF(T678,"**"),"",IF(AND(T678&gt;=契約状況コード表!P$5,OR(H678=契約状況コード表!M$5,H678=契約状況コード表!M$6)),1,IF(AND(T678&gt;=契約状況コード表!P$13,H678&lt;&gt;契約状況コード表!M$5,H678&lt;&gt;契約状況コード表!M$6),1,"")))</f>
        <v/>
      </c>
      <c r="BM678" s="132" t="str">
        <f t="shared" si="90"/>
        <v>○</v>
      </c>
      <c r="BN678" s="102" t="b">
        <f t="shared" si="91"/>
        <v>1</v>
      </c>
      <c r="BO678" s="102" t="b">
        <f t="shared" si="92"/>
        <v>1</v>
      </c>
    </row>
    <row r="679" spans="7:67" ht="60.6" customHeight="1">
      <c r="G679" s="64"/>
      <c r="H679" s="65"/>
      <c r="I679" s="65"/>
      <c r="J679" s="65"/>
      <c r="K679" s="64"/>
      <c r="L679" s="29"/>
      <c r="M679" s="66"/>
      <c r="N679" s="65"/>
      <c r="O679" s="67"/>
      <c r="P679" s="72"/>
      <c r="Q679" s="73"/>
      <c r="R679" s="65"/>
      <c r="S679" s="64"/>
      <c r="T679" s="74"/>
      <c r="U679" s="131"/>
      <c r="V679" s="76"/>
      <c r="W679" s="148" t="str">
        <f>IF(OR(T679="他官署で調達手続きを実施のため",AG679=契約状況コード表!G$5),"－",IF(V679&lt;&gt;"",ROUNDDOWN(V679/T679,3),(IFERROR(ROUNDDOWN(U679/T679,3),"－"))))</f>
        <v>－</v>
      </c>
      <c r="X679" s="74"/>
      <c r="Y679" s="74"/>
      <c r="Z679" s="71"/>
      <c r="AA679" s="69"/>
      <c r="AB679" s="70"/>
      <c r="AC679" s="71"/>
      <c r="AD679" s="71"/>
      <c r="AE679" s="71"/>
      <c r="AF679" s="71"/>
      <c r="AG679" s="69"/>
      <c r="AH679" s="65"/>
      <c r="AI679" s="65"/>
      <c r="AJ679" s="65"/>
      <c r="AK679" s="29"/>
      <c r="AL679" s="29"/>
      <c r="AM679" s="170"/>
      <c r="AN679" s="170"/>
      <c r="AO679" s="170"/>
      <c r="AP679" s="170"/>
      <c r="AQ679" s="29"/>
      <c r="AR679" s="64"/>
      <c r="AS679" s="29"/>
      <c r="AT679" s="29"/>
      <c r="AU679" s="29"/>
      <c r="AV679" s="29"/>
      <c r="AW679" s="29"/>
      <c r="AX679" s="29"/>
      <c r="AY679" s="29"/>
      <c r="AZ679" s="29"/>
      <c r="BA679" s="90"/>
      <c r="BB679" s="97"/>
      <c r="BC679" s="98" t="str">
        <f>IF(AND(OR(K679=契約状況コード表!D$5,K679=契約状況コード表!D$6),OR(AG679=契約状況コード表!G$5,AG679=契約状況コード表!G$6)),"年間支払金額(全官署)",IF(OR(AG679=契約状況コード表!G$5,AG679=契約状況コード表!G$6),"年間支払金額",IF(AND(OR(COUNTIF(AI679,"*すべて*"),COUNTIF(AI679,"*全て*")),S679="●",OR(K679=契約状況コード表!D$5,K679=契約状況コード表!D$6)),"年間支払金額(全官署、契約相手方ごと)",IF(AND(OR(COUNTIF(AI679,"*すべて*"),COUNTIF(AI679,"*全て*")),S679="●"),"年間支払金額(契約相手方ごと)",IF(AND(OR(K679=契約状況コード表!D$5,K679=契約状況コード表!D$6),AG679=契約状況コード表!G$7),"契約総額(全官署)",IF(AND(K679=契約状況コード表!D$7,AG679=契約状況コード表!G$7),"契約総額(自官署のみ)",IF(K679=契約状況コード表!D$7,"年間支払金額(自官署のみ)",IF(AG679=契約状況コード表!G$7,"契約総額",IF(AND(COUNTIF(BJ679,"&lt;&gt;*単価*"),OR(K679=契約状況コード表!D$5,K679=契約状況コード表!D$6)),"全官署予定価格",IF(AND(COUNTIF(BJ679,"*単価*"),OR(K679=契約状況コード表!D$5,K679=契約状況コード表!D$6)),"全官署支払金額",IF(AND(COUNTIF(BJ679,"&lt;&gt;*単価*"),COUNTIF(BJ679,"*変更契約*")),"変更後予定価格",IF(COUNTIF(BJ679,"*単価*"),"年間支払金額","予定価格"))))))))))))</f>
        <v>予定価格</v>
      </c>
      <c r="BD679" s="98" t="str">
        <f>IF(AND(BI679=契約状況コード表!M$5,T679&gt;契約状況コード表!N$5),"○",IF(AND(BI679=契約状況コード表!M$6,T679&gt;=契約状況コード表!N$6),"○",IF(AND(BI679=契約状況コード表!M$7,T679&gt;=契約状況コード表!N$7),"○",IF(AND(BI679=契約状況コード表!M$8,T679&gt;=契約状況コード表!N$8),"○",IF(AND(BI679=契約状況コード表!M$9,T679&gt;=契約状況コード表!N$9),"○",IF(AND(BI679=契約状況コード表!M$10,T679&gt;=契約状況コード表!N$10),"○",IF(AND(BI679=契約状況コード表!M$11,T679&gt;=契約状況コード表!N$11),"○",IF(AND(BI679=契約状況コード表!M$12,T679&gt;=契約状況コード表!N$12),"○",IF(AND(BI679=契約状況コード表!M$13,T679&gt;=契約状況コード表!N$13),"○",IF(T679="他官署で調達手続き入札を実施のため","○","×"))))))))))</f>
        <v>×</v>
      </c>
      <c r="BE679" s="98" t="str">
        <f>IF(AND(BI679=契約状況コード表!M$5,Y679&gt;契約状況コード表!N$5),"○",IF(AND(BI679=契約状況コード表!M$6,Y679&gt;=契約状況コード表!N$6),"○",IF(AND(BI679=契約状況コード表!M$7,Y679&gt;=契約状況コード表!N$7),"○",IF(AND(BI679=契約状況コード表!M$8,Y679&gt;=契約状況コード表!N$8),"○",IF(AND(BI679=契約状況コード表!M$9,Y679&gt;=契約状況コード表!N$9),"○",IF(AND(BI679=契約状況コード表!M$10,Y679&gt;=契約状況コード表!N$10),"○",IF(AND(BI679=契約状況コード表!M$11,Y679&gt;=契約状況コード表!N$11),"○",IF(AND(BI679=契約状況コード表!M$12,Y679&gt;=契約状況コード表!N$12),"○",IF(AND(BI679=契約状況コード表!M$13,Y679&gt;=契約状況コード表!N$13),"○","×")))))))))</f>
        <v>×</v>
      </c>
      <c r="BF679" s="98" t="str">
        <f t="shared" si="86"/>
        <v>×</v>
      </c>
      <c r="BG679" s="98" t="str">
        <f t="shared" si="87"/>
        <v>×</v>
      </c>
      <c r="BH679" s="99" t="str">
        <f t="shared" si="88"/>
        <v/>
      </c>
      <c r="BI679" s="146">
        <f t="shared" si="89"/>
        <v>0</v>
      </c>
      <c r="BJ679" s="29" t="str">
        <f>IF(AG679=契約状況コード表!G$5,"",IF(AND(K679&lt;&gt;"",ISTEXT(U679)),"分担契約/単価契約",IF(ISTEXT(U679),"単価契約",IF(K679&lt;&gt;"","分担契約",""))))</f>
        <v/>
      </c>
      <c r="BK679" s="147"/>
      <c r="BL679" s="102" t="str">
        <f>IF(COUNTIF(T679,"**"),"",IF(AND(T679&gt;=契約状況コード表!P$5,OR(H679=契約状況コード表!M$5,H679=契約状況コード表!M$6)),1,IF(AND(T679&gt;=契約状況コード表!P$13,H679&lt;&gt;契約状況コード表!M$5,H679&lt;&gt;契約状況コード表!M$6),1,"")))</f>
        <v/>
      </c>
      <c r="BM679" s="132" t="str">
        <f t="shared" si="90"/>
        <v>○</v>
      </c>
      <c r="BN679" s="102" t="b">
        <f t="shared" si="91"/>
        <v>1</v>
      </c>
      <c r="BO679" s="102" t="b">
        <f t="shared" si="92"/>
        <v>1</v>
      </c>
    </row>
    <row r="680" spans="7:67" ht="60.6" customHeight="1">
      <c r="G680" s="64"/>
      <c r="H680" s="65"/>
      <c r="I680" s="65"/>
      <c r="J680" s="65"/>
      <c r="K680" s="64"/>
      <c r="L680" s="29"/>
      <c r="M680" s="66"/>
      <c r="N680" s="65"/>
      <c r="O680" s="67"/>
      <c r="P680" s="72"/>
      <c r="Q680" s="73"/>
      <c r="R680" s="65"/>
      <c r="S680" s="64"/>
      <c r="T680" s="68"/>
      <c r="U680" s="75"/>
      <c r="V680" s="76"/>
      <c r="W680" s="148" t="str">
        <f>IF(OR(T680="他官署で調達手続きを実施のため",AG680=契約状況コード表!G$5),"－",IF(V680&lt;&gt;"",ROUNDDOWN(V680/T680,3),(IFERROR(ROUNDDOWN(U680/T680,3),"－"))))</f>
        <v>－</v>
      </c>
      <c r="X680" s="68"/>
      <c r="Y680" s="68"/>
      <c r="Z680" s="71"/>
      <c r="AA680" s="69"/>
      <c r="AB680" s="70"/>
      <c r="AC680" s="71"/>
      <c r="AD680" s="71"/>
      <c r="AE680" s="71"/>
      <c r="AF680" s="71"/>
      <c r="AG680" s="69"/>
      <c r="AH680" s="65"/>
      <c r="AI680" s="65"/>
      <c r="AJ680" s="65"/>
      <c r="AK680" s="29"/>
      <c r="AL680" s="29"/>
      <c r="AM680" s="170"/>
      <c r="AN680" s="170"/>
      <c r="AO680" s="170"/>
      <c r="AP680" s="170"/>
      <c r="AQ680" s="29"/>
      <c r="AR680" s="64"/>
      <c r="AS680" s="29"/>
      <c r="AT680" s="29"/>
      <c r="AU680" s="29"/>
      <c r="AV680" s="29"/>
      <c r="AW680" s="29"/>
      <c r="AX680" s="29"/>
      <c r="AY680" s="29"/>
      <c r="AZ680" s="29"/>
      <c r="BA680" s="90"/>
      <c r="BB680" s="97"/>
      <c r="BC680" s="98" t="str">
        <f>IF(AND(OR(K680=契約状況コード表!D$5,K680=契約状況コード表!D$6),OR(AG680=契約状況コード表!G$5,AG680=契約状況コード表!G$6)),"年間支払金額(全官署)",IF(OR(AG680=契約状況コード表!G$5,AG680=契約状況コード表!G$6),"年間支払金額",IF(AND(OR(COUNTIF(AI680,"*すべて*"),COUNTIF(AI680,"*全て*")),S680="●",OR(K680=契約状況コード表!D$5,K680=契約状況コード表!D$6)),"年間支払金額(全官署、契約相手方ごと)",IF(AND(OR(COUNTIF(AI680,"*すべて*"),COUNTIF(AI680,"*全て*")),S680="●"),"年間支払金額(契約相手方ごと)",IF(AND(OR(K680=契約状況コード表!D$5,K680=契約状況コード表!D$6),AG680=契約状況コード表!G$7),"契約総額(全官署)",IF(AND(K680=契約状況コード表!D$7,AG680=契約状況コード表!G$7),"契約総額(自官署のみ)",IF(K680=契約状況コード表!D$7,"年間支払金額(自官署のみ)",IF(AG680=契約状況コード表!G$7,"契約総額",IF(AND(COUNTIF(BJ680,"&lt;&gt;*単価*"),OR(K680=契約状況コード表!D$5,K680=契約状況コード表!D$6)),"全官署予定価格",IF(AND(COUNTIF(BJ680,"*単価*"),OR(K680=契約状況コード表!D$5,K680=契約状況コード表!D$6)),"全官署支払金額",IF(AND(COUNTIF(BJ680,"&lt;&gt;*単価*"),COUNTIF(BJ680,"*変更契約*")),"変更後予定価格",IF(COUNTIF(BJ680,"*単価*"),"年間支払金額","予定価格"))))))))))))</f>
        <v>予定価格</v>
      </c>
      <c r="BD680" s="98" t="str">
        <f>IF(AND(BI680=契約状況コード表!M$5,T680&gt;契約状況コード表!N$5),"○",IF(AND(BI680=契約状況コード表!M$6,T680&gt;=契約状況コード表!N$6),"○",IF(AND(BI680=契約状況コード表!M$7,T680&gt;=契約状況コード表!N$7),"○",IF(AND(BI680=契約状況コード表!M$8,T680&gt;=契約状況コード表!N$8),"○",IF(AND(BI680=契約状況コード表!M$9,T680&gt;=契約状況コード表!N$9),"○",IF(AND(BI680=契約状況コード表!M$10,T680&gt;=契約状況コード表!N$10),"○",IF(AND(BI680=契約状況コード表!M$11,T680&gt;=契約状況コード表!N$11),"○",IF(AND(BI680=契約状況コード表!M$12,T680&gt;=契約状況コード表!N$12),"○",IF(AND(BI680=契約状況コード表!M$13,T680&gt;=契約状況コード表!N$13),"○",IF(T680="他官署で調達手続き入札を実施のため","○","×"))))))))))</f>
        <v>×</v>
      </c>
      <c r="BE680" s="98" t="str">
        <f>IF(AND(BI680=契約状況コード表!M$5,Y680&gt;契約状況コード表!N$5),"○",IF(AND(BI680=契約状況コード表!M$6,Y680&gt;=契約状況コード表!N$6),"○",IF(AND(BI680=契約状況コード表!M$7,Y680&gt;=契約状況コード表!N$7),"○",IF(AND(BI680=契約状況コード表!M$8,Y680&gt;=契約状況コード表!N$8),"○",IF(AND(BI680=契約状況コード表!M$9,Y680&gt;=契約状況コード表!N$9),"○",IF(AND(BI680=契約状況コード表!M$10,Y680&gt;=契約状況コード表!N$10),"○",IF(AND(BI680=契約状況コード表!M$11,Y680&gt;=契約状況コード表!N$11),"○",IF(AND(BI680=契約状況コード表!M$12,Y680&gt;=契約状況コード表!N$12),"○",IF(AND(BI680=契約状況コード表!M$13,Y680&gt;=契約状況コード表!N$13),"○","×")))))))))</f>
        <v>×</v>
      </c>
      <c r="BF680" s="98" t="str">
        <f t="shared" si="86"/>
        <v>×</v>
      </c>
      <c r="BG680" s="98" t="str">
        <f t="shared" si="87"/>
        <v>×</v>
      </c>
      <c r="BH680" s="99" t="str">
        <f t="shared" si="88"/>
        <v/>
      </c>
      <c r="BI680" s="146">
        <f t="shared" si="89"/>
        <v>0</v>
      </c>
      <c r="BJ680" s="29" t="str">
        <f>IF(AG680=契約状況コード表!G$5,"",IF(AND(K680&lt;&gt;"",ISTEXT(U680)),"分担契約/単価契約",IF(ISTEXT(U680),"単価契約",IF(K680&lt;&gt;"","分担契約",""))))</f>
        <v/>
      </c>
      <c r="BK680" s="147"/>
      <c r="BL680" s="102" t="str">
        <f>IF(COUNTIF(T680,"**"),"",IF(AND(T680&gt;=契約状況コード表!P$5,OR(H680=契約状況コード表!M$5,H680=契約状況コード表!M$6)),1,IF(AND(T680&gt;=契約状況コード表!P$13,H680&lt;&gt;契約状況コード表!M$5,H680&lt;&gt;契約状況コード表!M$6),1,"")))</f>
        <v/>
      </c>
      <c r="BM680" s="132" t="str">
        <f t="shared" si="90"/>
        <v>○</v>
      </c>
      <c r="BN680" s="102" t="b">
        <f t="shared" si="91"/>
        <v>1</v>
      </c>
      <c r="BO680" s="102" t="b">
        <f t="shared" si="92"/>
        <v>1</v>
      </c>
    </row>
    <row r="681" spans="7:67" ht="60.6" customHeight="1">
      <c r="G681" s="64"/>
      <c r="H681" s="65"/>
      <c r="I681" s="65"/>
      <c r="J681" s="65"/>
      <c r="K681" s="64"/>
      <c r="L681" s="29"/>
      <c r="M681" s="66"/>
      <c r="N681" s="65"/>
      <c r="O681" s="67"/>
      <c r="P681" s="72"/>
      <c r="Q681" s="73"/>
      <c r="R681" s="65"/>
      <c r="S681" s="64"/>
      <c r="T681" s="68"/>
      <c r="U681" s="75"/>
      <c r="V681" s="76"/>
      <c r="W681" s="148" t="str">
        <f>IF(OR(T681="他官署で調達手続きを実施のため",AG681=契約状況コード表!G$5),"－",IF(V681&lt;&gt;"",ROUNDDOWN(V681/T681,3),(IFERROR(ROUNDDOWN(U681/T681,3),"－"))))</f>
        <v>－</v>
      </c>
      <c r="X681" s="68"/>
      <c r="Y681" s="68"/>
      <c r="Z681" s="71"/>
      <c r="AA681" s="69"/>
      <c r="AB681" s="70"/>
      <c r="AC681" s="71"/>
      <c r="AD681" s="71"/>
      <c r="AE681" s="71"/>
      <c r="AF681" s="71"/>
      <c r="AG681" s="69"/>
      <c r="AH681" s="65"/>
      <c r="AI681" s="65"/>
      <c r="AJ681" s="65"/>
      <c r="AK681" s="29"/>
      <c r="AL681" s="29"/>
      <c r="AM681" s="170"/>
      <c r="AN681" s="170"/>
      <c r="AO681" s="170"/>
      <c r="AP681" s="170"/>
      <c r="AQ681" s="29"/>
      <c r="AR681" s="64"/>
      <c r="AS681" s="29"/>
      <c r="AT681" s="29"/>
      <c r="AU681" s="29"/>
      <c r="AV681" s="29"/>
      <c r="AW681" s="29"/>
      <c r="AX681" s="29"/>
      <c r="AY681" s="29"/>
      <c r="AZ681" s="29"/>
      <c r="BA681" s="90"/>
      <c r="BB681" s="97"/>
      <c r="BC681" s="98" t="str">
        <f>IF(AND(OR(K681=契約状況コード表!D$5,K681=契約状況コード表!D$6),OR(AG681=契約状況コード表!G$5,AG681=契約状況コード表!G$6)),"年間支払金額(全官署)",IF(OR(AG681=契約状況コード表!G$5,AG681=契約状況コード表!G$6),"年間支払金額",IF(AND(OR(COUNTIF(AI681,"*すべて*"),COUNTIF(AI681,"*全て*")),S681="●",OR(K681=契約状況コード表!D$5,K681=契約状況コード表!D$6)),"年間支払金額(全官署、契約相手方ごと)",IF(AND(OR(COUNTIF(AI681,"*すべて*"),COUNTIF(AI681,"*全て*")),S681="●"),"年間支払金額(契約相手方ごと)",IF(AND(OR(K681=契約状況コード表!D$5,K681=契約状況コード表!D$6),AG681=契約状況コード表!G$7),"契約総額(全官署)",IF(AND(K681=契約状況コード表!D$7,AG681=契約状況コード表!G$7),"契約総額(自官署のみ)",IF(K681=契約状況コード表!D$7,"年間支払金額(自官署のみ)",IF(AG681=契約状況コード表!G$7,"契約総額",IF(AND(COUNTIF(BJ681,"&lt;&gt;*単価*"),OR(K681=契約状況コード表!D$5,K681=契約状況コード表!D$6)),"全官署予定価格",IF(AND(COUNTIF(BJ681,"*単価*"),OR(K681=契約状況コード表!D$5,K681=契約状況コード表!D$6)),"全官署支払金額",IF(AND(COUNTIF(BJ681,"&lt;&gt;*単価*"),COUNTIF(BJ681,"*変更契約*")),"変更後予定価格",IF(COUNTIF(BJ681,"*単価*"),"年間支払金額","予定価格"))))))))))))</f>
        <v>予定価格</v>
      </c>
      <c r="BD681" s="98" t="str">
        <f>IF(AND(BI681=契約状況コード表!M$5,T681&gt;契約状況コード表!N$5),"○",IF(AND(BI681=契約状況コード表!M$6,T681&gt;=契約状況コード表!N$6),"○",IF(AND(BI681=契約状況コード表!M$7,T681&gt;=契約状況コード表!N$7),"○",IF(AND(BI681=契約状況コード表!M$8,T681&gt;=契約状況コード表!N$8),"○",IF(AND(BI681=契約状況コード表!M$9,T681&gt;=契約状況コード表!N$9),"○",IF(AND(BI681=契約状況コード表!M$10,T681&gt;=契約状況コード表!N$10),"○",IF(AND(BI681=契約状況コード表!M$11,T681&gt;=契約状況コード表!N$11),"○",IF(AND(BI681=契約状況コード表!M$12,T681&gt;=契約状況コード表!N$12),"○",IF(AND(BI681=契約状況コード表!M$13,T681&gt;=契約状況コード表!N$13),"○",IF(T681="他官署で調達手続き入札を実施のため","○","×"))))))))))</f>
        <v>×</v>
      </c>
      <c r="BE681" s="98" t="str">
        <f>IF(AND(BI681=契約状況コード表!M$5,Y681&gt;契約状況コード表!N$5),"○",IF(AND(BI681=契約状況コード表!M$6,Y681&gt;=契約状況コード表!N$6),"○",IF(AND(BI681=契約状況コード表!M$7,Y681&gt;=契約状況コード表!N$7),"○",IF(AND(BI681=契約状況コード表!M$8,Y681&gt;=契約状況コード表!N$8),"○",IF(AND(BI681=契約状況コード表!M$9,Y681&gt;=契約状況コード表!N$9),"○",IF(AND(BI681=契約状況コード表!M$10,Y681&gt;=契約状況コード表!N$10),"○",IF(AND(BI681=契約状況コード表!M$11,Y681&gt;=契約状況コード表!N$11),"○",IF(AND(BI681=契約状況コード表!M$12,Y681&gt;=契約状況コード表!N$12),"○",IF(AND(BI681=契約状況コード表!M$13,Y681&gt;=契約状況コード表!N$13),"○","×")))))))))</f>
        <v>×</v>
      </c>
      <c r="BF681" s="98" t="str">
        <f t="shared" si="86"/>
        <v>×</v>
      </c>
      <c r="BG681" s="98" t="str">
        <f t="shared" si="87"/>
        <v>×</v>
      </c>
      <c r="BH681" s="99" t="str">
        <f t="shared" si="88"/>
        <v/>
      </c>
      <c r="BI681" s="146">
        <f t="shared" si="89"/>
        <v>0</v>
      </c>
      <c r="BJ681" s="29" t="str">
        <f>IF(AG681=契約状況コード表!G$5,"",IF(AND(K681&lt;&gt;"",ISTEXT(U681)),"分担契約/単価契約",IF(ISTEXT(U681),"単価契約",IF(K681&lt;&gt;"","分担契約",""))))</f>
        <v/>
      </c>
      <c r="BK681" s="147"/>
      <c r="BL681" s="102" t="str">
        <f>IF(COUNTIF(T681,"**"),"",IF(AND(T681&gt;=契約状況コード表!P$5,OR(H681=契約状況コード表!M$5,H681=契約状況コード表!M$6)),1,IF(AND(T681&gt;=契約状況コード表!P$13,H681&lt;&gt;契約状況コード表!M$5,H681&lt;&gt;契約状況コード表!M$6),1,"")))</f>
        <v/>
      </c>
      <c r="BM681" s="132" t="str">
        <f t="shared" si="90"/>
        <v>○</v>
      </c>
      <c r="BN681" s="102" t="b">
        <f t="shared" si="91"/>
        <v>1</v>
      </c>
      <c r="BO681" s="102" t="b">
        <f t="shared" si="92"/>
        <v>1</v>
      </c>
    </row>
    <row r="682" spans="7:67" ht="60.6" customHeight="1">
      <c r="G682" s="64"/>
      <c r="H682" s="65"/>
      <c r="I682" s="65"/>
      <c r="J682" s="65"/>
      <c r="K682" s="64"/>
      <c r="L682" s="29"/>
      <c r="M682" s="66"/>
      <c r="N682" s="65"/>
      <c r="O682" s="67"/>
      <c r="P682" s="72"/>
      <c r="Q682" s="73"/>
      <c r="R682" s="65"/>
      <c r="S682" s="64"/>
      <c r="T682" s="68"/>
      <c r="U682" s="75"/>
      <c r="V682" s="76"/>
      <c r="W682" s="148" t="str">
        <f>IF(OR(T682="他官署で調達手続きを実施のため",AG682=契約状況コード表!G$5),"－",IF(V682&lt;&gt;"",ROUNDDOWN(V682/T682,3),(IFERROR(ROUNDDOWN(U682/T682,3),"－"))))</f>
        <v>－</v>
      </c>
      <c r="X682" s="68"/>
      <c r="Y682" s="68"/>
      <c r="Z682" s="71"/>
      <c r="AA682" s="69"/>
      <c r="AB682" s="70"/>
      <c r="AC682" s="71"/>
      <c r="AD682" s="71"/>
      <c r="AE682" s="71"/>
      <c r="AF682" s="71"/>
      <c r="AG682" s="69"/>
      <c r="AH682" s="65"/>
      <c r="AI682" s="65"/>
      <c r="AJ682" s="65"/>
      <c r="AK682" s="29"/>
      <c r="AL682" s="29"/>
      <c r="AM682" s="170"/>
      <c r="AN682" s="170"/>
      <c r="AO682" s="170"/>
      <c r="AP682" s="170"/>
      <c r="AQ682" s="29"/>
      <c r="AR682" s="64"/>
      <c r="AS682" s="29"/>
      <c r="AT682" s="29"/>
      <c r="AU682" s="29"/>
      <c r="AV682" s="29"/>
      <c r="AW682" s="29"/>
      <c r="AX682" s="29"/>
      <c r="AY682" s="29"/>
      <c r="AZ682" s="29"/>
      <c r="BA682" s="90"/>
      <c r="BB682" s="97"/>
      <c r="BC682" s="98" t="str">
        <f>IF(AND(OR(K682=契約状況コード表!D$5,K682=契約状況コード表!D$6),OR(AG682=契約状況コード表!G$5,AG682=契約状況コード表!G$6)),"年間支払金額(全官署)",IF(OR(AG682=契約状況コード表!G$5,AG682=契約状況コード表!G$6),"年間支払金額",IF(AND(OR(COUNTIF(AI682,"*すべて*"),COUNTIF(AI682,"*全て*")),S682="●",OR(K682=契約状況コード表!D$5,K682=契約状況コード表!D$6)),"年間支払金額(全官署、契約相手方ごと)",IF(AND(OR(COUNTIF(AI682,"*すべて*"),COUNTIF(AI682,"*全て*")),S682="●"),"年間支払金額(契約相手方ごと)",IF(AND(OR(K682=契約状況コード表!D$5,K682=契約状況コード表!D$6),AG682=契約状況コード表!G$7),"契約総額(全官署)",IF(AND(K682=契約状況コード表!D$7,AG682=契約状況コード表!G$7),"契約総額(自官署のみ)",IF(K682=契約状況コード表!D$7,"年間支払金額(自官署のみ)",IF(AG682=契約状況コード表!G$7,"契約総額",IF(AND(COUNTIF(BJ682,"&lt;&gt;*単価*"),OR(K682=契約状況コード表!D$5,K682=契約状況コード表!D$6)),"全官署予定価格",IF(AND(COUNTIF(BJ682,"*単価*"),OR(K682=契約状況コード表!D$5,K682=契約状況コード表!D$6)),"全官署支払金額",IF(AND(COUNTIF(BJ682,"&lt;&gt;*単価*"),COUNTIF(BJ682,"*変更契約*")),"変更後予定価格",IF(COUNTIF(BJ682,"*単価*"),"年間支払金額","予定価格"))))))))))))</f>
        <v>予定価格</v>
      </c>
      <c r="BD682" s="98" t="str">
        <f>IF(AND(BI682=契約状況コード表!M$5,T682&gt;契約状況コード表!N$5),"○",IF(AND(BI682=契約状況コード表!M$6,T682&gt;=契約状況コード表!N$6),"○",IF(AND(BI682=契約状況コード表!M$7,T682&gt;=契約状況コード表!N$7),"○",IF(AND(BI682=契約状況コード表!M$8,T682&gt;=契約状況コード表!N$8),"○",IF(AND(BI682=契約状況コード表!M$9,T682&gt;=契約状況コード表!N$9),"○",IF(AND(BI682=契約状況コード表!M$10,T682&gt;=契約状況コード表!N$10),"○",IF(AND(BI682=契約状況コード表!M$11,T682&gt;=契約状況コード表!N$11),"○",IF(AND(BI682=契約状況コード表!M$12,T682&gt;=契約状況コード表!N$12),"○",IF(AND(BI682=契約状況コード表!M$13,T682&gt;=契約状況コード表!N$13),"○",IF(T682="他官署で調達手続き入札を実施のため","○","×"))))))))))</f>
        <v>×</v>
      </c>
      <c r="BE682" s="98" t="str">
        <f>IF(AND(BI682=契約状況コード表!M$5,Y682&gt;契約状況コード表!N$5),"○",IF(AND(BI682=契約状況コード表!M$6,Y682&gt;=契約状況コード表!N$6),"○",IF(AND(BI682=契約状況コード表!M$7,Y682&gt;=契約状況コード表!N$7),"○",IF(AND(BI682=契約状況コード表!M$8,Y682&gt;=契約状況コード表!N$8),"○",IF(AND(BI682=契約状況コード表!M$9,Y682&gt;=契約状況コード表!N$9),"○",IF(AND(BI682=契約状況コード表!M$10,Y682&gt;=契約状況コード表!N$10),"○",IF(AND(BI682=契約状況コード表!M$11,Y682&gt;=契約状況コード表!N$11),"○",IF(AND(BI682=契約状況コード表!M$12,Y682&gt;=契約状況コード表!N$12),"○",IF(AND(BI682=契約状況コード表!M$13,Y682&gt;=契約状況コード表!N$13),"○","×")))))))))</f>
        <v>×</v>
      </c>
      <c r="BF682" s="98" t="str">
        <f t="shared" si="86"/>
        <v>×</v>
      </c>
      <c r="BG682" s="98" t="str">
        <f t="shared" si="87"/>
        <v>×</v>
      </c>
      <c r="BH682" s="99" t="str">
        <f t="shared" si="88"/>
        <v/>
      </c>
      <c r="BI682" s="146">
        <f t="shared" si="89"/>
        <v>0</v>
      </c>
      <c r="BJ682" s="29" t="str">
        <f>IF(AG682=契約状況コード表!G$5,"",IF(AND(K682&lt;&gt;"",ISTEXT(U682)),"分担契約/単価契約",IF(ISTEXT(U682),"単価契約",IF(K682&lt;&gt;"","分担契約",""))))</f>
        <v/>
      </c>
      <c r="BK682" s="147"/>
      <c r="BL682" s="102" t="str">
        <f>IF(COUNTIF(T682,"**"),"",IF(AND(T682&gt;=契約状況コード表!P$5,OR(H682=契約状況コード表!M$5,H682=契約状況コード表!M$6)),1,IF(AND(T682&gt;=契約状況コード表!P$13,H682&lt;&gt;契約状況コード表!M$5,H682&lt;&gt;契約状況コード表!M$6),1,"")))</f>
        <v/>
      </c>
      <c r="BM682" s="132" t="str">
        <f t="shared" si="90"/>
        <v>○</v>
      </c>
      <c r="BN682" s="102" t="b">
        <f t="shared" si="91"/>
        <v>1</v>
      </c>
      <c r="BO682" s="102" t="b">
        <f t="shared" si="92"/>
        <v>1</v>
      </c>
    </row>
    <row r="683" spans="7:67" ht="60.6" customHeight="1">
      <c r="G683" s="64"/>
      <c r="H683" s="65"/>
      <c r="I683" s="65"/>
      <c r="J683" s="65"/>
      <c r="K683" s="64"/>
      <c r="L683" s="29"/>
      <c r="M683" s="66"/>
      <c r="N683" s="65"/>
      <c r="O683" s="67"/>
      <c r="P683" s="72"/>
      <c r="Q683" s="73"/>
      <c r="R683" s="65"/>
      <c r="S683" s="64"/>
      <c r="T683" s="68"/>
      <c r="U683" s="75"/>
      <c r="V683" s="76"/>
      <c r="W683" s="148" t="str">
        <f>IF(OR(T683="他官署で調達手続きを実施のため",AG683=契約状況コード表!G$5),"－",IF(V683&lt;&gt;"",ROUNDDOWN(V683/T683,3),(IFERROR(ROUNDDOWN(U683/T683,3),"－"))))</f>
        <v>－</v>
      </c>
      <c r="X683" s="68"/>
      <c r="Y683" s="68"/>
      <c r="Z683" s="71"/>
      <c r="AA683" s="69"/>
      <c r="AB683" s="70"/>
      <c r="AC683" s="71"/>
      <c r="AD683" s="71"/>
      <c r="AE683" s="71"/>
      <c r="AF683" s="71"/>
      <c r="AG683" s="69"/>
      <c r="AH683" s="65"/>
      <c r="AI683" s="65"/>
      <c r="AJ683" s="65"/>
      <c r="AK683" s="29"/>
      <c r="AL683" s="29"/>
      <c r="AM683" s="170"/>
      <c r="AN683" s="170"/>
      <c r="AO683" s="170"/>
      <c r="AP683" s="170"/>
      <c r="AQ683" s="29"/>
      <c r="AR683" s="64"/>
      <c r="AS683" s="29"/>
      <c r="AT683" s="29"/>
      <c r="AU683" s="29"/>
      <c r="AV683" s="29"/>
      <c r="AW683" s="29"/>
      <c r="AX683" s="29"/>
      <c r="AY683" s="29"/>
      <c r="AZ683" s="29"/>
      <c r="BA683" s="92"/>
      <c r="BB683" s="97"/>
      <c r="BC683" s="98" t="str">
        <f>IF(AND(OR(K683=契約状況コード表!D$5,K683=契約状況コード表!D$6),OR(AG683=契約状況コード表!G$5,AG683=契約状況コード表!G$6)),"年間支払金額(全官署)",IF(OR(AG683=契約状況コード表!G$5,AG683=契約状況コード表!G$6),"年間支払金額",IF(AND(OR(COUNTIF(AI683,"*すべて*"),COUNTIF(AI683,"*全て*")),S683="●",OR(K683=契約状況コード表!D$5,K683=契約状況コード表!D$6)),"年間支払金額(全官署、契約相手方ごと)",IF(AND(OR(COUNTIF(AI683,"*すべて*"),COUNTIF(AI683,"*全て*")),S683="●"),"年間支払金額(契約相手方ごと)",IF(AND(OR(K683=契約状況コード表!D$5,K683=契約状況コード表!D$6),AG683=契約状況コード表!G$7),"契約総額(全官署)",IF(AND(K683=契約状況コード表!D$7,AG683=契約状況コード表!G$7),"契約総額(自官署のみ)",IF(K683=契約状況コード表!D$7,"年間支払金額(自官署のみ)",IF(AG683=契約状況コード表!G$7,"契約総額",IF(AND(COUNTIF(BJ683,"&lt;&gt;*単価*"),OR(K683=契約状況コード表!D$5,K683=契約状況コード表!D$6)),"全官署予定価格",IF(AND(COUNTIF(BJ683,"*単価*"),OR(K683=契約状況コード表!D$5,K683=契約状況コード表!D$6)),"全官署支払金額",IF(AND(COUNTIF(BJ683,"&lt;&gt;*単価*"),COUNTIF(BJ683,"*変更契約*")),"変更後予定価格",IF(COUNTIF(BJ683,"*単価*"),"年間支払金額","予定価格"))))))))))))</f>
        <v>予定価格</v>
      </c>
      <c r="BD683" s="98" t="str">
        <f>IF(AND(BI683=契約状況コード表!M$5,T683&gt;契約状況コード表!N$5),"○",IF(AND(BI683=契約状況コード表!M$6,T683&gt;=契約状況コード表!N$6),"○",IF(AND(BI683=契約状況コード表!M$7,T683&gt;=契約状況コード表!N$7),"○",IF(AND(BI683=契約状況コード表!M$8,T683&gt;=契約状況コード表!N$8),"○",IF(AND(BI683=契約状況コード表!M$9,T683&gt;=契約状況コード表!N$9),"○",IF(AND(BI683=契約状況コード表!M$10,T683&gt;=契約状況コード表!N$10),"○",IF(AND(BI683=契約状況コード表!M$11,T683&gt;=契約状況コード表!N$11),"○",IF(AND(BI683=契約状況コード表!M$12,T683&gt;=契約状況コード表!N$12),"○",IF(AND(BI683=契約状況コード表!M$13,T683&gt;=契約状況コード表!N$13),"○",IF(T683="他官署で調達手続き入札を実施のため","○","×"))))))))))</f>
        <v>×</v>
      </c>
      <c r="BE683" s="98" t="str">
        <f>IF(AND(BI683=契約状況コード表!M$5,Y683&gt;契約状況コード表!N$5),"○",IF(AND(BI683=契約状況コード表!M$6,Y683&gt;=契約状況コード表!N$6),"○",IF(AND(BI683=契約状況コード表!M$7,Y683&gt;=契約状況コード表!N$7),"○",IF(AND(BI683=契約状況コード表!M$8,Y683&gt;=契約状況コード表!N$8),"○",IF(AND(BI683=契約状況コード表!M$9,Y683&gt;=契約状況コード表!N$9),"○",IF(AND(BI683=契約状況コード表!M$10,Y683&gt;=契約状況コード表!N$10),"○",IF(AND(BI683=契約状況コード表!M$11,Y683&gt;=契約状況コード表!N$11),"○",IF(AND(BI683=契約状況コード表!M$12,Y683&gt;=契約状況コード表!N$12),"○",IF(AND(BI683=契約状況コード表!M$13,Y683&gt;=契約状況コード表!N$13),"○","×")))))))))</f>
        <v>×</v>
      </c>
      <c r="BF683" s="98" t="str">
        <f t="shared" si="86"/>
        <v>×</v>
      </c>
      <c r="BG683" s="98" t="str">
        <f t="shared" si="87"/>
        <v>×</v>
      </c>
      <c r="BH683" s="99" t="str">
        <f t="shared" si="88"/>
        <v/>
      </c>
      <c r="BI683" s="146">
        <f t="shared" si="89"/>
        <v>0</v>
      </c>
      <c r="BJ683" s="29" t="str">
        <f>IF(AG683=契約状況コード表!G$5,"",IF(AND(K683&lt;&gt;"",ISTEXT(U683)),"分担契約/単価契約",IF(ISTEXT(U683),"単価契約",IF(K683&lt;&gt;"","分担契約",""))))</f>
        <v/>
      </c>
      <c r="BK683" s="147"/>
      <c r="BL683" s="102" t="str">
        <f>IF(COUNTIF(T683,"**"),"",IF(AND(T683&gt;=契約状況コード表!P$5,OR(H683=契約状況コード表!M$5,H683=契約状況コード表!M$6)),1,IF(AND(T683&gt;=契約状況コード表!P$13,H683&lt;&gt;契約状況コード表!M$5,H683&lt;&gt;契約状況コード表!M$6),1,"")))</f>
        <v/>
      </c>
      <c r="BM683" s="132" t="str">
        <f t="shared" si="90"/>
        <v>○</v>
      </c>
      <c r="BN683" s="102" t="b">
        <f t="shared" si="91"/>
        <v>1</v>
      </c>
      <c r="BO683" s="102" t="b">
        <f t="shared" si="92"/>
        <v>1</v>
      </c>
    </row>
    <row r="684" spans="7:67" ht="60.6" customHeight="1">
      <c r="G684" s="64"/>
      <c r="H684" s="65"/>
      <c r="I684" s="65"/>
      <c r="J684" s="65"/>
      <c r="K684" s="64"/>
      <c r="L684" s="29"/>
      <c r="M684" s="66"/>
      <c r="N684" s="65"/>
      <c r="O684" s="67"/>
      <c r="P684" s="72"/>
      <c r="Q684" s="73"/>
      <c r="R684" s="65"/>
      <c r="S684" s="64"/>
      <c r="T684" s="68"/>
      <c r="U684" s="75"/>
      <c r="V684" s="76"/>
      <c r="W684" s="148" t="str">
        <f>IF(OR(T684="他官署で調達手続きを実施のため",AG684=契約状況コード表!G$5),"－",IF(V684&lt;&gt;"",ROUNDDOWN(V684/T684,3),(IFERROR(ROUNDDOWN(U684/T684,3),"－"))))</f>
        <v>－</v>
      </c>
      <c r="X684" s="68"/>
      <c r="Y684" s="68"/>
      <c r="Z684" s="71"/>
      <c r="AA684" s="69"/>
      <c r="AB684" s="70"/>
      <c r="AC684" s="71"/>
      <c r="AD684" s="71"/>
      <c r="AE684" s="71"/>
      <c r="AF684" s="71"/>
      <c r="AG684" s="69"/>
      <c r="AH684" s="65"/>
      <c r="AI684" s="65"/>
      <c r="AJ684" s="65"/>
      <c r="AK684" s="29"/>
      <c r="AL684" s="29"/>
      <c r="AM684" s="170"/>
      <c r="AN684" s="170"/>
      <c r="AO684" s="170"/>
      <c r="AP684" s="170"/>
      <c r="AQ684" s="29"/>
      <c r="AR684" s="64"/>
      <c r="AS684" s="29"/>
      <c r="AT684" s="29"/>
      <c r="AU684" s="29"/>
      <c r="AV684" s="29"/>
      <c r="AW684" s="29"/>
      <c r="AX684" s="29"/>
      <c r="AY684" s="29"/>
      <c r="AZ684" s="29"/>
      <c r="BA684" s="90"/>
      <c r="BB684" s="97"/>
      <c r="BC684" s="98" t="str">
        <f>IF(AND(OR(K684=契約状況コード表!D$5,K684=契約状況コード表!D$6),OR(AG684=契約状況コード表!G$5,AG684=契約状況コード表!G$6)),"年間支払金額(全官署)",IF(OR(AG684=契約状況コード表!G$5,AG684=契約状況コード表!G$6),"年間支払金額",IF(AND(OR(COUNTIF(AI684,"*すべて*"),COUNTIF(AI684,"*全て*")),S684="●",OR(K684=契約状況コード表!D$5,K684=契約状況コード表!D$6)),"年間支払金額(全官署、契約相手方ごと)",IF(AND(OR(COUNTIF(AI684,"*すべて*"),COUNTIF(AI684,"*全て*")),S684="●"),"年間支払金額(契約相手方ごと)",IF(AND(OR(K684=契約状況コード表!D$5,K684=契約状況コード表!D$6),AG684=契約状況コード表!G$7),"契約総額(全官署)",IF(AND(K684=契約状況コード表!D$7,AG684=契約状況コード表!G$7),"契約総額(自官署のみ)",IF(K684=契約状況コード表!D$7,"年間支払金額(自官署のみ)",IF(AG684=契約状況コード表!G$7,"契約総額",IF(AND(COUNTIF(BJ684,"&lt;&gt;*単価*"),OR(K684=契約状況コード表!D$5,K684=契約状況コード表!D$6)),"全官署予定価格",IF(AND(COUNTIF(BJ684,"*単価*"),OR(K684=契約状況コード表!D$5,K684=契約状況コード表!D$6)),"全官署支払金額",IF(AND(COUNTIF(BJ684,"&lt;&gt;*単価*"),COUNTIF(BJ684,"*変更契約*")),"変更後予定価格",IF(COUNTIF(BJ684,"*単価*"),"年間支払金額","予定価格"))))))))))))</f>
        <v>予定価格</v>
      </c>
      <c r="BD684" s="98" t="str">
        <f>IF(AND(BI684=契約状況コード表!M$5,T684&gt;契約状況コード表!N$5),"○",IF(AND(BI684=契約状況コード表!M$6,T684&gt;=契約状況コード表!N$6),"○",IF(AND(BI684=契約状況コード表!M$7,T684&gt;=契約状況コード表!N$7),"○",IF(AND(BI684=契約状況コード表!M$8,T684&gt;=契約状況コード表!N$8),"○",IF(AND(BI684=契約状況コード表!M$9,T684&gt;=契約状況コード表!N$9),"○",IF(AND(BI684=契約状況コード表!M$10,T684&gt;=契約状況コード表!N$10),"○",IF(AND(BI684=契約状況コード表!M$11,T684&gt;=契約状況コード表!N$11),"○",IF(AND(BI684=契約状況コード表!M$12,T684&gt;=契約状況コード表!N$12),"○",IF(AND(BI684=契約状況コード表!M$13,T684&gt;=契約状況コード表!N$13),"○",IF(T684="他官署で調達手続き入札を実施のため","○","×"))))))))))</f>
        <v>×</v>
      </c>
      <c r="BE684" s="98" t="str">
        <f>IF(AND(BI684=契約状況コード表!M$5,Y684&gt;契約状況コード表!N$5),"○",IF(AND(BI684=契約状況コード表!M$6,Y684&gt;=契約状況コード表!N$6),"○",IF(AND(BI684=契約状況コード表!M$7,Y684&gt;=契約状況コード表!N$7),"○",IF(AND(BI684=契約状況コード表!M$8,Y684&gt;=契約状況コード表!N$8),"○",IF(AND(BI684=契約状況コード表!M$9,Y684&gt;=契約状況コード表!N$9),"○",IF(AND(BI684=契約状況コード表!M$10,Y684&gt;=契約状況コード表!N$10),"○",IF(AND(BI684=契約状況コード表!M$11,Y684&gt;=契約状況コード表!N$11),"○",IF(AND(BI684=契約状況コード表!M$12,Y684&gt;=契約状況コード表!N$12),"○",IF(AND(BI684=契約状況コード表!M$13,Y684&gt;=契約状況コード表!N$13),"○","×")))))))))</f>
        <v>×</v>
      </c>
      <c r="BF684" s="98" t="str">
        <f t="shared" si="86"/>
        <v>×</v>
      </c>
      <c r="BG684" s="98" t="str">
        <f t="shared" si="87"/>
        <v>×</v>
      </c>
      <c r="BH684" s="99" t="str">
        <f t="shared" si="88"/>
        <v/>
      </c>
      <c r="BI684" s="146">
        <f t="shared" si="89"/>
        <v>0</v>
      </c>
      <c r="BJ684" s="29" t="str">
        <f>IF(AG684=契約状況コード表!G$5,"",IF(AND(K684&lt;&gt;"",ISTEXT(U684)),"分担契約/単価契約",IF(ISTEXT(U684),"単価契約",IF(K684&lt;&gt;"","分担契約",""))))</f>
        <v/>
      </c>
      <c r="BK684" s="147"/>
      <c r="BL684" s="102" t="str">
        <f>IF(COUNTIF(T684,"**"),"",IF(AND(T684&gt;=契約状況コード表!P$5,OR(H684=契約状況コード表!M$5,H684=契約状況コード表!M$6)),1,IF(AND(T684&gt;=契約状況コード表!P$13,H684&lt;&gt;契約状況コード表!M$5,H684&lt;&gt;契約状況コード表!M$6),1,"")))</f>
        <v/>
      </c>
      <c r="BM684" s="132" t="str">
        <f t="shared" si="90"/>
        <v>○</v>
      </c>
      <c r="BN684" s="102" t="b">
        <f t="shared" si="91"/>
        <v>1</v>
      </c>
      <c r="BO684" s="102" t="b">
        <f t="shared" si="92"/>
        <v>1</v>
      </c>
    </row>
    <row r="685" spans="7:67" ht="60.6" customHeight="1">
      <c r="G685" s="64"/>
      <c r="H685" s="65"/>
      <c r="I685" s="65"/>
      <c r="J685" s="65"/>
      <c r="K685" s="64"/>
      <c r="L685" s="29"/>
      <c r="M685" s="66"/>
      <c r="N685" s="65"/>
      <c r="O685" s="67"/>
      <c r="P685" s="72"/>
      <c r="Q685" s="73"/>
      <c r="R685" s="65"/>
      <c r="S685" s="64"/>
      <c r="T685" s="68"/>
      <c r="U685" s="75"/>
      <c r="V685" s="76"/>
      <c r="W685" s="148" t="str">
        <f>IF(OR(T685="他官署で調達手続きを実施のため",AG685=契約状況コード表!G$5),"－",IF(V685&lt;&gt;"",ROUNDDOWN(V685/T685,3),(IFERROR(ROUNDDOWN(U685/T685,3),"－"))))</f>
        <v>－</v>
      </c>
      <c r="X685" s="68"/>
      <c r="Y685" s="68"/>
      <c r="Z685" s="71"/>
      <c r="AA685" s="69"/>
      <c r="AB685" s="70"/>
      <c r="AC685" s="71"/>
      <c r="AD685" s="71"/>
      <c r="AE685" s="71"/>
      <c r="AF685" s="71"/>
      <c r="AG685" s="69"/>
      <c r="AH685" s="65"/>
      <c r="AI685" s="65"/>
      <c r="AJ685" s="65"/>
      <c r="AK685" s="29"/>
      <c r="AL685" s="29"/>
      <c r="AM685" s="170"/>
      <c r="AN685" s="170"/>
      <c r="AO685" s="170"/>
      <c r="AP685" s="170"/>
      <c r="AQ685" s="29"/>
      <c r="AR685" s="64"/>
      <c r="AS685" s="29"/>
      <c r="AT685" s="29"/>
      <c r="AU685" s="29"/>
      <c r="AV685" s="29"/>
      <c r="AW685" s="29"/>
      <c r="AX685" s="29"/>
      <c r="AY685" s="29"/>
      <c r="AZ685" s="29"/>
      <c r="BA685" s="90"/>
      <c r="BB685" s="97"/>
      <c r="BC685" s="98" t="str">
        <f>IF(AND(OR(K685=契約状況コード表!D$5,K685=契約状況コード表!D$6),OR(AG685=契約状況コード表!G$5,AG685=契約状況コード表!G$6)),"年間支払金額(全官署)",IF(OR(AG685=契約状況コード表!G$5,AG685=契約状況コード表!G$6),"年間支払金額",IF(AND(OR(COUNTIF(AI685,"*すべて*"),COUNTIF(AI685,"*全て*")),S685="●",OR(K685=契約状況コード表!D$5,K685=契約状況コード表!D$6)),"年間支払金額(全官署、契約相手方ごと)",IF(AND(OR(COUNTIF(AI685,"*すべて*"),COUNTIF(AI685,"*全て*")),S685="●"),"年間支払金額(契約相手方ごと)",IF(AND(OR(K685=契約状況コード表!D$5,K685=契約状況コード表!D$6),AG685=契約状況コード表!G$7),"契約総額(全官署)",IF(AND(K685=契約状況コード表!D$7,AG685=契約状況コード表!G$7),"契約総額(自官署のみ)",IF(K685=契約状況コード表!D$7,"年間支払金額(自官署のみ)",IF(AG685=契約状況コード表!G$7,"契約総額",IF(AND(COUNTIF(BJ685,"&lt;&gt;*単価*"),OR(K685=契約状況コード表!D$5,K685=契約状況コード表!D$6)),"全官署予定価格",IF(AND(COUNTIF(BJ685,"*単価*"),OR(K685=契約状況コード表!D$5,K685=契約状況コード表!D$6)),"全官署支払金額",IF(AND(COUNTIF(BJ685,"&lt;&gt;*単価*"),COUNTIF(BJ685,"*変更契約*")),"変更後予定価格",IF(COUNTIF(BJ685,"*単価*"),"年間支払金額","予定価格"))))))))))))</f>
        <v>予定価格</v>
      </c>
      <c r="BD685" s="98" t="str">
        <f>IF(AND(BI685=契約状況コード表!M$5,T685&gt;契約状況コード表!N$5),"○",IF(AND(BI685=契約状況コード表!M$6,T685&gt;=契約状況コード表!N$6),"○",IF(AND(BI685=契約状況コード表!M$7,T685&gt;=契約状況コード表!N$7),"○",IF(AND(BI685=契約状況コード表!M$8,T685&gt;=契約状況コード表!N$8),"○",IF(AND(BI685=契約状況コード表!M$9,T685&gt;=契約状況コード表!N$9),"○",IF(AND(BI685=契約状況コード表!M$10,T685&gt;=契約状況コード表!N$10),"○",IF(AND(BI685=契約状況コード表!M$11,T685&gt;=契約状況コード表!N$11),"○",IF(AND(BI685=契約状況コード表!M$12,T685&gt;=契約状況コード表!N$12),"○",IF(AND(BI685=契約状況コード表!M$13,T685&gt;=契約状況コード表!N$13),"○",IF(T685="他官署で調達手続き入札を実施のため","○","×"))))))))))</f>
        <v>×</v>
      </c>
      <c r="BE685" s="98" t="str">
        <f>IF(AND(BI685=契約状況コード表!M$5,Y685&gt;契約状況コード表!N$5),"○",IF(AND(BI685=契約状況コード表!M$6,Y685&gt;=契約状況コード表!N$6),"○",IF(AND(BI685=契約状況コード表!M$7,Y685&gt;=契約状況コード表!N$7),"○",IF(AND(BI685=契約状況コード表!M$8,Y685&gt;=契約状況コード表!N$8),"○",IF(AND(BI685=契約状況コード表!M$9,Y685&gt;=契約状況コード表!N$9),"○",IF(AND(BI685=契約状況コード表!M$10,Y685&gt;=契約状況コード表!N$10),"○",IF(AND(BI685=契約状況コード表!M$11,Y685&gt;=契約状況コード表!N$11),"○",IF(AND(BI685=契約状況コード表!M$12,Y685&gt;=契約状況コード表!N$12),"○",IF(AND(BI685=契約状況コード表!M$13,Y685&gt;=契約状況コード表!N$13),"○","×")))))))))</f>
        <v>×</v>
      </c>
      <c r="BF685" s="98" t="str">
        <f t="shared" si="86"/>
        <v>×</v>
      </c>
      <c r="BG685" s="98" t="str">
        <f t="shared" si="87"/>
        <v>×</v>
      </c>
      <c r="BH685" s="99" t="str">
        <f t="shared" si="88"/>
        <v/>
      </c>
      <c r="BI685" s="146">
        <f t="shared" si="89"/>
        <v>0</v>
      </c>
      <c r="BJ685" s="29" t="str">
        <f>IF(AG685=契約状況コード表!G$5,"",IF(AND(K685&lt;&gt;"",ISTEXT(U685)),"分担契約/単価契約",IF(ISTEXT(U685),"単価契約",IF(K685&lt;&gt;"","分担契約",""))))</f>
        <v/>
      </c>
      <c r="BK685" s="147"/>
      <c r="BL685" s="102" t="str">
        <f>IF(COUNTIF(T685,"**"),"",IF(AND(T685&gt;=契約状況コード表!P$5,OR(H685=契約状況コード表!M$5,H685=契約状況コード表!M$6)),1,IF(AND(T685&gt;=契約状況コード表!P$13,H685&lt;&gt;契約状況コード表!M$5,H685&lt;&gt;契約状況コード表!M$6),1,"")))</f>
        <v/>
      </c>
      <c r="BM685" s="132" t="str">
        <f t="shared" si="90"/>
        <v>○</v>
      </c>
      <c r="BN685" s="102" t="b">
        <f t="shared" si="91"/>
        <v>1</v>
      </c>
      <c r="BO685" s="102" t="b">
        <f t="shared" si="92"/>
        <v>1</v>
      </c>
    </row>
    <row r="686" spans="7:67" ht="60.6" customHeight="1">
      <c r="G686" s="64"/>
      <c r="H686" s="65"/>
      <c r="I686" s="65"/>
      <c r="J686" s="65"/>
      <c r="K686" s="64"/>
      <c r="L686" s="29"/>
      <c r="M686" s="66"/>
      <c r="N686" s="65"/>
      <c r="O686" s="67"/>
      <c r="P686" s="72"/>
      <c r="Q686" s="73"/>
      <c r="R686" s="65"/>
      <c r="S686" s="64"/>
      <c r="T686" s="74"/>
      <c r="U686" s="131"/>
      <c r="V686" s="76"/>
      <c r="W686" s="148" t="str">
        <f>IF(OR(T686="他官署で調達手続きを実施のため",AG686=契約状況コード表!G$5),"－",IF(V686&lt;&gt;"",ROUNDDOWN(V686/T686,3),(IFERROR(ROUNDDOWN(U686/T686,3),"－"))))</f>
        <v>－</v>
      </c>
      <c r="X686" s="74"/>
      <c r="Y686" s="74"/>
      <c r="Z686" s="71"/>
      <c r="AA686" s="69"/>
      <c r="AB686" s="70"/>
      <c r="AC686" s="71"/>
      <c r="AD686" s="71"/>
      <c r="AE686" s="71"/>
      <c r="AF686" s="71"/>
      <c r="AG686" s="69"/>
      <c r="AH686" s="65"/>
      <c r="AI686" s="65"/>
      <c r="AJ686" s="65"/>
      <c r="AK686" s="29"/>
      <c r="AL686" s="29"/>
      <c r="AM686" s="170"/>
      <c r="AN686" s="170"/>
      <c r="AO686" s="170"/>
      <c r="AP686" s="170"/>
      <c r="AQ686" s="29"/>
      <c r="AR686" s="64"/>
      <c r="AS686" s="29"/>
      <c r="AT686" s="29"/>
      <c r="AU686" s="29"/>
      <c r="AV686" s="29"/>
      <c r="AW686" s="29"/>
      <c r="AX686" s="29"/>
      <c r="AY686" s="29"/>
      <c r="AZ686" s="29"/>
      <c r="BA686" s="90"/>
      <c r="BB686" s="97"/>
      <c r="BC686" s="98" t="str">
        <f>IF(AND(OR(K686=契約状況コード表!D$5,K686=契約状況コード表!D$6),OR(AG686=契約状況コード表!G$5,AG686=契約状況コード表!G$6)),"年間支払金額(全官署)",IF(OR(AG686=契約状況コード表!G$5,AG686=契約状況コード表!G$6),"年間支払金額",IF(AND(OR(COUNTIF(AI686,"*すべて*"),COUNTIF(AI686,"*全て*")),S686="●",OR(K686=契約状況コード表!D$5,K686=契約状況コード表!D$6)),"年間支払金額(全官署、契約相手方ごと)",IF(AND(OR(COUNTIF(AI686,"*すべて*"),COUNTIF(AI686,"*全て*")),S686="●"),"年間支払金額(契約相手方ごと)",IF(AND(OR(K686=契約状況コード表!D$5,K686=契約状況コード表!D$6),AG686=契約状況コード表!G$7),"契約総額(全官署)",IF(AND(K686=契約状況コード表!D$7,AG686=契約状況コード表!G$7),"契約総額(自官署のみ)",IF(K686=契約状況コード表!D$7,"年間支払金額(自官署のみ)",IF(AG686=契約状況コード表!G$7,"契約総額",IF(AND(COUNTIF(BJ686,"&lt;&gt;*単価*"),OR(K686=契約状況コード表!D$5,K686=契約状況コード表!D$6)),"全官署予定価格",IF(AND(COUNTIF(BJ686,"*単価*"),OR(K686=契約状況コード表!D$5,K686=契約状況コード表!D$6)),"全官署支払金額",IF(AND(COUNTIF(BJ686,"&lt;&gt;*単価*"),COUNTIF(BJ686,"*変更契約*")),"変更後予定価格",IF(COUNTIF(BJ686,"*単価*"),"年間支払金額","予定価格"))))))))))))</f>
        <v>予定価格</v>
      </c>
      <c r="BD686" s="98" t="str">
        <f>IF(AND(BI686=契約状況コード表!M$5,T686&gt;契約状況コード表!N$5),"○",IF(AND(BI686=契約状況コード表!M$6,T686&gt;=契約状況コード表!N$6),"○",IF(AND(BI686=契約状況コード表!M$7,T686&gt;=契約状況コード表!N$7),"○",IF(AND(BI686=契約状況コード表!M$8,T686&gt;=契約状況コード表!N$8),"○",IF(AND(BI686=契約状況コード表!M$9,T686&gt;=契約状況コード表!N$9),"○",IF(AND(BI686=契約状況コード表!M$10,T686&gt;=契約状況コード表!N$10),"○",IF(AND(BI686=契約状況コード表!M$11,T686&gt;=契約状況コード表!N$11),"○",IF(AND(BI686=契約状況コード表!M$12,T686&gt;=契約状況コード表!N$12),"○",IF(AND(BI686=契約状況コード表!M$13,T686&gt;=契約状況コード表!N$13),"○",IF(T686="他官署で調達手続き入札を実施のため","○","×"))))))))))</f>
        <v>×</v>
      </c>
      <c r="BE686" s="98" t="str">
        <f>IF(AND(BI686=契約状況コード表!M$5,Y686&gt;契約状況コード表!N$5),"○",IF(AND(BI686=契約状況コード表!M$6,Y686&gt;=契約状況コード表!N$6),"○",IF(AND(BI686=契約状況コード表!M$7,Y686&gt;=契約状況コード表!N$7),"○",IF(AND(BI686=契約状況コード表!M$8,Y686&gt;=契約状況コード表!N$8),"○",IF(AND(BI686=契約状況コード表!M$9,Y686&gt;=契約状況コード表!N$9),"○",IF(AND(BI686=契約状況コード表!M$10,Y686&gt;=契約状況コード表!N$10),"○",IF(AND(BI686=契約状況コード表!M$11,Y686&gt;=契約状況コード表!N$11),"○",IF(AND(BI686=契約状況コード表!M$12,Y686&gt;=契約状況コード表!N$12),"○",IF(AND(BI686=契約状況コード表!M$13,Y686&gt;=契約状況コード表!N$13),"○","×")))))))))</f>
        <v>×</v>
      </c>
      <c r="BF686" s="98" t="str">
        <f t="shared" si="86"/>
        <v>×</v>
      </c>
      <c r="BG686" s="98" t="str">
        <f t="shared" si="87"/>
        <v>×</v>
      </c>
      <c r="BH686" s="99" t="str">
        <f t="shared" si="88"/>
        <v/>
      </c>
      <c r="BI686" s="146">
        <f t="shared" si="89"/>
        <v>0</v>
      </c>
      <c r="BJ686" s="29" t="str">
        <f>IF(AG686=契約状況コード表!G$5,"",IF(AND(K686&lt;&gt;"",ISTEXT(U686)),"分担契約/単価契約",IF(ISTEXT(U686),"単価契約",IF(K686&lt;&gt;"","分担契約",""))))</f>
        <v/>
      </c>
      <c r="BK686" s="147"/>
      <c r="BL686" s="102" t="str">
        <f>IF(COUNTIF(T686,"**"),"",IF(AND(T686&gt;=契約状況コード表!P$5,OR(H686=契約状況コード表!M$5,H686=契約状況コード表!M$6)),1,IF(AND(T686&gt;=契約状況コード表!P$13,H686&lt;&gt;契約状況コード表!M$5,H686&lt;&gt;契約状況コード表!M$6),1,"")))</f>
        <v/>
      </c>
      <c r="BM686" s="132" t="str">
        <f t="shared" si="90"/>
        <v>○</v>
      </c>
      <c r="BN686" s="102" t="b">
        <f t="shared" si="91"/>
        <v>1</v>
      </c>
      <c r="BO686" s="102" t="b">
        <f t="shared" si="92"/>
        <v>1</v>
      </c>
    </row>
    <row r="687" spans="7:67" ht="60.6" customHeight="1">
      <c r="G687" s="64"/>
      <c r="H687" s="65"/>
      <c r="I687" s="65"/>
      <c r="J687" s="65"/>
      <c r="K687" s="64"/>
      <c r="L687" s="29"/>
      <c r="M687" s="66"/>
      <c r="N687" s="65"/>
      <c r="O687" s="67"/>
      <c r="P687" s="72"/>
      <c r="Q687" s="73"/>
      <c r="R687" s="65"/>
      <c r="S687" s="64"/>
      <c r="T687" s="68"/>
      <c r="U687" s="75"/>
      <c r="V687" s="76"/>
      <c r="W687" s="148" t="str">
        <f>IF(OR(T687="他官署で調達手続きを実施のため",AG687=契約状況コード表!G$5),"－",IF(V687&lt;&gt;"",ROUNDDOWN(V687/T687,3),(IFERROR(ROUNDDOWN(U687/T687,3),"－"))))</f>
        <v>－</v>
      </c>
      <c r="X687" s="68"/>
      <c r="Y687" s="68"/>
      <c r="Z687" s="71"/>
      <c r="AA687" s="69"/>
      <c r="AB687" s="70"/>
      <c r="AC687" s="71"/>
      <c r="AD687" s="71"/>
      <c r="AE687" s="71"/>
      <c r="AF687" s="71"/>
      <c r="AG687" s="69"/>
      <c r="AH687" s="65"/>
      <c r="AI687" s="65"/>
      <c r="AJ687" s="65"/>
      <c r="AK687" s="29"/>
      <c r="AL687" s="29"/>
      <c r="AM687" s="170"/>
      <c r="AN687" s="170"/>
      <c r="AO687" s="170"/>
      <c r="AP687" s="170"/>
      <c r="AQ687" s="29"/>
      <c r="AR687" s="64"/>
      <c r="AS687" s="29"/>
      <c r="AT687" s="29"/>
      <c r="AU687" s="29"/>
      <c r="AV687" s="29"/>
      <c r="AW687" s="29"/>
      <c r="AX687" s="29"/>
      <c r="AY687" s="29"/>
      <c r="AZ687" s="29"/>
      <c r="BA687" s="90"/>
      <c r="BB687" s="97"/>
      <c r="BC687" s="98" t="str">
        <f>IF(AND(OR(K687=契約状況コード表!D$5,K687=契約状況コード表!D$6),OR(AG687=契約状況コード表!G$5,AG687=契約状況コード表!G$6)),"年間支払金額(全官署)",IF(OR(AG687=契約状況コード表!G$5,AG687=契約状況コード表!G$6),"年間支払金額",IF(AND(OR(COUNTIF(AI687,"*すべて*"),COUNTIF(AI687,"*全て*")),S687="●",OR(K687=契約状況コード表!D$5,K687=契約状況コード表!D$6)),"年間支払金額(全官署、契約相手方ごと)",IF(AND(OR(COUNTIF(AI687,"*すべて*"),COUNTIF(AI687,"*全て*")),S687="●"),"年間支払金額(契約相手方ごと)",IF(AND(OR(K687=契約状況コード表!D$5,K687=契約状況コード表!D$6),AG687=契約状況コード表!G$7),"契約総額(全官署)",IF(AND(K687=契約状況コード表!D$7,AG687=契約状況コード表!G$7),"契約総額(自官署のみ)",IF(K687=契約状況コード表!D$7,"年間支払金額(自官署のみ)",IF(AG687=契約状況コード表!G$7,"契約総額",IF(AND(COUNTIF(BJ687,"&lt;&gt;*単価*"),OR(K687=契約状況コード表!D$5,K687=契約状況コード表!D$6)),"全官署予定価格",IF(AND(COUNTIF(BJ687,"*単価*"),OR(K687=契約状況コード表!D$5,K687=契約状況コード表!D$6)),"全官署支払金額",IF(AND(COUNTIF(BJ687,"&lt;&gt;*単価*"),COUNTIF(BJ687,"*変更契約*")),"変更後予定価格",IF(COUNTIF(BJ687,"*単価*"),"年間支払金額","予定価格"))))))))))))</f>
        <v>予定価格</v>
      </c>
      <c r="BD687" s="98" t="str">
        <f>IF(AND(BI687=契約状況コード表!M$5,T687&gt;契約状況コード表!N$5),"○",IF(AND(BI687=契約状況コード表!M$6,T687&gt;=契約状況コード表!N$6),"○",IF(AND(BI687=契約状況コード表!M$7,T687&gt;=契約状況コード表!N$7),"○",IF(AND(BI687=契約状況コード表!M$8,T687&gt;=契約状況コード表!N$8),"○",IF(AND(BI687=契約状況コード表!M$9,T687&gt;=契約状況コード表!N$9),"○",IF(AND(BI687=契約状況コード表!M$10,T687&gt;=契約状況コード表!N$10),"○",IF(AND(BI687=契約状況コード表!M$11,T687&gt;=契約状況コード表!N$11),"○",IF(AND(BI687=契約状況コード表!M$12,T687&gt;=契約状況コード表!N$12),"○",IF(AND(BI687=契約状況コード表!M$13,T687&gt;=契約状況コード表!N$13),"○",IF(T687="他官署で調達手続き入札を実施のため","○","×"))))))))))</f>
        <v>×</v>
      </c>
      <c r="BE687" s="98" t="str">
        <f>IF(AND(BI687=契約状況コード表!M$5,Y687&gt;契約状況コード表!N$5),"○",IF(AND(BI687=契約状況コード表!M$6,Y687&gt;=契約状況コード表!N$6),"○",IF(AND(BI687=契約状況コード表!M$7,Y687&gt;=契約状況コード表!N$7),"○",IF(AND(BI687=契約状況コード表!M$8,Y687&gt;=契約状況コード表!N$8),"○",IF(AND(BI687=契約状況コード表!M$9,Y687&gt;=契約状況コード表!N$9),"○",IF(AND(BI687=契約状況コード表!M$10,Y687&gt;=契約状況コード表!N$10),"○",IF(AND(BI687=契約状況コード表!M$11,Y687&gt;=契約状況コード表!N$11),"○",IF(AND(BI687=契約状況コード表!M$12,Y687&gt;=契約状況コード表!N$12),"○",IF(AND(BI687=契約状況コード表!M$13,Y687&gt;=契約状況コード表!N$13),"○","×")))))))))</f>
        <v>×</v>
      </c>
      <c r="BF687" s="98" t="str">
        <f t="shared" si="86"/>
        <v>×</v>
      </c>
      <c r="BG687" s="98" t="str">
        <f t="shared" si="87"/>
        <v>×</v>
      </c>
      <c r="BH687" s="99" t="str">
        <f t="shared" si="88"/>
        <v/>
      </c>
      <c r="BI687" s="146">
        <f t="shared" si="89"/>
        <v>0</v>
      </c>
      <c r="BJ687" s="29" t="str">
        <f>IF(AG687=契約状況コード表!G$5,"",IF(AND(K687&lt;&gt;"",ISTEXT(U687)),"分担契約/単価契約",IF(ISTEXT(U687),"単価契約",IF(K687&lt;&gt;"","分担契約",""))))</f>
        <v/>
      </c>
      <c r="BK687" s="147"/>
      <c r="BL687" s="102" t="str">
        <f>IF(COUNTIF(T687,"**"),"",IF(AND(T687&gt;=契約状況コード表!P$5,OR(H687=契約状況コード表!M$5,H687=契約状況コード表!M$6)),1,IF(AND(T687&gt;=契約状況コード表!P$13,H687&lt;&gt;契約状況コード表!M$5,H687&lt;&gt;契約状況コード表!M$6),1,"")))</f>
        <v/>
      </c>
      <c r="BM687" s="132" t="str">
        <f t="shared" si="90"/>
        <v>○</v>
      </c>
      <c r="BN687" s="102" t="b">
        <f t="shared" si="91"/>
        <v>1</v>
      </c>
      <c r="BO687" s="102" t="b">
        <f t="shared" si="92"/>
        <v>1</v>
      </c>
    </row>
    <row r="688" spans="7:67" ht="60.6" customHeight="1">
      <c r="G688" s="64"/>
      <c r="H688" s="65"/>
      <c r="I688" s="65"/>
      <c r="J688" s="65"/>
      <c r="K688" s="64"/>
      <c r="L688" s="29"/>
      <c r="M688" s="66"/>
      <c r="N688" s="65"/>
      <c r="O688" s="67"/>
      <c r="P688" s="72"/>
      <c r="Q688" s="73"/>
      <c r="R688" s="65"/>
      <c r="S688" s="64"/>
      <c r="T688" s="68"/>
      <c r="U688" s="75"/>
      <c r="V688" s="76"/>
      <c r="W688" s="148" t="str">
        <f>IF(OR(T688="他官署で調達手続きを実施のため",AG688=契約状況コード表!G$5),"－",IF(V688&lt;&gt;"",ROUNDDOWN(V688/T688,3),(IFERROR(ROUNDDOWN(U688/T688,3),"－"))))</f>
        <v>－</v>
      </c>
      <c r="X688" s="68"/>
      <c r="Y688" s="68"/>
      <c r="Z688" s="71"/>
      <c r="AA688" s="69"/>
      <c r="AB688" s="70"/>
      <c r="AC688" s="71"/>
      <c r="AD688" s="71"/>
      <c r="AE688" s="71"/>
      <c r="AF688" s="71"/>
      <c r="AG688" s="69"/>
      <c r="AH688" s="65"/>
      <c r="AI688" s="65"/>
      <c r="AJ688" s="65"/>
      <c r="AK688" s="29"/>
      <c r="AL688" s="29"/>
      <c r="AM688" s="170"/>
      <c r="AN688" s="170"/>
      <c r="AO688" s="170"/>
      <c r="AP688" s="170"/>
      <c r="AQ688" s="29"/>
      <c r="AR688" s="64"/>
      <c r="AS688" s="29"/>
      <c r="AT688" s="29"/>
      <c r="AU688" s="29"/>
      <c r="AV688" s="29"/>
      <c r="AW688" s="29"/>
      <c r="AX688" s="29"/>
      <c r="AY688" s="29"/>
      <c r="AZ688" s="29"/>
      <c r="BA688" s="90"/>
      <c r="BB688" s="97"/>
      <c r="BC688" s="98" t="str">
        <f>IF(AND(OR(K688=契約状況コード表!D$5,K688=契約状況コード表!D$6),OR(AG688=契約状況コード表!G$5,AG688=契約状況コード表!G$6)),"年間支払金額(全官署)",IF(OR(AG688=契約状況コード表!G$5,AG688=契約状況コード表!G$6),"年間支払金額",IF(AND(OR(COUNTIF(AI688,"*すべて*"),COUNTIF(AI688,"*全て*")),S688="●",OR(K688=契約状況コード表!D$5,K688=契約状況コード表!D$6)),"年間支払金額(全官署、契約相手方ごと)",IF(AND(OR(COUNTIF(AI688,"*すべて*"),COUNTIF(AI688,"*全て*")),S688="●"),"年間支払金額(契約相手方ごと)",IF(AND(OR(K688=契約状況コード表!D$5,K688=契約状況コード表!D$6),AG688=契約状況コード表!G$7),"契約総額(全官署)",IF(AND(K688=契約状況コード表!D$7,AG688=契約状況コード表!G$7),"契約総額(自官署のみ)",IF(K688=契約状況コード表!D$7,"年間支払金額(自官署のみ)",IF(AG688=契約状況コード表!G$7,"契約総額",IF(AND(COUNTIF(BJ688,"&lt;&gt;*単価*"),OR(K688=契約状況コード表!D$5,K688=契約状況コード表!D$6)),"全官署予定価格",IF(AND(COUNTIF(BJ688,"*単価*"),OR(K688=契約状況コード表!D$5,K688=契約状況コード表!D$6)),"全官署支払金額",IF(AND(COUNTIF(BJ688,"&lt;&gt;*単価*"),COUNTIF(BJ688,"*変更契約*")),"変更後予定価格",IF(COUNTIF(BJ688,"*単価*"),"年間支払金額","予定価格"))))))))))))</f>
        <v>予定価格</v>
      </c>
      <c r="BD688" s="98" t="str">
        <f>IF(AND(BI688=契約状況コード表!M$5,T688&gt;契約状況コード表!N$5),"○",IF(AND(BI688=契約状況コード表!M$6,T688&gt;=契約状況コード表!N$6),"○",IF(AND(BI688=契約状況コード表!M$7,T688&gt;=契約状況コード表!N$7),"○",IF(AND(BI688=契約状況コード表!M$8,T688&gt;=契約状況コード表!N$8),"○",IF(AND(BI688=契約状況コード表!M$9,T688&gt;=契約状況コード表!N$9),"○",IF(AND(BI688=契約状況コード表!M$10,T688&gt;=契約状況コード表!N$10),"○",IF(AND(BI688=契約状況コード表!M$11,T688&gt;=契約状況コード表!N$11),"○",IF(AND(BI688=契約状況コード表!M$12,T688&gt;=契約状況コード表!N$12),"○",IF(AND(BI688=契約状況コード表!M$13,T688&gt;=契約状況コード表!N$13),"○",IF(T688="他官署で調達手続き入札を実施のため","○","×"))))))))))</f>
        <v>×</v>
      </c>
      <c r="BE688" s="98" t="str">
        <f>IF(AND(BI688=契約状況コード表!M$5,Y688&gt;契約状況コード表!N$5),"○",IF(AND(BI688=契約状況コード表!M$6,Y688&gt;=契約状況コード表!N$6),"○",IF(AND(BI688=契約状況コード表!M$7,Y688&gt;=契約状況コード表!N$7),"○",IF(AND(BI688=契約状況コード表!M$8,Y688&gt;=契約状況コード表!N$8),"○",IF(AND(BI688=契約状況コード表!M$9,Y688&gt;=契約状況コード表!N$9),"○",IF(AND(BI688=契約状況コード表!M$10,Y688&gt;=契約状況コード表!N$10),"○",IF(AND(BI688=契約状況コード表!M$11,Y688&gt;=契約状況コード表!N$11),"○",IF(AND(BI688=契約状況コード表!M$12,Y688&gt;=契約状況コード表!N$12),"○",IF(AND(BI688=契約状況コード表!M$13,Y688&gt;=契約状況コード表!N$13),"○","×")))))))))</f>
        <v>×</v>
      </c>
      <c r="BF688" s="98" t="str">
        <f t="shared" si="86"/>
        <v>×</v>
      </c>
      <c r="BG688" s="98" t="str">
        <f t="shared" si="87"/>
        <v>×</v>
      </c>
      <c r="BH688" s="99" t="str">
        <f t="shared" si="88"/>
        <v/>
      </c>
      <c r="BI688" s="146">
        <f t="shared" si="89"/>
        <v>0</v>
      </c>
      <c r="BJ688" s="29" t="str">
        <f>IF(AG688=契約状況コード表!G$5,"",IF(AND(K688&lt;&gt;"",ISTEXT(U688)),"分担契約/単価契約",IF(ISTEXT(U688),"単価契約",IF(K688&lt;&gt;"","分担契約",""))))</f>
        <v/>
      </c>
      <c r="BK688" s="147"/>
      <c r="BL688" s="102" t="str">
        <f>IF(COUNTIF(T688,"**"),"",IF(AND(T688&gt;=契約状況コード表!P$5,OR(H688=契約状況コード表!M$5,H688=契約状況コード表!M$6)),1,IF(AND(T688&gt;=契約状況コード表!P$13,H688&lt;&gt;契約状況コード表!M$5,H688&lt;&gt;契約状況コード表!M$6),1,"")))</f>
        <v/>
      </c>
      <c r="BM688" s="132" t="str">
        <f t="shared" si="90"/>
        <v>○</v>
      </c>
      <c r="BN688" s="102" t="b">
        <f t="shared" si="91"/>
        <v>1</v>
      </c>
      <c r="BO688" s="102" t="b">
        <f t="shared" si="92"/>
        <v>1</v>
      </c>
    </row>
    <row r="689" spans="7:67" ht="60.6" customHeight="1">
      <c r="G689" s="64"/>
      <c r="H689" s="65"/>
      <c r="I689" s="65"/>
      <c r="J689" s="65"/>
      <c r="K689" s="64"/>
      <c r="L689" s="29"/>
      <c r="M689" s="66"/>
      <c r="N689" s="65"/>
      <c r="O689" s="67"/>
      <c r="P689" s="72"/>
      <c r="Q689" s="73"/>
      <c r="R689" s="65"/>
      <c r="S689" s="64"/>
      <c r="T689" s="68"/>
      <c r="U689" s="75"/>
      <c r="V689" s="76"/>
      <c r="W689" s="148" t="str">
        <f>IF(OR(T689="他官署で調達手続きを実施のため",AG689=契約状況コード表!G$5),"－",IF(V689&lt;&gt;"",ROUNDDOWN(V689/T689,3),(IFERROR(ROUNDDOWN(U689/T689,3),"－"))))</f>
        <v>－</v>
      </c>
      <c r="X689" s="68"/>
      <c r="Y689" s="68"/>
      <c r="Z689" s="71"/>
      <c r="AA689" s="69"/>
      <c r="AB689" s="70"/>
      <c r="AC689" s="71"/>
      <c r="AD689" s="71"/>
      <c r="AE689" s="71"/>
      <c r="AF689" s="71"/>
      <c r="AG689" s="69"/>
      <c r="AH689" s="65"/>
      <c r="AI689" s="65"/>
      <c r="AJ689" s="65"/>
      <c r="AK689" s="29"/>
      <c r="AL689" s="29"/>
      <c r="AM689" s="170"/>
      <c r="AN689" s="170"/>
      <c r="AO689" s="170"/>
      <c r="AP689" s="170"/>
      <c r="AQ689" s="29"/>
      <c r="AR689" s="64"/>
      <c r="AS689" s="29"/>
      <c r="AT689" s="29"/>
      <c r="AU689" s="29"/>
      <c r="AV689" s="29"/>
      <c r="AW689" s="29"/>
      <c r="AX689" s="29"/>
      <c r="AY689" s="29"/>
      <c r="AZ689" s="29"/>
      <c r="BA689" s="90"/>
      <c r="BB689" s="97"/>
      <c r="BC689" s="98" t="str">
        <f>IF(AND(OR(K689=契約状況コード表!D$5,K689=契約状況コード表!D$6),OR(AG689=契約状況コード表!G$5,AG689=契約状況コード表!G$6)),"年間支払金額(全官署)",IF(OR(AG689=契約状況コード表!G$5,AG689=契約状況コード表!G$6),"年間支払金額",IF(AND(OR(COUNTIF(AI689,"*すべて*"),COUNTIF(AI689,"*全て*")),S689="●",OR(K689=契約状況コード表!D$5,K689=契約状況コード表!D$6)),"年間支払金額(全官署、契約相手方ごと)",IF(AND(OR(COUNTIF(AI689,"*すべて*"),COUNTIF(AI689,"*全て*")),S689="●"),"年間支払金額(契約相手方ごと)",IF(AND(OR(K689=契約状況コード表!D$5,K689=契約状況コード表!D$6),AG689=契約状況コード表!G$7),"契約総額(全官署)",IF(AND(K689=契約状況コード表!D$7,AG689=契約状況コード表!G$7),"契約総額(自官署のみ)",IF(K689=契約状況コード表!D$7,"年間支払金額(自官署のみ)",IF(AG689=契約状況コード表!G$7,"契約総額",IF(AND(COUNTIF(BJ689,"&lt;&gt;*単価*"),OR(K689=契約状況コード表!D$5,K689=契約状況コード表!D$6)),"全官署予定価格",IF(AND(COUNTIF(BJ689,"*単価*"),OR(K689=契約状況コード表!D$5,K689=契約状況コード表!D$6)),"全官署支払金額",IF(AND(COUNTIF(BJ689,"&lt;&gt;*単価*"),COUNTIF(BJ689,"*変更契約*")),"変更後予定価格",IF(COUNTIF(BJ689,"*単価*"),"年間支払金額","予定価格"))))))))))))</f>
        <v>予定価格</v>
      </c>
      <c r="BD689" s="98" t="str">
        <f>IF(AND(BI689=契約状況コード表!M$5,T689&gt;契約状況コード表!N$5),"○",IF(AND(BI689=契約状況コード表!M$6,T689&gt;=契約状況コード表!N$6),"○",IF(AND(BI689=契約状況コード表!M$7,T689&gt;=契約状況コード表!N$7),"○",IF(AND(BI689=契約状況コード表!M$8,T689&gt;=契約状況コード表!N$8),"○",IF(AND(BI689=契約状況コード表!M$9,T689&gt;=契約状況コード表!N$9),"○",IF(AND(BI689=契約状況コード表!M$10,T689&gt;=契約状況コード表!N$10),"○",IF(AND(BI689=契約状況コード表!M$11,T689&gt;=契約状況コード表!N$11),"○",IF(AND(BI689=契約状況コード表!M$12,T689&gt;=契約状況コード表!N$12),"○",IF(AND(BI689=契約状況コード表!M$13,T689&gt;=契約状況コード表!N$13),"○",IF(T689="他官署で調達手続き入札を実施のため","○","×"))))))))))</f>
        <v>×</v>
      </c>
      <c r="BE689" s="98" t="str">
        <f>IF(AND(BI689=契約状況コード表!M$5,Y689&gt;契約状況コード表!N$5),"○",IF(AND(BI689=契約状況コード表!M$6,Y689&gt;=契約状況コード表!N$6),"○",IF(AND(BI689=契約状況コード表!M$7,Y689&gt;=契約状況コード表!N$7),"○",IF(AND(BI689=契約状況コード表!M$8,Y689&gt;=契約状況コード表!N$8),"○",IF(AND(BI689=契約状況コード表!M$9,Y689&gt;=契約状況コード表!N$9),"○",IF(AND(BI689=契約状況コード表!M$10,Y689&gt;=契約状況コード表!N$10),"○",IF(AND(BI689=契約状況コード表!M$11,Y689&gt;=契約状況コード表!N$11),"○",IF(AND(BI689=契約状況コード表!M$12,Y689&gt;=契約状況コード表!N$12),"○",IF(AND(BI689=契約状況コード表!M$13,Y689&gt;=契約状況コード表!N$13),"○","×")))))))))</f>
        <v>×</v>
      </c>
      <c r="BF689" s="98" t="str">
        <f t="shared" si="86"/>
        <v>×</v>
      </c>
      <c r="BG689" s="98" t="str">
        <f t="shared" si="87"/>
        <v>×</v>
      </c>
      <c r="BH689" s="99" t="str">
        <f t="shared" si="88"/>
        <v/>
      </c>
      <c r="BI689" s="146">
        <f t="shared" si="89"/>
        <v>0</v>
      </c>
      <c r="BJ689" s="29" t="str">
        <f>IF(AG689=契約状況コード表!G$5,"",IF(AND(K689&lt;&gt;"",ISTEXT(U689)),"分担契約/単価契約",IF(ISTEXT(U689),"単価契約",IF(K689&lt;&gt;"","分担契約",""))))</f>
        <v/>
      </c>
      <c r="BK689" s="147"/>
      <c r="BL689" s="102" t="str">
        <f>IF(COUNTIF(T689,"**"),"",IF(AND(T689&gt;=契約状況コード表!P$5,OR(H689=契約状況コード表!M$5,H689=契約状況コード表!M$6)),1,IF(AND(T689&gt;=契約状況コード表!P$13,H689&lt;&gt;契約状況コード表!M$5,H689&lt;&gt;契約状況コード表!M$6),1,"")))</f>
        <v/>
      </c>
      <c r="BM689" s="132" t="str">
        <f t="shared" si="90"/>
        <v>○</v>
      </c>
      <c r="BN689" s="102" t="b">
        <f t="shared" si="91"/>
        <v>1</v>
      </c>
      <c r="BO689" s="102" t="b">
        <f t="shared" si="92"/>
        <v>1</v>
      </c>
    </row>
    <row r="690" spans="7:67" ht="60.6" customHeight="1">
      <c r="G690" s="64"/>
      <c r="H690" s="65"/>
      <c r="I690" s="65"/>
      <c r="J690" s="65"/>
      <c r="K690" s="64"/>
      <c r="L690" s="29"/>
      <c r="M690" s="66"/>
      <c r="N690" s="65"/>
      <c r="O690" s="67"/>
      <c r="P690" s="72"/>
      <c r="Q690" s="73"/>
      <c r="R690" s="65"/>
      <c r="S690" s="64"/>
      <c r="T690" s="68"/>
      <c r="U690" s="75"/>
      <c r="V690" s="76"/>
      <c r="W690" s="148" t="str">
        <f>IF(OR(T690="他官署で調達手続きを実施のため",AG690=契約状況コード表!G$5),"－",IF(V690&lt;&gt;"",ROUNDDOWN(V690/T690,3),(IFERROR(ROUNDDOWN(U690/T690,3),"－"))))</f>
        <v>－</v>
      </c>
      <c r="X690" s="68"/>
      <c r="Y690" s="68"/>
      <c r="Z690" s="71"/>
      <c r="AA690" s="69"/>
      <c r="AB690" s="70"/>
      <c r="AC690" s="71"/>
      <c r="AD690" s="71"/>
      <c r="AE690" s="71"/>
      <c r="AF690" s="71"/>
      <c r="AG690" s="69"/>
      <c r="AH690" s="65"/>
      <c r="AI690" s="65"/>
      <c r="AJ690" s="65"/>
      <c r="AK690" s="29"/>
      <c r="AL690" s="29"/>
      <c r="AM690" s="170"/>
      <c r="AN690" s="170"/>
      <c r="AO690" s="170"/>
      <c r="AP690" s="170"/>
      <c r="AQ690" s="29"/>
      <c r="AR690" s="64"/>
      <c r="AS690" s="29"/>
      <c r="AT690" s="29"/>
      <c r="AU690" s="29"/>
      <c r="AV690" s="29"/>
      <c r="AW690" s="29"/>
      <c r="AX690" s="29"/>
      <c r="AY690" s="29"/>
      <c r="AZ690" s="29"/>
      <c r="BA690" s="92"/>
      <c r="BB690" s="97"/>
      <c r="BC690" s="98" t="str">
        <f>IF(AND(OR(K690=契約状況コード表!D$5,K690=契約状況コード表!D$6),OR(AG690=契約状況コード表!G$5,AG690=契約状況コード表!G$6)),"年間支払金額(全官署)",IF(OR(AG690=契約状況コード表!G$5,AG690=契約状況コード表!G$6),"年間支払金額",IF(AND(OR(COUNTIF(AI690,"*すべて*"),COUNTIF(AI690,"*全て*")),S690="●",OR(K690=契約状況コード表!D$5,K690=契約状況コード表!D$6)),"年間支払金額(全官署、契約相手方ごと)",IF(AND(OR(COUNTIF(AI690,"*すべて*"),COUNTIF(AI690,"*全て*")),S690="●"),"年間支払金額(契約相手方ごと)",IF(AND(OR(K690=契約状況コード表!D$5,K690=契約状況コード表!D$6),AG690=契約状況コード表!G$7),"契約総額(全官署)",IF(AND(K690=契約状況コード表!D$7,AG690=契約状況コード表!G$7),"契約総額(自官署のみ)",IF(K690=契約状況コード表!D$7,"年間支払金額(自官署のみ)",IF(AG690=契約状況コード表!G$7,"契約総額",IF(AND(COUNTIF(BJ690,"&lt;&gt;*単価*"),OR(K690=契約状況コード表!D$5,K690=契約状況コード表!D$6)),"全官署予定価格",IF(AND(COUNTIF(BJ690,"*単価*"),OR(K690=契約状況コード表!D$5,K690=契約状況コード表!D$6)),"全官署支払金額",IF(AND(COUNTIF(BJ690,"&lt;&gt;*単価*"),COUNTIF(BJ690,"*変更契約*")),"変更後予定価格",IF(COUNTIF(BJ690,"*単価*"),"年間支払金額","予定価格"))))))))))))</f>
        <v>予定価格</v>
      </c>
      <c r="BD690" s="98" t="str">
        <f>IF(AND(BI690=契約状況コード表!M$5,T690&gt;契約状況コード表!N$5),"○",IF(AND(BI690=契約状況コード表!M$6,T690&gt;=契約状況コード表!N$6),"○",IF(AND(BI690=契約状況コード表!M$7,T690&gt;=契約状況コード表!N$7),"○",IF(AND(BI690=契約状況コード表!M$8,T690&gt;=契約状況コード表!N$8),"○",IF(AND(BI690=契約状況コード表!M$9,T690&gt;=契約状況コード表!N$9),"○",IF(AND(BI690=契約状況コード表!M$10,T690&gt;=契約状況コード表!N$10),"○",IF(AND(BI690=契約状況コード表!M$11,T690&gt;=契約状況コード表!N$11),"○",IF(AND(BI690=契約状況コード表!M$12,T690&gt;=契約状況コード表!N$12),"○",IF(AND(BI690=契約状況コード表!M$13,T690&gt;=契約状況コード表!N$13),"○",IF(T690="他官署で調達手続き入札を実施のため","○","×"))))))))))</f>
        <v>×</v>
      </c>
      <c r="BE690" s="98" t="str">
        <f>IF(AND(BI690=契約状況コード表!M$5,Y690&gt;契約状況コード表!N$5),"○",IF(AND(BI690=契約状況コード表!M$6,Y690&gt;=契約状況コード表!N$6),"○",IF(AND(BI690=契約状況コード表!M$7,Y690&gt;=契約状況コード表!N$7),"○",IF(AND(BI690=契約状況コード表!M$8,Y690&gt;=契約状況コード表!N$8),"○",IF(AND(BI690=契約状況コード表!M$9,Y690&gt;=契約状況コード表!N$9),"○",IF(AND(BI690=契約状況コード表!M$10,Y690&gt;=契約状況コード表!N$10),"○",IF(AND(BI690=契約状況コード表!M$11,Y690&gt;=契約状況コード表!N$11),"○",IF(AND(BI690=契約状況コード表!M$12,Y690&gt;=契約状況コード表!N$12),"○",IF(AND(BI690=契約状況コード表!M$13,Y690&gt;=契約状況コード表!N$13),"○","×")))))))))</f>
        <v>×</v>
      </c>
      <c r="BF690" s="98" t="str">
        <f t="shared" si="86"/>
        <v>×</v>
      </c>
      <c r="BG690" s="98" t="str">
        <f t="shared" si="87"/>
        <v>×</v>
      </c>
      <c r="BH690" s="99" t="str">
        <f t="shared" si="88"/>
        <v/>
      </c>
      <c r="BI690" s="146">
        <f t="shared" si="89"/>
        <v>0</v>
      </c>
      <c r="BJ690" s="29" t="str">
        <f>IF(AG690=契約状況コード表!G$5,"",IF(AND(K690&lt;&gt;"",ISTEXT(U690)),"分担契約/単価契約",IF(ISTEXT(U690),"単価契約",IF(K690&lt;&gt;"","分担契約",""))))</f>
        <v/>
      </c>
      <c r="BK690" s="147"/>
      <c r="BL690" s="102" t="str">
        <f>IF(COUNTIF(T690,"**"),"",IF(AND(T690&gt;=契約状況コード表!P$5,OR(H690=契約状況コード表!M$5,H690=契約状況コード表!M$6)),1,IF(AND(T690&gt;=契約状況コード表!P$13,H690&lt;&gt;契約状況コード表!M$5,H690&lt;&gt;契約状況コード表!M$6),1,"")))</f>
        <v/>
      </c>
      <c r="BM690" s="132" t="str">
        <f t="shared" si="90"/>
        <v>○</v>
      </c>
      <c r="BN690" s="102" t="b">
        <f t="shared" si="91"/>
        <v>1</v>
      </c>
      <c r="BO690" s="102" t="b">
        <f t="shared" si="92"/>
        <v>1</v>
      </c>
    </row>
    <row r="691" spans="7:67" ht="60.6" customHeight="1">
      <c r="G691" s="64"/>
      <c r="H691" s="65"/>
      <c r="I691" s="65"/>
      <c r="J691" s="65"/>
      <c r="K691" s="64"/>
      <c r="L691" s="29"/>
      <c r="M691" s="66"/>
      <c r="N691" s="65"/>
      <c r="O691" s="67"/>
      <c r="P691" s="72"/>
      <c r="Q691" s="73"/>
      <c r="R691" s="65"/>
      <c r="S691" s="64"/>
      <c r="T691" s="68"/>
      <c r="U691" s="75"/>
      <c r="V691" s="76"/>
      <c r="W691" s="148" t="str">
        <f>IF(OR(T691="他官署で調達手続きを実施のため",AG691=契約状況コード表!G$5),"－",IF(V691&lt;&gt;"",ROUNDDOWN(V691/T691,3),(IFERROR(ROUNDDOWN(U691/T691,3),"－"))))</f>
        <v>－</v>
      </c>
      <c r="X691" s="68"/>
      <c r="Y691" s="68"/>
      <c r="Z691" s="71"/>
      <c r="AA691" s="69"/>
      <c r="AB691" s="70"/>
      <c r="AC691" s="71"/>
      <c r="AD691" s="71"/>
      <c r="AE691" s="71"/>
      <c r="AF691" s="71"/>
      <c r="AG691" s="69"/>
      <c r="AH691" s="65"/>
      <c r="AI691" s="65"/>
      <c r="AJ691" s="65"/>
      <c r="AK691" s="29"/>
      <c r="AL691" s="29"/>
      <c r="AM691" s="170"/>
      <c r="AN691" s="170"/>
      <c r="AO691" s="170"/>
      <c r="AP691" s="170"/>
      <c r="AQ691" s="29"/>
      <c r="AR691" s="64"/>
      <c r="AS691" s="29"/>
      <c r="AT691" s="29"/>
      <c r="AU691" s="29"/>
      <c r="AV691" s="29"/>
      <c r="AW691" s="29"/>
      <c r="AX691" s="29"/>
      <c r="AY691" s="29"/>
      <c r="AZ691" s="29"/>
      <c r="BA691" s="90"/>
      <c r="BB691" s="97"/>
      <c r="BC691" s="98" t="str">
        <f>IF(AND(OR(K691=契約状況コード表!D$5,K691=契約状況コード表!D$6),OR(AG691=契約状況コード表!G$5,AG691=契約状況コード表!G$6)),"年間支払金額(全官署)",IF(OR(AG691=契約状況コード表!G$5,AG691=契約状況コード表!G$6),"年間支払金額",IF(AND(OR(COUNTIF(AI691,"*すべて*"),COUNTIF(AI691,"*全て*")),S691="●",OR(K691=契約状況コード表!D$5,K691=契約状況コード表!D$6)),"年間支払金額(全官署、契約相手方ごと)",IF(AND(OR(COUNTIF(AI691,"*すべて*"),COUNTIF(AI691,"*全て*")),S691="●"),"年間支払金額(契約相手方ごと)",IF(AND(OR(K691=契約状況コード表!D$5,K691=契約状況コード表!D$6),AG691=契約状況コード表!G$7),"契約総額(全官署)",IF(AND(K691=契約状況コード表!D$7,AG691=契約状況コード表!G$7),"契約総額(自官署のみ)",IF(K691=契約状況コード表!D$7,"年間支払金額(自官署のみ)",IF(AG691=契約状況コード表!G$7,"契約総額",IF(AND(COUNTIF(BJ691,"&lt;&gt;*単価*"),OR(K691=契約状況コード表!D$5,K691=契約状況コード表!D$6)),"全官署予定価格",IF(AND(COUNTIF(BJ691,"*単価*"),OR(K691=契約状況コード表!D$5,K691=契約状況コード表!D$6)),"全官署支払金額",IF(AND(COUNTIF(BJ691,"&lt;&gt;*単価*"),COUNTIF(BJ691,"*変更契約*")),"変更後予定価格",IF(COUNTIF(BJ691,"*単価*"),"年間支払金額","予定価格"))))))))))))</f>
        <v>予定価格</v>
      </c>
      <c r="BD691" s="98" t="str">
        <f>IF(AND(BI691=契約状況コード表!M$5,T691&gt;契約状況コード表!N$5),"○",IF(AND(BI691=契約状況コード表!M$6,T691&gt;=契約状況コード表!N$6),"○",IF(AND(BI691=契約状況コード表!M$7,T691&gt;=契約状況コード表!N$7),"○",IF(AND(BI691=契約状況コード表!M$8,T691&gt;=契約状況コード表!N$8),"○",IF(AND(BI691=契約状況コード表!M$9,T691&gt;=契約状況コード表!N$9),"○",IF(AND(BI691=契約状況コード表!M$10,T691&gt;=契約状況コード表!N$10),"○",IF(AND(BI691=契約状況コード表!M$11,T691&gt;=契約状況コード表!N$11),"○",IF(AND(BI691=契約状況コード表!M$12,T691&gt;=契約状況コード表!N$12),"○",IF(AND(BI691=契約状況コード表!M$13,T691&gt;=契約状況コード表!N$13),"○",IF(T691="他官署で調達手続き入札を実施のため","○","×"))))))))))</f>
        <v>×</v>
      </c>
      <c r="BE691" s="98" t="str">
        <f>IF(AND(BI691=契約状況コード表!M$5,Y691&gt;契約状況コード表!N$5),"○",IF(AND(BI691=契約状況コード表!M$6,Y691&gt;=契約状況コード表!N$6),"○",IF(AND(BI691=契約状況コード表!M$7,Y691&gt;=契約状況コード表!N$7),"○",IF(AND(BI691=契約状況コード表!M$8,Y691&gt;=契約状況コード表!N$8),"○",IF(AND(BI691=契約状況コード表!M$9,Y691&gt;=契約状況コード表!N$9),"○",IF(AND(BI691=契約状況コード表!M$10,Y691&gt;=契約状況コード表!N$10),"○",IF(AND(BI691=契約状況コード表!M$11,Y691&gt;=契約状況コード表!N$11),"○",IF(AND(BI691=契約状況コード表!M$12,Y691&gt;=契約状況コード表!N$12),"○",IF(AND(BI691=契約状況コード表!M$13,Y691&gt;=契約状況コード表!N$13),"○","×")))))))))</f>
        <v>×</v>
      </c>
      <c r="BF691" s="98" t="str">
        <f t="shared" si="86"/>
        <v>×</v>
      </c>
      <c r="BG691" s="98" t="str">
        <f t="shared" si="87"/>
        <v>×</v>
      </c>
      <c r="BH691" s="99" t="str">
        <f t="shared" si="88"/>
        <v/>
      </c>
      <c r="BI691" s="146">
        <f t="shared" si="89"/>
        <v>0</v>
      </c>
      <c r="BJ691" s="29" t="str">
        <f>IF(AG691=契約状況コード表!G$5,"",IF(AND(K691&lt;&gt;"",ISTEXT(U691)),"分担契約/単価契約",IF(ISTEXT(U691),"単価契約",IF(K691&lt;&gt;"","分担契約",""))))</f>
        <v/>
      </c>
      <c r="BK691" s="147"/>
      <c r="BL691" s="102" t="str">
        <f>IF(COUNTIF(T691,"**"),"",IF(AND(T691&gt;=契約状況コード表!P$5,OR(H691=契約状況コード表!M$5,H691=契約状況コード表!M$6)),1,IF(AND(T691&gt;=契約状況コード表!P$13,H691&lt;&gt;契約状況コード表!M$5,H691&lt;&gt;契約状況コード表!M$6),1,"")))</f>
        <v/>
      </c>
      <c r="BM691" s="132" t="str">
        <f t="shared" si="90"/>
        <v>○</v>
      </c>
      <c r="BN691" s="102" t="b">
        <f t="shared" si="91"/>
        <v>1</v>
      </c>
      <c r="BO691" s="102" t="b">
        <f t="shared" si="92"/>
        <v>1</v>
      </c>
    </row>
    <row r="692" spans="7:67" ht="60.6" customHeight="1">
      <c r="G692" s="64"/>
      <c r="H692" s="65"/>
      <c r="I692" s="65"/>
      <c r="J692" s="65"/>
      <c r="K692" s="64"/>
      <c r="L692" s="29"/>
      <c r="M692" s="66"/>
      <c r="N692" s="65"/>
      <c r="O692" s="67"/>
      <c r="P692" s="72"/>
      <c r="Q692" s="73"/>
      <c r="R692" s="65"/>
      <c r="S692" s="64"/>
      <c r="T692" s="68"/>
      <c r="U692" s="75"/>
      <c r="V692" s="76"/>
      <c r="W692" s="148" t="str">
        <f>IF(OR(T692="他官署で調達手続きを実施のため",AG692=契約状況コード表!G$5),"－",IF(V692&lt;&gt;"",ROUNDDOWN(V692/T692,3),(IFERROR(ROUNDDOWN(U692/T692,3),"－"))))</f>
        <v>－</v>
      </c>
      <c r="X692" s="68"/>
      <c r="Y692" s="68"/>
      <c r="Z692" s="71"/>
      <c r="AA692" s="69"/>
      <c r="AB692" s="70"/>
      <c r="AC692" s="71"/>
      <c r="AD692" s="71"/>
      <c r="AE692" s="71"/>
      <c r="AF692" s="71"/>
      <c r="AG692" s="69"/>
      <c r="AH692" s="65"/>
      <c r="AI692" s="65"/>
      <c r="AJ692" s="65"/>
      <c r="AK692" s="29"/>
      <c r="AL692" s="29"/>
      <c r="AM692" s="170"/>
      <c r="AN692" s="170"/>
      <c r="AO692" s="170"/>
      <c r="AP692" s="170"/>
      <c r="AQ692" s="29"/>
      <c r="AR692" s="64"/>
      <c r="AS692" s="29"/>
      <c r="AT692" s="29"/>
      <c r="AU692" s="29"/>
      <c r="AV692" s="29"/>
      <c r="AW692" s="29"/>
      <c r="AX692" s="29"/>
      <c r="AY692" s="29"/>
      <c r="AZ692" s="29"/>
      <c r="BA692" s="90"/>
      <c r="BB692" s="97"/>
      <c r="BC692" s="98" t="str">
        <f>IF(AND(OR(K692=契約状況コード表!D$5,K692=契約状況コード表!D$6),OR(AG692=契約状況コード表!G$5,AG692=契約状況コード表!G$6)),"年間支払金額(全官署)",IF(OR(AG692=契約状況コード表!G$5,AG692=契約状況コード表!G$6),"年間支払金額",IF(AND(OR(COUNTIF(AI692,"*すべて*"),COUNTIF(AI692,"*全て*")),S692="●",OR(K692=契約状況コード表!D$5,K692=契約状況コード表!D$6)),"年間支払金額(全官署、契約相手方ごと)",IF(AND(OR(COUNTIF(AI692,"*すべて*"),COUNTIF(AI692,"*全て*")),S692="●"),"年間支払金額(契約相手方ごと)",IF(AND(OR(K692=契約状況コード表!D$5,K692=契約状況コード表!D$6),AG692=契約状況コード表!G$7),"契約総額(全官署)",IF(AND(K692=契約状況コード表!D$7,AG692=契約状況コード表!G$7),"契約総額(自官署のみ)",IF(K692=契約状況コード表!D$7,"年間支払金額(自官署のみ)",IF(AG692=契約状況コード表!G$7,"契約総額",IF(AND(COUNTIF(BJ692,"&lt;&gt;*単価*"),OR(K692=契約状況コード表!D$5,K692=契約状況コード表!D$6)),"全官署予定価格",IF(AND(COUNTIF(BJ692,"*単価*"),OR(K692=契約状況コード表!D$5,K692=契約状況コード表!D$6)),"全官署支払金額",IF(AND(COUNTIF(BJ692,"&lt;&gt;*単価*"),COUNTIF(BJ692,"*変更契約*")),"変更後予定価格",IF(COUNTIF(BJ692,"*単価*"),"年間支払金額","予定価格"))))))))))))</f>
        <v>予定価格</v>
      </c>
      <c r="BD692" s="98" t="str">
        <f>IF(AND(BI692=契約状況コード表!M$5,T692&gt;契約状況コード表!N$5),"○",IF(AND(BI692=契約状況コード表!M$6,T692&gt;=契約状況コード表!N$6),"○",IF(AND(BI692=契約状況コード表!M$7,T692&gt;=契約状況コード表!N$7),"○",IF(AND(BI692=契約状況コード表!M$8,T692&gt;=契約状況コード表!N$8),"○",IF(AND(BI692=契約状況コード表!M$9,T692&gt;=契約状況コード表!N$9),"○",IF(AND(BI692=契約状況コード表!M$10,T692&gt;=契約状況コード表!N$10),"○",IF(AND(BI692=契約状況コード表!M$11,T692&gt;=契約状況コード表!N$11),"○",IF(AND(BI692=契約状況コード表!M$12,T692&gt;=契約状況コード表!N$12),"○",IF(AND(BI692=契約状況コード表!M$13,T692&gt;=契約状況コード表!N$13),"○",IF(T692="他官署で調達手続き入札を実施のため","○","×"))))))))))</f>
        <v>×</v>
      </c>
      <c r="BE692" s="98" t="str">
        <f>IF(AND(BI692=契約状況コード表!M$5,Y692&gt;契約状況コード表!N$5),"○",IF(AND(BI692=契約状況コード表!M$6,Y692&gt;=契約状況コード表!N$6),"○",IF(AND(BI692=契約状況コード表!M$7,Y692&gt;=契約状況コード表!N$7),"○",IF(AND(BI692=契約状況コード表!M$8,Y692&gt;=契約状況コード表!N$8),"○",IF(AND(BI692=契約状況コード表!M$9,Y692&gt;=契約状況コード表!N$9),"○",IF(AND(BI692=契約状況コード表!M$10,Y692&gt;=契約状況コード表!N$10),"○",IF(AND(BI692=契約状況コード表!M$11,Y692&gt;=契約状況コード表!N$11),"○",IF(AND(BI692=契約状況コード表!M$12,Y692&gt;=契約状況コード表!N$12),"○",IF(AND(BI692=契約状況コード表!M$13,Y692&gt;=契約状況コード表!N$13),"○","×")))))))))</f>
        <v>×</v>
      </c>
      <c r="BF692" s="98" t="str">
        <f t="shared" si="86"/>
        <v>×</v>
      </c>
      <c r="BG692" s="98" t="str">
        <f t="shared" si="87"/>
        <v>×</v>
      </c>
      <c r="BH692" s="99" t="str">
        <f t="shared" si="88"/>
        <v/>
      </c>
      <c r="BI692" s="146">
        <f t="shared" si="89"/>
        <v>0</v>
      </c>
      <c r="BJ692" s="29" t="str">
        <f>IF(AG692=契約状況コード表!G$5,"",IF(AND(K692&lt;&gt;"",ISTEXT(U692)),"分担契約/単価契約",IF(ISTEXT(U692),"単価契約",IF(K692&lt;&gt;"","分担契約",""))))</f>
        <v/>
      </c>
      <c r="BK692" s="147"/>
      <c r="BL692" s="102" t="str">
        <f>IF(COUNTIF(T692,"**"),"",IF(AND(T692&gt;=契約状況コード表!P$5,OR(H692=契約状況コード表!M$5,H692=契約状況コード表!M$6)),1,IF(AND(T692&gt;=契約状況コード表!P$13,H692&lt;&gt;契約状況コード表!M$5,H692&lt;&gt;契約状況コード表!M$6),1,"")))</f>
        <v/>
      </c>
      <c r="BM692" s="132" t="str">
        <f t="shared" si="90"/>
        <v>○</v>
      </c>
      <c r="BN692" s="102" t="b">
        <f t="shared" si="91"/>
        <v>1</v>
      </c>
      <c r="BO692" s="102" t="b">
        <f t="shared" si="92"/>
        <v>1</v>
      </c>
    </row>
    <row r="693" spans="7:67" ht="60.6" customHeight="1">
      <c r="G693" s="64"/>
      <c r="H693" s="65"/>
      <c r="I693" s="65"/>
      <c r="J693" s="65"/>
      <c r="K693" s="64"/>
      <c r="L693" s="29"/>
      <c r="M693" s="66"/>
      <c r="N693" s="65"/>
      <c r="O693" s="67"/>
      <c r="P693" s="72"/>
      <c r="Q693" s="73"/>
      <c r="R693" s="65"/>
      <c r="S693" s="64"/>
      <c r="T693" s="74"/>
      <c r="U693" s="131"/>
      <c r="V693" s="76"/>
      <c r="W693" s="148" t="str">
        <f>IF(OR(T693="他官署で調達手続きを実施のため",AG693=契約状況コード表!G$5),"－",IF(V693&lt;&gt;"",ROUNDDOWN(V693/T693,3),(IFERROR(ROUNDDOWN(U693/T693,3),"－"))))</f>
        <v>－</v>
      </c>
      <c r="X693" s="74"/>
      <c r="Y693" s="74"/>
      <c r="Z693" s="71"/>
      <c r="AA693" s="69"/>
      <c r="AB693" s="70"/>
      <c r="AC693" s="71"/>
      <c r="AD693" s="71"/>
      <c r="AE693" s="71"/>
      <c r="AF693" s="71"/>
      <c r="AG693" s="69"/>
      <c r="AH693" s="65"/>
      <c r="AI693" s="65"/>
      <c r="AJ693" s="65"/>
      <c r="AK693" s="29"/>
      <c r="AL693" s="29"/>
      <c r="AM693" s="170"/>
      <c r="AN693" s="170"/>
      <c r="AO693" s="170"/>
      <c r="AP693" s="170"/>
      <c r="AQ693" s="29"/>
      <c r="AR693" s="64"/>
      <c r="AS693" s="29"/>
      <c r="AT693" s="29"/>
      <c r="AU693" s="29"/>
      <c r="AV693" s="29"/>
      <c r="AW693" s="29"/>
      <c r="AX693" s="29"/>
      <c r="AY693" s="29"/>
      <c r="AZ693" s="29"/>
      <c r="BA693" s="90"/>
      <c r="BB693" s="97"/>
      <c r="BC693" s="98" t="str">
        <f>IF(AND(OR(K693=契約状況コード表!D$5,K693=契約状況コード表!D$6),OR(AG693=契約状況コード表!G$5,AG693=契約状況コード表!G$6)),"年間支払金額(全官署)",IF(OR(AG693=契約状況コード表!G$5,AG693=契約状況コード表!G$6),"年間支払金額",IF(AND(OR(COUNTIF(AI693,"*すべて*"),COUNTIF(AI693,"*全て*")),S693="●",OR(K693=契約状況コード表!D$5,K693=契約状況コード表!D$6)),"年間支払金額(全官署、契約相手方ごと)",IF(AND(OR(COUNTIF(AI693,"*すべて*"),COUNTIF(AI693,"*全て*")),S693="●"),"年間支払金額(契約相手方ごと)",IF(AND(OR(K693=契約状況コード表!D$5,K693=契約状況コード表!D$6),AG693=契約状況コード表!G$7),"契約総額(全官署)",IF(AND(K693=契約状況コード表!D$7,AG693=契約状況コード表!G$7),"契約総額(自官署のみ)",IF(K693=契約状況コード表!D$7,"年間支払金額(自官署のみ)",IF(AG693=契約状況コード表!G$7,"契約総額",IF(AND(COUNTIF(BJ693,"&lt;&gt;*単価*"),OR(K693=契約状況コード表!D$5,K693=契約状況コード表!D$6)),"全官署予定価格",IF(AND(COUNTIF(BJ693,"*単価*"),OR(K693=契約状況コード表!D$5,K693=契約状況コード表!D$6)),"全官署支払金額",IF(AND(COUNTIF(BJ693,"&lt;&gt;*単価*"),COUNTIF(BJ693,"*変更契約*")),"変更後予定価格",IF(COUNTIF(BJ693,"*単価*"),"年間支払金額","予定価格"))))))))))))</f>
        <v>予定価格</v>
      </c>
      <c r="BD693" s="98" t="str">
        <f>IF(AND(BI693=契約状況コード表!M$5,T693&gt;契約状況コード表!N$5),"○",IF(AND(BI693=契約状況コード表!M$6,T693&gt;=契約状況コード表!N$6),"○",IF(AND(BI693=契約状況コード表!M$7,T693&gt;=契約状況コード表!N$7),"○",IF(AND(BI693=契約状況コード表!M$8,T693&gt;=契約状況コード表!N$8),"○",IF(AND(BI693=契約状況コード表!M$9,T693&gt;=契約状況コード表!N$9),"○",IF(AND(BI693=契約状況コード表!M$10,T693&gt;=契約状況コード表!N$10),"○",IF(AND(BI693=契約状況コード表!M$11,T693&gt;=契約状況コード表!N$11),"○",IF(AND(BI693=契約状況コード表!M$12,T693&gt;=契約状況コード表!N$12),"○",IF(AND(BI693=契約状況コード表!M$13,T693&gt;=契約状況コード表!N$13),"○",IF(T693="他官署で調達手続き入札を実施のため","○","×"))))))))))</f>
        <v>×</v>
      </c>
      <c r="BE693" s="98" t="str">
        <f>IF(AND(BI693=契約状況コード表!M$5,Y693&gt;契約状況コード表!N$5),"○",IF(AND(BI693=契約状況コード表!M$6,Y693&gt;=契約状況コード表!N$6),"○",IF(AND(BI693=契約状況コード表!M$7,Y693&gt;=契約状況コード表!N$7),"○",IF(AND(BI693=契約状況コード表!M$8,Y693&gt;=契約状況コード表!N$8),"○",IF(AND(BI693=契約状況コード表!M$9,Y693&gt;=契約状況コード表!N$9),"○",IF(AND(BI693=契約状況コード表!M$10,Y693&gt;=契約状況コード表!N$10),"○",IF(AND(BI693=契約状況コード表!M$11,Y693&gt;=契約状況コード表!N$11),"○",IF(AND(BI693=契約状況コード表!M$12,Y693&gt;=契約状況コード表!N$12),"○",IF(AND(BI693=契約状況コード表!M$13,Y693&gt;=契約状況コード表!N$13),"○","×")))))))))</f>
        <v>×</v>
      </c>
      <c r="BF693" s="98" t="str">
        <f t="shared" si="86"/>
        <v>×</v>
      </c>
      <c r="BG693" s="98" t="str">
        <f t="shared" si="87"/>
        <v>×</v>
      </c>
      <c r="BH693" s="99" t="str">
        <f t="shared" si="88"/>
        <v/>
      </c>
      <c r="BI693" s="146">
        <f t="shared" si="89"/>
        <v>0</v>
      </c>
      <c r="BJ693" s="29" t="str">
        <f>IF(AG693=契約状況コード表!G$5,"",IF(AND(K693&lt;&gt;"",ISTEXT(U693)),"分担契約/単価契約",IF(ISTEXT(U693),"単価契約",IF(K693&lt;&gt;"","分担契約",""))))</f>
        <v/>
      </c>
      <c r="BK693" s="147"/>
      <c r="BL693" s="102" t="str">
        <f>IF(COUNTIF(T693,"**"),"",IF(AND(T693&gt;=契約状況コード表!P$5,OR(H693=契約状況コード表!M$5,H693=契約状況コード表!M$6)),1,IF(AND(T693&gt;=契約状況コード表!P$13,H693&lt;&gt;契約状況コード表!M$5,H693&lt;&gt;契約状況コード表!M$6),1,"")))</f>
        <v/>
      </c>
      <c r="BM693" s="132" t="str">
        <f t="shared" si="90"/>
        <v>○</v>
      </c>
      <c r="BN693" s="102" t="b">
        <f t="shared" si="91"/>
        <v>1</v>
      </c>
      <c r="BO693" s="102" t="b">
        <f t="shared" si="92"/>
        <v>1</v>
      </c>
    </row>
    <row r="694" spans="7:67" ht="60.6" customHeight="1">
      <c r="G694" s="64"/>
      <c r="H694" s="65"/>
      <c r="I694" s="65"/>
      <c r="J694" s="65"/>
      <c r="K694" s="64"/>
      <c r="L694" s="29"/>
      <c r="M694" s="66"/>
      <c r="N694" s="65"/>
      <c r="O694" s="67"/>
      <c r="P694" s="72"/>
      <c r="Q694" s="73"/>
      <c r="R694" s="65"/>
      <c r="S694" s="64"/>
      <c r="T694" s="68"/>
      <c r="U694" s="75"/>
      <c r="V694" s="76"/>
      <c r="W694" s="148" t="str">
        <f>IF(OR(T694="他官署で調達手続きを実施のため",AG694=契約状況コード表!G$5),"－",IF(V694&lt;&gt;"",ROUNDDOWN(V694/T694,3),(IFERROR(ROUNDDOWN(U694/T694,3),"－"))))</f>
        <v>－</v>
      </c>
      <c r="X694" s="68"/>
      <c r="Y694" s="68"/>
      <c r="Z694" s="71"/>
      <c r="AA694" s="69"/>
      <c r="AB694" s="70"/>
      <c r="AC694" s="71"/>
      <c r="AD694" s="71"/>
      <c r="AE694" s="71"/>
      <c r="AF694" s="71"/>
      <c r="AG694" s="69"/>
      <c r="AH694" s="65"/>
      <c r="AI694" s="65"/>
      <c r="AJ694" s="65"/>
      <c r="AK694" s="29"/>
      <c r="AL694" s="29"/>
      <c r="AM694" s="170"/>
      <c r="AN694" s="170"/>
      <c r="AO694" s="170"/>
      <c r="AP694" s="170"/>
      <c r="AQ694" s="29"/>
      <c r="AR694" s="64"/>
      <c r="AS694" s="29"/>
      <c r="AT694" s="29"/>
      <c r="AU694" s="29"/>
      <c r="AV694" s="29"/>
      <c r="AW694" s="29"/>
      <c r="AX694" s="29"/>
      <c r="AY694" s="29"/>
      <c r="AZ694" s="29"/>
      <c r="BA694" s="90"/>
      <c r="BB694" s="97"/>
      <c r="BC694" s="98" t="str">
        <f>IF(AND(OR(K694=契約状況コード表!D$5,K694=契約状況コード表!D$6),OR(AG694=契約状況コード表!G$5,AG694=契約状況コード表!G$6)),"年間支払金額(全官署)",IF(OR(AG694=契約状況コード表!G$5,AG694=契約状況コード表!G$6),"年間支払金額",IF(AND(OR(COUNTIF(AI694,"*すべて*"),COUNTIF(AI694,"*全て*")),S694="●",OR(K694=契約状況コード表!D$5,K694=契約状況コード表!D$6)),"年間支払金額(全官署、契約相手方ごと)",IF(AND(OR(COUNTIF(AI694,"*すべて*"),COUNTIF(AI694,"*全て*")),S694="●"),"年間支払金額(契約相手方ごと)",IF(AND(OR(K694=契約状況コード表!D$5,K694=契約状況コード表!D$6),AG694=契約状況コード表!G$7),"契約総額(全官署)",IF(AND(K694=契約状況コード表!D$7,AG694=契約状況コード表!G$7),"契約総額(自官署のみ)",IF(K694=契約状況コード表!D$7,"年間支払金額(自官署のみ)",IF(AG694=契約状況コード表!G$7,"契約総額",IF(AND(COUNTIF(BJ694,"&lt;&gt;*単価*"),OR(K694=契約状況コード表!D$5,K694=契約状況コード表!D$6)),"全官署予定価格",IF(AND(COUNTIF(BJ694,"*単価*"),OR(K694=契約状況コード表!D$5,K694=契約状況コード表!D$6)),"全官署支払金額",IF(AND(COUNTIF(BJ694,"&lt;&gt;*単価*"),COUNTIF(BJ694,"*変更契約*")),"変更後予定価格",IF(COUNTIF(BJ694,"*単価*"),"年間支払金額","予定価格"))))))))))))</f>
        <v>予定価格</v>
      </c>
      <c r="BD694" s="98" t="str">
        <f>IF(AND(BI694=契約状況コード表!M$5,T694&gt;契約状況コード表!N$5),"○",IF(AND(BI694=契約状況コード表!M$6,T694&gt;=契約状況コード表!N$6),"○",IF(AND(BI694=契約状況コード表!M$7,T694&gt;=契約状況コード表!N$7),"○",IF(AND(BI694=契約状況コード表!M$8,T694&gt;=契約状況コード表!N$8),"○",IF(AND(BI694=契約状況コード表!M$9,T694&gt;=契約状況コード表!N$9),"○",IF(AND(BI694=契約状況コード表!M$10,T694&gt;=契約状況コード表!N$10),"○",IF(AND(BI694=契約状況コード表!M$11,T694&gt;=契約状況コード表!N$11),"○",IF(AND(BI694=契約状況コード表!M$12,T694&gt;=契約状況コード表!N$12),"○",IF(AND(BI694=契約状況コード表!M$13,T694&gt;=契約状況コード表!N$13),"○",IF(T694="他官署で調達手続き入札を実施のため","○","×"))))))))))</f>
        <v>×</v>
      </c>
      <c r="BE694" s="98" t="str">
        <f>IF(AND(BI694=契約状況コード表!M$5,Y694&gt;契約状況コード表!N$5),"○",IF(AND(BI694=契約状況コード表!M$6,Y694&gt;=契約状況コード表!N$6),"○",IF(AND(BI694=契約状況コード表!M$7,Y694&gt;=契約状況コード表!N$7),"○",IF(AND(BI694=契約状況コード表!M$8,Y694&gt;=契約状況コード表!N$8),"○",IF(AND(BI694=契約状況コード表!M$9,Y694&gt;=契約状況コード表!N$9),"○",IF(AND(BI694=契約状況コード表!M$10,Y694&gt;=契約状況コード表!N$10),"○",IF(AND(BI694=契約状況コード表!M$11,Y694&gt;=契約状況コード表!N$11),"○",IF(AND(BI694=契約状況コード表!M$12,Y694&gt;=契約状況コード表!N$12),"○",IF(AND(BI694=契約状況コード表!M$13,Y694&gt;=契約状況コード表!N$13),"○","×")))))))))</f>
        <v>×</v>
      </c>
      <c r="BF694" s="98" t="str">
        <f t="shared" si="86"/>
        <v>×</v>
      </c>
      <c r="BG694" s="98" t="str">
        <f t="shared" si="87"/>
        <v>×</v>
      </c>
      <c r="BH694" s="99" t="str">
        <f t="shared" si="88"/>
        <v/>
      </c>
      <c r="BI694" s="146">
        <f t="shared" si="89"/>
        <v>0</v>
      </c>
      <c r="BJ694" s="29" t="str">
        <f>IF(AG694=契約状況コード表!G$5,"",IF(AND(K694&lt;&gt;"",ISTEXT(U694)),"分担契約/単価契約",IF(ISTEXT(U694),"単価契約",IF(K694&lt;&gt;"","分担契約",""))))</f>
        <v/>
      </c>
      <c r="BK694" s="147"/>
      <c r="BL694" s="102" t="str">
        <f>IF(COUNTIF(T694,"**"),"",IF(AND(T694&gt;=契約状況コード表!P$5,OR(H694=契約状況コード表!M$5,H694=契約状況コード表!M$6)),1,IF(AND(T694&gt;=契約状況コード表!P$13,H694&lt;&gt;契約状況コード表!M$5,H694&lt;&gt;契約状況コード表!M$6),1,"")))</f>
        <v/>
      </c>
      <c r="BM694" s="132" t="str">
        <f t="shared" si="90"/>
        <v>○</v>
      </c>
      <c r="BN694" s="102" t="b">
        <f t="shared" si="91"/>
        <v>1</v>
      </c>
      <c r="BO694" s="102" t="b">
        <f t="shared" si="92"/>
        <v>1</v>
      </c>
    </row>
    <row r="695" spans="7:67" ht="60.6" customHeight="1">
      <c r="G695" s="64"/>
      <c r="H695" s="65"/>
      <c r="I695" s="65"/>
      <c r="J695" s="65"/>
      <c r="K695" s="64"/>
      <c r="L695" s="29"/>
      <c r="M695" s="66"/>
      <c r="N695" s="65"/>
      <c r="O695" s="67"/>
      <c r="P695" s="72"/>
      <c r="Q695" s="73"/>
      <c r="R695" s="65"/>
      <c r="S695" s="64"/>
      <c r="T695" s="68"/>
      <c r="U695" s="75"/>
      <c r="V695" s="76"/>
      <c r="W695" s="148" t="str">
        <f>IF(OR(T695="他官署で調達手続きを実施のため",AG695=契約状況コード表!G$5),"－",IF(V695&lt;&gt;"",ROUNDDOWN(V695/T695,3),(IFERROR(ROUNDDOWN(U695/T695,3),"－"))))</f>
        <v>－</v>
      </c>
      <c r="X695" s="68"/>
      <c r="Y695" s="68"/>
      <c r="Z695" s="71"/>
      <c r="AA695" s="69"/>
      <c r="AB695" s="70"/>
      <c r="AC695" s="71"/>
      <c r="AD695" s="71"/>
      <c r="AE695" s="71"/>
      <c r="AF695" s="71"/>
      <c r="AG695" s="69"/>
      <c r="AH695" s="65"/>
      <c r="AI695" s="65"/>
      <c r="AJ695" s="65"/>
      <c r="AK695" s="29"/>
      <c r="AL695" s="29"/>
      <c r="AM695" s="170"/>
      <c r="AN695" s="170"/>
      <c r="AO695" s="170"/>
      <c r="AP695" s="170"/>
      <c r="AQ695" s="29"/>
      <c r="AR695" s="64"/>
      <c r="AS695" s="29"/>
      <c r="AT695" s="29"/>
      <c r="AU695" s="29"/>
      <c r="AV695" s="29"/>
      <c r="AW695" s="29"/>
      <c r="AX695" s="29"/>
      <c r="AY695" s="29"/>
      <c r="AZ695" s="29"/>
      <c r="BA695" s="90"/>
      <c r="BB695" s="97"/>
      <c r="BC695" s="98" t="str">
        <f>IF(AND(OR(K695=契約状況コード表!D$5,K695=契約状況コード表!D$6),OR(AG695=契約状況コード表!G$5,AG695=契約状況コード表!G$6)),"年間支払金額(全官署)",IF(OR(AG695=契約状況コード表!G$5,AG695=契約状況コード表!G$6),"年間支払金額",IF(AND(OR(COUNTIF(AI695,"*すべて*"),COUNTIF(AI695,"*全て*")),S695="●",OR(K695=契約状況コード表!D$5,K695=契約状況コード表!D$6)),"年間支払金額(全官署、契約相手方ごと)",IF(AND(OR(COUNTIF(AI695,"*すべて*"),COUNTIF(AI695,"*全て*")),S695="●"),"年間支払金額(契約相手方ごと)",IF(AND(OR(K695=契約状況コード表!D$5,K695=契約状況コード表!D$6),AG695=契約状況コード表!G$7),"契約総額(全官署)",IF(AND(K695=契約状況コード表!D$7,AG695=契約状況コード表!G$7),"契約総額(自官署のみ)",IF(K695=契約状況コード表!D$7,"年間支払金額(自官署のみ)",IF(AG695=契約状況コード表!G$7,"契約総額",IF(AND(COUNTIF(BJ695,"&lt;&gt;*単価*"),OR(K695=契約状況コード表!D$5,K695=契約状況コード表!D$6)),"全官署予定価格",IF(AND(COUNTIF(BJ695,"*単価*"),OR(K695=契約状況コード表!D$5,K695=契約状況コード表!D$6)),"全官署支払金額",IF(AND(COUNTIF(BJ695,"&lt;&gt;*単価*"),COUNTIF(BJ695,"*変更契約*")),"変更後予定価格",IF(COUNTIF(BJ695,"*単価*"),"年間支払金額","予定価格"))))))))))))</f>
        <v>予定価格</v>
      </c>
      <c r="BD695" s="98" t="str">
        <f>IF(AND(BI695=契約状況コード表!M$5,T695&gt;契約状況コード表!N$5),"○",IF(AND(BI695=契約状況コード表!M$6,T695&gt;=契約状況コード表!N$6),"○",IF(AND(BI695=契約状況コード表!M$7,T695&gt;=契約状況コード表!N$7),"○",IF(AND(BI695=契約状況コード表!M$8,T695&gt;=契約状況コード表!N$8),"○",IF(AND(BI695=契約状況コード表!M$9,T695&gt;=契約状況コード表!N$9),"○",IF(AND(BI695=契約状況コード表!M$10,T695&gt;=契約状況コード表!N$10),"○",IF(AND(BI695=契約状況コード表!M$11,T695&gt;=契約状況コード表!N$11),"○",IF(AND(BI695=契約状況コード表!M$12,T695&gt;=契約状況コード表!N$12),"○",IF(AND(BI695=契約状況コード表!M$13,T695&gt;=契約状況コード表!N$13),"○",IF(T695="他官署で調達手続き入札を実施のため","○","×"))))))))))</f>
        <v>×</v>
      </c>
      <c r="BE695" s="98" t="str">
        <f>IF(AND(BI695=契約状況コード表!M$5,Y695&gt;契約状況コード表!N$5),"○",IF(AND(BI695=契約状況コード表!M$6,Y695&gt;=契約状況コード表!N$6),"○",IF(AND(BI695=契約状況コード表!M$7,Y695&gt;=契約状況コード表!N$7),"○",IF(AND(BI695=契約状況コード表!M$8,Y695&gt;=契約状況コード表!N$8),"○",IF(AND(BI695=契約状況コード表!M$9,Y695&gt;=契約状況コード表!N$9),"○",IF(AND(BI695=契約状況コード表!M$10,Y695&gt;=契約状況コード表!N$10),"○",IF(AND(BI695=契約状況コード表!M$11,Y695&gt;=契約状況コード表!N$11),"○",IF(AND(BI695=契約状況コード表!M$12,Y695&gt;=契約状況コード表!N$12),"○",IF(AND(BI695=契約状況コード表!M$13,Y695&gt;=契約状況コード表!N$13),"○","×")))))))))</f>
        <v>×</v>
      </c>
      <c r="BF695" s="98" t="str">
        <f t="shared" si="86"/>
        <v>×</v>
      </c>
      <c r="BG695" s="98" t="str">
        <f t="shared" si="87"/>
        <v>×</v>
      </c>
      <c r="BH695" s="99" t="str">
        <f t="shared" si="88"/>
        <v/>
      </c>
      <c r="BI695" s="146">
        <f t="shared" si="89"/>
        <v>0</v>
      </c>
      <c r="BJ695" s="29" t="str">
        <f>IF(AG695=契約状況コード表!G$5,"",IF(AND(K695&lt;&gt;"",ISTEXT(U695)),"分担契約/単価契約",IF(ISTEXT(U695),"単価契約",IF(K695&lt;&gt;"","分担契約",""))))</f>
        <v/>
      </c>
      <c r="BK695" s="147"/>
      <c r="BL695" s="102" t="str">
        <f>IF(COUNTIF(T695,"**"),"",IF(AND(T695&gt;=契約状況コード表!P$5,OR(H695=契約状況コード表!M$5,H695=契約状況コード表!M$6)),1,IF(AND(T695&gt;=契約状況コード表!P$13,H695&lt;&gt;契約状況コード表!M$5,H695&lt;&gt;契約状況コード表!M$6),1,"")))</f>
        <v/>
      </c>
      <c r="BM695" s="132" t="str">
        <f t="shared" si="90"/>
        <v>○</v>
      </c>
      <c r="BN695" s="102" t="b">
        <f t="shared" si="91"/>
        <v>1</v>
      </c>
      <c r="BO695" s="102" t="b">
        <f t="shared" si="92"/>
        <v>1</v>
      </c>
    </row>
    <row r="696" spans="7:67" ht="60.6" customHeight="1">
      <c r="G696" s="64"/>
      <c r="H696" s="65"/>
      <c r="I696" s="65"/>
      <c r="J696" s="65"/>
      <c r="K696" s="64"/>
      <c r="L696" s="29"/>
      <c r="M696" s="66"/>
      <c r="N696" s="65"/>
      <c r="O696" s="67"/>
      <c r="P696" s="72"/>
      <c r="Q696" s="73"/>
      <c r="R696" s="65"/>
      <c r="S696" s="64"/>
      <c r="T696" s="68"/>
      <c r="U696" s="75"/>
      <c r="V696" s="76"/>
      <c r="W696" s="148" t="str">
        <f>IF(OR(T696="他官署で調達手続きを実施のため",AG696=契約状況コード表!G$5),"－",IF(V696&lt;&gt;"",ROUNDDOWN(V696/T696,3),(IFERROR(ROUNDDOWN(U696/T696,3),"－"))))</f>
        <v>－</v>
      </c>
      <c r="X696" s="68"/>
      <c r="Y696" s="68"/>
      <c r="Z696" s="71"/>
      <c r="AA696" s="69"/>
      <c r="AB696" s="70"/>
      <c r="AC696" s="71"/>
      <c r="AD696" s="71"/>
      <c r="AE696" s="71"/>
      <c r="AF696" s="71"/>
      <c r="AG696" s="69"/>
      <c r="AH696" s="65"/>
      <c r="AI696" s="65"/>
      <c r="AJ696" s="65"/>
      <c r="AK696" s="29"/>
      <c r="AL696" s="29"/>
      <c r="AM696" s="170"/>
      <c r="AN696" s="170"/>
      <c r="AO696" s="170"/>
      <c r="AP696" s="170"/>
      <c r="AQ696" s="29"/>
      <c r="AR696" s="64"/>
      <c r="AS696" s="29"/>
      <c r="AT696" s="29"/>
      <c r="AU696" s="29"/>
      <c r="AV696" s="29"/>
      <c r="AW696" s="29"/>
      <c r="AX696" s="29"/>
      <c r="AY696" s="29"/>
      <c r="AZ696" s="29"/>
      <c r="BA696" s="90"/>
      <c r="BB696" s="97"/>
      <c r="BC696" s="98" t="str">
        <f>IF(AND(OR(K696=契約状況コード表!D$5,K696=契約状況コード表!D$6),OR(AG696=契約状況コード表!G$5,AG696=契約状況コード表!G$6)),"年間支払金額(全官署)",IF(OR(AG696=契約状況コード表!G$5,AG696=契約状況コード表!G$6),"年間支払金額",IF(AND(OR(COUNTIF(AI696,"*すべて*"),COUNTIF(AI696,"*全て*")),S696="●",OR(K696=契約状況コード表!D$5,K696=契約状況コード表!D$6)),"年間支払金額(全官署、契約相手方ごと)",IF(AND(OR(COUNTIF(AI696,"*すべて*"),COUNTIF(AI696,"*全て*")),S696="●"),"年間支払金額(契約相手方ごと)",IF(AND(OR(K696=契約状況コード表!D$5,K696=契約状況コード表!D$6),AG696=契約状況コード表!G$7),"契約総額(全官署)",IF(AND(K696=契約状況コード表!D$7,AG696=契約状況コード表!G$7),"契約総額(自官署のみ)",IF(K696=契約状況コード表!D$7,"年間支払金額(自官署のみ)",IF(AG696=契約状況コード表!G$7,"契約総額",IF(AND(COUNTIF(BJ696,"&lt;&gt;*単価*"),OR(K696=契約状況コード表!D$5,K696=契約状況コード表!D$6)),"全官署予定価格",IF(AND(COUNTIF(BJ696,"*単価*"),OR(K696=契約状況コード表!D$5,K696=契約状況コード表!D$6)),"全官署支払金額",IF(AND(COUNTIF(BJ696,"&lt;&gt;*単価*"),COUNTIF(BJ696,"*変更契約*")),"変更後予定価格",IF(COUNTIF(BJ696,"*単価*"),"年間支払金額","予定価格"))))))))))))</f>
        <v>予定価格</v>
      </c>
      <c r="BD696" s="98" t="str">
        <f>IF(AND(BI696=契約状況コード表!M$5,T696&gt;契約状況コード表!N$5),"○",IF(AND(BI696=契約状況コード表!M$6,T696&gt;=契約状況コード表!N$6),"○",IF(AND(BI696=契約状況コード表!M$7,T696&gt;=契約状況コード表!N$7),"○",IF(AND(BI696=契約状況コード表!M$8,T696&gt;=契約状況コード表!N$8),"○",IF(AND(BI696=契約状況コード表!M$9,T696&gt;=契約状況コード表!N$9),"○",IF(AND(BI696=契約状況コード表!M$10,T696&gt;=契約状況コード表!N$10),"○",IF(AND(BI696=契約状況コード表!M$11,T696&gt;=契約状況コード表!N$11),"○",IF(AND(BI696=契約状況コード表!M$12,T696&gt;=契約状況コード表!N$12),"○",IF(AND(BI696=契約状況コード表!M$13,T696&gt;=契約状況コード表!N$13),"○",IF(T696="他官署で調達手続き入札を実施のため","○","×"))))))))))</f>
        <v>×</v>
      </c>
      <c r="BE696" s="98" t="str">
        <f>IF(AND(BI696=契約状況コード表!M$5,Y696&gt;契約状況コード表!N$5),"○",IF(AND(BI696=契約状況コード表!M$6,Y696&gt;=契約状況コード表!N$6),"○",IF(AND(BI696=契約状況コード表!M$7,Y696&gt;=契約状況コード表!N$7),"○",IF(AND(BI696=契約状況コード表!M$8,Y696&gt;=契約状況コード表!N$8),"○",IF(AND(BI696=契約状況コード表!M$9,Y696&gt;=契約状況コード表!N$9),"○",IF(AND(BI696=契約状況コード表!M$10,Y696&gt;=契約状況コード表!N$10),"○",IF(AND(BI696=契約状況コード表!M$11,Y696&gt;=契約状況コード表!N$11),"○",IF(AND(BI696=契約状況コード表!M$12,Y696&gt;=契約状況コード表!N$12),"○",IF(AND(BI696=契約状況コード表!M$13,Y696&gt;=契約状況コード表!N$13),"○","×")))))))))</f>
        <v>×</v>
      </c>
      <c r="BF696" s="98" t="str">
        <f t="shared" si="86"/>
        <v>×</v>
      </c>
      <c r="BG696" s="98" t="str">
        <f t="shared" si="87"/>
        <v>×</v>
      </c>
      <c r="BH696" s="99" t="str">
        <f t="shared" si="88"/>
        <v/>
      </c>
      <c r="BI696" s="146">
        <f t="shared" si="89"/>
        <v>0</v>
      </c>
      <c r="BJ696" s="29" t="str">
        <f>IF(AG696=契約状況コード表!G$5,"",IF(AND(K696&lt;&gt;"",ISTEXT(U696)),"分担契約/単価契約",IF(ISTEXT(U696),"単価契約",IF(K696&lt;&gt;"","分担契約",""))))</f>
        <v/>
      </c>
      <c r="BK696" s="147"/>
      <c r="BL696" s="102" t="str">
        <f>IF(COUNTIF(T696,"**"),"",IF(AND(T696&gt;=契約状況コード表!P$5,OR(H696=契約状況コード表!M$5,H696=契約状況コード表!M$6)),1,IF(AND(T696&gt;=契約状況コード表!P$13,H696&lt;&gt;契約状況コード表!M$5,H696&lt;&gt;契約状況コード表!M$6),1,"")))</f>
        <v/>
      </c>
      <c r="BM696" s="132" t="str">
        <f t="shared" si="90"/>
        <v>○</v>
      </c>
      <c r="BN696" s="102" t="b">
        <f t="shared" si="91"/>
        <v>1</v>
      </c>
      <c r="BO696" s="102" t="b">
        <f t="shared" si="92"/>
        <v>1</v>
      </c>
    </row>
    <row r="697" spans="7:67" ht="60.6" customHeight="1">
      <c r="G697" s="64"/>
      <c r="H697" s="65"/>
      <c r="I697" s="65"/>
      <c r="J697" s="65"/>
      <c r="K697" s="64"/>
      <c r="L697" s="29"/>
      <c r="M697" s="66"/>
      <c r="N697" s="65"/>
      <c r="O697" s="67"/>
      <c r="P697" s="72"/>
      <c r="Q697" s="73"/>
      <c r="R697" s="65"/>
      <c r="S697" s="64"/>
      <c r="T697" s="68"/>
      <c r="U697" s="75"/>
      <c r="V697" s="76"/>
      <c r="W697" s="148" t="str">
        <f>IF(OR(T697="他官署で調達手続きを実施のため",AG697=契約状況コード表!G$5),"－",IF(V697&lt;&gt;"",ROUNDDOWN(V697/T697,3),(IFERROR(ROUNDDOWN(U697/T697,3),"－"))))</f>
        <v>－</v>
      </c>
      <c r="X697" s="68"/>
      <c r="Y697" s="68"/>
      <c r="Z697" s="71"/>
      <c r="AA697" s="69"/>
      <c r="AB697" s="70"/>
      <c r="AC697" s="71"/>
      <c r="AD697" s="71"/>
      <c r="AE697" s="71"/>
      <c r="AF697" s="71"/>
      <c r="AG697" s="69"/>
      <c r="AH697" s="65"/>
      <c r="AI697" s="65"/>
      <c r="AJ697" s="65"/>
      <c r="AK697" s="29"/>
      <c r="AL697" s="29"/>
      <c r="AM697" s="170"/>
      <c r="AN697" s="170"/>
      <c r="AO697" s="170"/>
      <c r="AP697" s="170"/>
      <c r="AQ697" s="29"/>
      <c r="AR697" s="64"/>
      <c r="AS697" s="29"/>
      <c r="AT697" s="29"/>
      <c r="AU697" s="29"/>
      <c r="AV697" s="29"/>
      <c r="AW697" s="29"/>
      <c r="AX697" s="29"/>
      <c r="AY697" s="29"/>
      <c r="AZ697" s="29"/>
      <c r="BA697" s="92"/>
      <c r="BB697" s="97"/>
      <c r="BC697" s="98" t="str">
        <f>IF(AND(OR(K697=契約状況コード表!D$5,K697=契約状況コード表!D$6),OR(AG697=契約状況コード表!G$5,AG697=契約状況コード表!G$6)),"年間支払金額(全官署)",IF(OR(AG697=契約状況コード表!G$5,AG697=契約状況コード表!G$6),"年間支払金額",IF(AND(OR(COUNTIF(AI697,"*すべて*"),COUNTIF(AI697,"*全て*")),S697="●",OR(K697=契約状況コード表!D$5,K697=契約状況コード表!D$6)),"年間支払金額(全官署、契約相手方ごと)",IF(AND(OR(COUNTIF(AI697,"*すべて*"),COUNTIF(AI697,"*全て*")),S697="●"),"年間支払金額(契約相手方ごと)",IF(AND(OR(K697=契約状況コード表!D$5,K697=契約状況コード表!D$6),AG697=契約状況コード表!G$7),"契約総額(全官署)",IF(AND(K697=契約状況コード表!D$7,AG697=契約状況コード表!G$7),"契約総額(自官署のみ)",IF(K697=契約状況コード表!D$7,"年間支払金額(自官署のみ)",IF(AG697=契約状況コード表!G$7,"契約総額",IF(AND(COUNTIF(BJ697,"&lt;&gt;*単価*"),OR(K697=契約状況コード表!D$5,K697=契約状況コード表!D$6)),"全官署予定価格",IF(AND(COUNTIF(BJ697,"*単価*"),OR(K697=契約状況コード表!D$5,K697=契約状況コード表!D$6)),"全官署支払金額",IF(AND(COUNTIF(BJ697,"&lt;&gt;*単価*"),COUNTIF(BJ697,"*変更契約*")),"変更後予定価格",IF(COUNTIF(BJ697,"*単価*"),"年間支払金額","予定価格"))))))))))))</f>
        <v>予定価格</v>
      </c>
      <c r="BD697" s="98" t="str">
        <f>IF(AND(BI697=契約状況コード表!M$5,T697&gt;契約状況コード表!N$5),"○",IF(AND(BI697=契約状況コード表!M$6,T697&gt;=契約状況コード表!N$6),"○",IF(AND(BI697=契約状況コード表!M$7,T697&gt;=契約状況コード表!N$7),"○",IF(AND(BI697=契約状況コード表!M$8,T697&gt;=契約状況コード表!N$8),"○",IF(AND(BI697=契約状況コード表!M$9,T697&gt;=契約状況コード表!N$9),"○",IF(AND(BI697=契約状況コード表!M$10,T697&gt;=契約状況コード表!N$10),"○",IF(AND(BI697=契約状況コード表!M$11,T697&gt;=契約状況コード表!N$11),"○",IF(AND(BI697=契約状況コード表!M$12,T697&gt;=契約状況コード表!N$12),"○",IF(AND(BI697=契約状況コード表!M$13,T697&gt;=契約状況コード表!N$13),"○",IF(T697="他官署で調達手続き入札を実施のため","○","×"))))))))))</f>
        <v>×</v>
      </c>
      <c r="BE697" s="98" t="str">
        <f>IF(AND(BI697=契約状況コード表!M$5,Y697&gt;契約状況コード表!N$5),"○",IF(AND(BI697=契約状況コード表!M$6,Y697&gt;=契約状況コード表!N$6),"○",IF(AND(BI697=契約状況コード表!M$7,Y697&gt;=契約状況コード表!N$7),"○",IF(AND(BI697=契約状況コード表!M$8,Y697&gt;=契約状況コード表!N$8),"○",IF(AND(BI697=契約状況コード表!M$9,Y697&gt;=契約状況コード表!N$9),"○",IF(AND(BI697=契約状況コード表!M$10,Y697&gt;=契約状況コード表!N$10),"○",IF(AND(BI697=契約状況コード表!M$11,Y697&gt;=契約状況コード表!N$11),"○",IF(AND(BI697=契約状況コード表!M$12,Y697&gt;=契約状況コード表!N$12),"○",IF(AND(BI697=契約状況コード表!M$13,Y697&gt;=契約状況コード表!N$13),"○","×")))))))))</f>
        <v>×</v>
      </c>
      <c r="BF697" s="98" t="str">
        <f t="shared" si="86"/>
        <v>×</v>
      </c>
      <c r="BG697" s="98" t="str">
        <f t="shared" si="87"/>
        <v>×</v>
      </c>
      <c r="BH697" s="99" t="str">
        <f t="shared" si="88"/>
        <v/>
      </c>
      <c r="BI697" s="146">
        <f t="shared" si="89"/>
        <v>0</v>
      </c>
      <c r="BJ697" s="29" t="str">
        <f>IF(AG697=契約状況コード表!G$5,"",IF(AND(K697&lt;&gt;"",ISTEXT(U697)),"分担契約/単価契約",IF(ISTEXT(U697),"単価契約",IF(K697&lt;&gt;"","分担契約",""))))</f>
        <v/>
      </c>
      <c r="BK697" s="147"/>
      <c r="BL697" s="102" t="str">
        <f>IF(COUNTIF(T697,"**"),"",IF(AND(T697&gt;=契約状況コード表!P$5,OR(H697=契約状況コード表!M$5,H697=契約状況コード表!M$6)),1,IF(AND(T697&gt;=契約状況コード表!P$13,H697&lt;&gt;契約状況コード表!M$5,H697&lt;&gt;契約状況コード表!M$6),1,"")))</f>
        <v/>
      </c>
      <c r="BM697" s="132" t="str">
        <f t="shared" si="90"/>
        <v>○</v>
      </c>
      <c r="BN697" s="102" t="b">
        <f t="shared" si="91"/>
        <v>1</v>
      </c>
      <c r="BO697" s="102" t="b">
        <f t="shared" si="92"/>
        <v>1</v>
      </c>
    </row>
    <row r="698" spans="7:67" ht="60.6" customHeight="1">
      <c r="G698" s="64"/>
      <c r="H698" s="65"/>
      <c r="I698" s="65"/>
      <c r="J698" s="65"/>
      <c r="K698" s="64"/>
      <c r="L698" s="29"/>
      <c r="M698" s="66"/>
      <c r="N698" s="65"/>
      <c r="O698" s="67"/>
      <c r="P698" s="72"/>
      <c r="Q698" s="73"/>
      <c r="R698" s="65"/>
      <c r="S698" s="64"/>
      <c r="T698" s="68"/>
      <c r="U698" s="75"/>
      <c r="V698" s="76"/>
      <c r="W698" s="148" t="str">
        <f>IF(OR(T698="他官署で調達手続きを実施のため",AG698=契約状況コード表!G$5),"－",IF(V698&lt;&gt;"",ROUNDDOWN(V698/T698,3),(IFERROR(ROUNDDOWN(U698/T698,3),"－"))))</f>
        <v>－</v>
      </c>
      <c r="X698" s="68"/>
      <c r="Y698" s="68"/>
      <c r="Z698" s="71"/>
      <c r="AA698" s="69"/>
      <c r="AB698" s="70"/>
      <c r="AC698" s="71"/>
      <c r="AD698" s="71"/>
      <c r="AE698" s="71"/>
      <c r="AF698" s="71"/>
      <c r="AG698" s="69"/>
      <c r="AH698" s="65"/>
      <c r="AI698" s="65"/>
      <c r="AJ698" s="65"/>
      <c r="AK698" s="29"/>
      <c r="AL698" s="29"/>
      <c r="AM698" s="170"/>
      <c r="AN698" s="170"/>
      <c r="AO698" s="170"/>
      <c r="AP698" s="170"/>
      <c r="AQ698" s="29"/>
      <c r="AR698" s="64"/>
      <c r="AS698" s="29"/>
      <c r="AT698" s="29"/>
      <c r="AU698" s="29"/>
      <c r="AV698" s="29"/>
      <c r="AW698" s="29"/>
      <c r="AX698" s="29"/>
      <c r="AY698" s="29"/>
      <c r="AZ698" s="29"/>
      <c r="BA698" s="90"/>
      <c r="BB698" s="97"/>
      <c r="BC698" s="98" t="str">
        <f>IF(AND(OR(K698=契約状況コード表!D$5,K698=契約状況コード表!D$6),OR(AG698=契約状況コード表!G$5,AG698=契約状況コード表!G$6)),"年間支払金額(全官署)",IF(OR(AG698=契約状況コード表!G$5,AG698=契約状況コード表!G$6),"年間支払金額",IF(AND(OR(COUNTIF(AI698,"*すべて*"),COUNTIF(AI698,"*全て*")),S698="●",OR(K698=契約状況コード表!D$5,K698=契約状況コード表!D$6)),"年間支払金額(全官署、契約相手方ごと)",IF(AND(OR(COUNTIF(AI698,"*すべて*"),COUNTIF(AI698,"*全て*")),S698="●"),"年間支払金額(契約相手方ごと)",IF(AND(OR(K698=契約状況コード表!D$5,K698=契約状況コード表!D$6),AG698=契約状況コード表!G$7),"契約総額(全官署)",IF(AND(K698=契約状況コード表!D$7,AG698=契約状況コード表!G$7),"契約総額(自官署のみ)",IF(K698=契約状況コード表!D$7,"年間支払金額(自官署のみ)",IF(AG698=契約状況コード表!G$7,"契約総額",IF(AND(COUNTIF(BJ698,"&lt;&gt;*単価*"),OR(K698=契約状況コード表!D$5,K698=契約状況コード表!D$6)),"全官署予定価格",IF(AND(COUNTIF(BJ698,"*単価*"),OR(K698=契約状況コード表!D$5,K698=契約状況コード表!D$6)),"全官署支払金額",IF(AND(COUNTIF(BJ698,"&lt;&gt;*単価*"),COUNTIF(BJ698,"*変更契約*")),"変更後予定価格",IF(COUNTIF(BJ698,"*単価*"),"年間支払金額","予定価格"))))))))))))</f>
        <v>予定価格</v>
      </c>
      <c r="BD698" s="98" t="str">
        <f>IF(AND(BI698=契約状況コード表!M$5,T698&gt;契約状況コード表!N$5),"○",IF(AND(BI698=契約状況コード表!M$6,T698&gt;=契約状況コード表!N$6),"○",IF(AND(BI698=契約状況コード表!M$7,T698&gt;=契約状況コード表!N$7),"○",IF(AND(BI698=契約状況コード表!M$8,T698&gt;=契約状況コード表!N$8),"○",IF(AND(BI698=契約状況コード表!M$9,T698&gt;=契約状況コード表!N$9),"○",IF(AND(BI698=契約状況コード表!M$10,T698&gt;=契約状況コード表!N$10),"○",IF(AND(BI698=契約状況コード表!M$11,T698&gt;=契約状況コード表!N$11),"○",IF(AND(BI698=契約状況コード表!M$12,T698&gt;=契約状況コード表!N$12),"○",IF(AND(BI698=契約状況コード表!M$13,T698&gt;=契約状況コード表!N$13),"○",IF(T698="他官署で調達手続き入札を実施のため","○","×"))))))))))</f>
        <v>×</v>
      </c>
      <c r="BE698" s="98" t="str">
        <f>IF(AND(BI698=契約状況コード表!M$5,Y698&gt;契約状況コード表!N$5),"○",IF(AND(BI698=契約状況コード表!M$6,Y698&gt;=契約状況コード表!N$6),"○",IF(AND(BI698=契約状況コード表!M$7,Y698&gt;=契約状況コード表!N$7),"○",IF(AND(BI698=契約状況コード表!M$8,Y698&gt;=契約状況コード表!N$8),"○",IF(AND(BI698=契約状況コード表!M$9,Y698&gt;=契約状況コード表!N$9),"○",IF(AND(BI698=契約状況コード表!M$10,Y698&gt;=契約状況コード表!N$10),"○",IF(AND(BI698=契約状況コード表!M$11,Y698&gt;=契約状況コード表!N$11),"○",IF(AND(BI698=契約状況コード表!M$12,Y698&gt;=契約状況コード表!N$12),"○",IF(AND(BI698=契約状況コード表!M$13,Y698&gt;=契約状況コード表!N$13),"○","×")))))))))</f>
        <v>×</v>
      </c>
      <c r="BF698" s="98" t="str">
        <f t="shared" si="86"/>
        <v>×</v>
      </c>
      <c r="BG698" s="98" t="str">
        <f t="shared" si="87"/>
        <v>×</v>
      </c>
      <c r="BH698" s="99" t="str">
        <f t="shared" si="88"/>
        <v/>
      </c>
      <c r="BI698" s="146">
        <f t="shared" si="89"/>
        <v>0</v>
      </c>
      <c r="BJ698" s="29" t="str">
        <f>IF(AG698=契約状況コード表!G$5,"",IF(AND(K698&lt;&gt;"",ISTEXT(U698)),"分担契約/単価契約",IF(ISTEXT(U698),"単価契約",IF(K698&lt;&gt;"","分担契約",""))))</f>
        <v/>
      </c>
      <c r="BK698" s="147"/>
      <c r="BL698" s="102" t="str">
        <f>IF(COUNTIF(T698,"**"),"",IF(AND(T698&gt;=契約状況コード表!P$5,OR(H698=契約状況コード表!M$5,H698=契約状況コード表!M$6)),1,IF(AND(T698&gt;=契約状況コード表!P$13,H698&lt;&gt;契約状況コード表!M$5,H698&lt;&gt;契約状況コード表!M$6),1,"")))</f>
        <v/>
      </c>
      <c r="BM698" s="132" t="str">
        <f t="shared" si="90"/>
        <v>○</v>
      </c>
      <c r="BN698" s="102" t="b">
        <f t="shared" si="91"/>
        <v>1</v>
      </c>
      <c r="BO698" s="102" t="b">
        <f t="shared" si="92"/>
        <v>1</v>
      </c>
    </row>
    <row r="699" spans="7:67" ht="60.6" customHeight="1">
      <c r="G699" s="64"/>
      <c r="H699" s="65"/>
      <c r="I699" s="65"/>
      <c r="J699" s="65"/>
      <c r="K699" s="64"/>
      <c r="L699" s="29"/>
      <c r="M699" s="66"/>
      <c r="N699" s="65"/>
      <c r="O699" s="67"/>
      <c r="P699" s="72"/>
      <c r="Q699" s="73"/>
      <c r="R699" s="65"/>
      <c r="S699" s="64"/>
      <c r="T699" s="68"/>
      <c r="U699" s="75"/>
      <c r="V699" s="76"/>
      <c r="W699" s="148" t="str">
        <f>IF(OR(T699="他官署で調達手続きを実施のため",AG699=契約状況コード表!G$5),"－",IF(V699&lt;&gt;"",ROUNDDOWN(V699/T699,3),(IFERROR(ROUNDDOWN(U699/T699,3),"－"))))</f>
        <v>－</v>
      </c>
      <c r="X699" s="68"/>
      <c r="Y699" s="68"/>
      <c r="Z699" s="71"/>
      <c r="AA699" s="69"/>
      <c r="AB699" s="70"/>
      <c r="AC699" s="71"/>
      <c r="AD699" s="71"/>
      <c r="AE699" s="71"/>
      <c r="AF699" s="71"/>
      <c r="AG699" s="69"/>
      <c r="AH699" s="65"/>
      <c r="AI699" s="65"/>
      <c r="AJ699" s="65"/>
      <c r="AK699" s="29"/>
      <c r="AL699" s="29"/>
      <c r="AM699" s="170"/>
      <c r="AN699" s="170"/>
      <c r="AO699" s="170"/>
      <c r="AP699" s="170"/>
      <c r="AQ699" s="29"/>
      <c r="AR699" s="64"/>
      <c r="AS699" s="29"/>
      <c r="AT699" s="29"/>
      <c r="AU699" s="29"/>
      <c r="AV699" s="29"/>
      <c r="AW699" s="29"/>
      <c r="AX699" s="29"/>
      <c r="AY699" s="29"/>
      <c r="AZ699" s="29"/>
      <c r="BA699" s="90"/>
      <c r="BB699" s="97"/>
      <c r="BC699" s="98" t="str">
        <f>IF(AND(OR(K699=契約状況コード表!D$5,K699=契約状況コード表!D$6),OR(AG699=契約状況コード表!G$5,AG699=契約状況コード表!G$6)),"年間支払金額(全官署)",IF(OR(AG699=契約状況コード表!G$5,AG699=契約状況コード表!G$6),"年間支払金額",IF(AND(OR(COUNTIF(AI699,"*すべて*"),COUNTIF(AI699,"*全て*")),S699="●",OR(K699=契約状況コード表!D$5,K699=契約状況コード表!D$6)),"年間支払金額(全官署、契約相手方ごと)",IF(AND(OR(COUNTIF(AI699,"*すべて*"),COUNTIF(AI699,"*全て*")),S699="●"),"年間支払金額(契約相手方ごと)",IF(AND(OR(K699=契約状況コード表!D$5,K699=契約状況コード表!D$6),AG699=契約状況コード表!G$7),"契約総額(全官署)",IF(AND(K699=契約状況コード表!D$7,AG699=契約状況コード表!G$7),"契約総額(自官署のみ)",IF(K699=契約状況コード表!D$7,"年間支払金額(自官署のみ)",IF(AG699=契約状況コード表!G$7,"契約総額",IF(AND(COUNTIF(BJ699,"&lt;&gt;*単価*"),OR(K699=契約状況コード表!D$5,K699=契約状況コード表!D$6)),"全官署予定価格",IF(AND(COUNTIF(BJ699,"*単価*"),OR(K699=契約状況コード表!D$5,K699=契約状況コード表!D$6)),"全官署支払金額",IF(AND(COUNTIF(BJ699,"&lt;&gt;*単価*"),COUNTIF(BJ699,"*変更契約*")),"変更後予定価格",IF(COUNTIF(BJ699,"*単価*"),"年間支払金額","予定価格"))))))))))))</f>
        <v>予定価格</v>
      </c>
      <c r="BD699" s="98" t="str">
        <f>IF(AND(BI699=契約状況コード表!M$5,T699&gt;契約状況コード表!N$5),"○",IF(AND(BI699=契約状況コード表!M$6,T699&gt;=契約状況コード表!N$6),"○",IF(AND(BI699=契約状況コード表!M$7,T699&gt;=契約状況コード表!N$7),"○",IF(AND(BI699=契約状況コード表!M$8,T699&gt;=契約状況コード表!N$8),"○",IF(AND(BI699=契約状況コード表!M$9,T699&gt;=契約状況コード表!N$9),"○",IF(AND(BI699=契約状況コード表!M$10,T699&gt;=契約状況コード表!N$10),"○",IF(AND(BI699=契約状況コード表!M$11,T699&gt;=契約状況コード表!N$11),"○",IF(AND(BI699=契約状況コード表!M$12,T699&gt;=契約状況コード表!N$12),"○",IF(AND(BI699=契約状況コード表!M$13,T699&gt;=契約状況コード表!N$13),"○",IF(T699="他官署で調達手続き入札を実施のため","○","×"))))))))))</f>
        <v>×</v>
      </c>
      <c r="BE699" s="98" t="str">
        <f>IF(AND(BI699=契約状況コード表!M$5,Y699&gt;契約状況コード表!N$5),"○",IF(AND(BI699=契約状況コード表!M$6,Y699&gt;=契約状況コード表!N$6),"○",IF(AND(BI699=契約状況コード表!M$7,Y699&gt;=契約状況コード表!N$7),"○",IF(AND(BI699=契約状況コード表!M$8,Y699&gt;=契約状況コード表!N$8),"○",IF(AND(BI699=契約状況コード表!M$9,Y699&gt;=契約状況コード表!N$9),"○",IF(AND(BI699=契約状況コード表!M$10,Y699&gt;=契約状況コード表!N$10),"○",IF(AND(BI699=契約状況コード表!M$11,Y699&gt;=契約状況コード表!N$11),"○",IF(AND(BI699=契約状況コード表!M$12,Y699&gt;=契約状況コード表!N$12),"○",IF(AND(BI699=契約状況コード表!M$13,Y699&gt;=契約状況コード表!N$13),"○","×")))))))))</f>
        <v>×</v>
      </c>
      <c r="BF699" s="98" t="str">
        <f t="shared" si="86"/>
        <v>×</v>
      </c>
      <c r="BG699" s="98" t="str">
        <f t="shared" si="87"/>
        <v>×</v>
      </c>
      <c r="BH699" s="99" t="str">
        <f t="shared" si="88"/>
        <v/>
      </c>
      <c r="BI699" s="146">
        <f t="shared" si="89"/>
        <v>0</v>
      </c>
      <c r="BJ699" s="29" t="str">
        <f>IF(AG699=契約状況コード表!G$5,"",IF(AND(K699&lt;&gt;"",ISTEXT(U699)),"分担契約/単価契約",IF(ISTEXT(U699),"単価契約",IF(K699&lt;&gt;"","分担契約",""))))</f>
        <v/>
      </c>
      <c r="BK699" s="147"/>
      <c r="BL699" s="102" t="str">
        <f>IF(COUNTIF(T699,"**"),"",IF(AND(T699&gt;=契約状況コード表!P$5,OR(H699=契約状況コード表!M$5,H699=契約状況コード表!M$6)),1,IF(AND(T699&gt;=契約状況コード表!P$13,H699&lt;&gt;契約状況コード表!M$5,H699&lt;&gt;契約状況コード表!M$6),1,"")))</f>
        <v/>
      </c>
      <c r="BM699" s="132" t="str">
        <f t="shared" si="90"/>
        <v>○</v>
      </c>
      <c r="BN699" s="102" t="b">
        <f t="shared" si="91"/>
        <v>1</v>
      </c>
      <c r="BO699" s="102" t="b">
        <f t="shared" si="92"/>
        <v>1</v>
      </c>
    </row>
    <row r="700" spans="7:67" ht="60.6" customHeight="1">
      <c r="G700" s="64"/>
      <c r="H700" s="65"/>
      <c r="I700" s="65"/>
      <c r="J700" s="65"/>
      <c r="K700" s="64"/>
      <c r="L700" s="29"/>
      <c r="M700" s="66"/>
      <c r="N700" s="65"/>
      <c r="O700" s="67"/>
      <c r="P700" s="72"/>
      <c r="Q700" s="73"/>
      <c r="R700" s="65"/>
      <c r="S700" s="64"/>
      <c r="T700" s="74"/>
      <c r="U700" s="131"/>
      <c r="V700" s="76"/>
      <c r="W700" s="148" t="str">
        <f>IF(OR(T700="他官署で調達手続きを実施のため",AG700=契約状況コード表!G$5),"－",IF(V700&lt;&gt;"",ROUNDDOWN(V700/T700,3),(IFERROR(ROUNDDOWN(U700/T700,3),"－"))))</f>
        <v>－</v>
      </c>
      <c r="X700" s="74"/>
      <c r="Y700" s="74"/>
      <c r="Z700" s="71"/>
      <c r="AA700" s="69"/>
      <c r="AB700" s="70"/>
      <c r="AC700" s="71"/>
      <c r="AD700" s="71"/>
      <c r="AE700" s="71"/>
      <c r="AF700" s="71"/>
      <c r="AG700" s="69"/>
      <c r="AH700" s="65"/>
      <c r="AI700" s="65"/>
      <c r="AJ700" s="65"/>
      <c r="AK700" s="29"/>
      <c r="AL700" s="29"/>
      <c r="AM700" s="170"/>
      <c r="AN700" s="170"/>
      <c r="AO700" s="170"/>
      <c r="AP700" s="170"/>
      <c r="AQ700" s="29"/>
      <c r="AR700" s="64"/>
      <c r="AS700" s="29"/>
      <c r="AT700" s="29"/>
      <c r="AU700" s="29"/>
      <c r="AV700" s="29"/>
      <c r="AW700" s="29"/>
      <c r="AX700" s="29"/>
      <c r="AY700" s="29"/>
      <c r="AZ700" s="29"/>
      <c r="BA700" s="90"/>
      <c r="BB700" s="97"/>
      <c r="BC700" s="98" t="str">
        <f>IF(AND(OR(K700=契約状況コード表!D$5,K700=契約状況コード表!D$6),OR(AG700=契約状況コード表!G$5,AG700=契約状況コード表!G$6)),"年間支払金額(全官署)",IF(OR(AG700=契約状況コード表!G$5,AG700=契約状況コード表!G$6),"年間支払金額",IF(AND(OR(COUNTIF(AI700,"*すべて*"),COUNTIF(AI700,"*全て*")),S700="●",OR(K700=契約状況コード表!D$5,K700=契約状況コード表!D$6)),"年間支払金額(全官署、契約相手方ごと)",IF(AND(OR(COUNTIF(AI700,"*すべて*"),COUNTIF(AI700,"*全て*")),S700="●"),"年間支払金額(契約相手方ごと)",IF(AND(OR(K700=契約状況コード表!D$5,K700=契約状況コード表!D$6),AG700=契約状況コード表!G$7),"契約総額(全官署)",IF(AND(K700=契約状況コード表!D$7,AG700=契約状況コード表!G$7),"契約総額(自官署のみ)",IF(K700=契約状況コード表!D$7,"年間支払金額(自官署のみ)",IF(AG700=契約状況コード表!G$7,"契約総額",IF(AND(COUNTIF(BJ700,"&lt;&gt;*単価*"),OR(K700=契約状況コード表!D$5,K700=契約状況コード表!D$6)),"全官署予定価格",IF(AND(COUNTIF(BJ700,"*単価*"),OR(K700=契約状況コード表!D$5,K700=契約状況コード表!D$6)),"全官署支払金額",IF(AND(COUNTIF(BJ700,"&lt;&gt;*単価*"),COUNTIF(BJ700,"*変更契約*")),"変更後予定価格",IF(COUNTIF(BJ700,"*単価*"),"年間支払金額","予定価格"))))))))))))</f>
        <v>予定価格</v>
      </c>
      <c r="BD700" s="98" t="str">
        <f>IF(AND(BI700=契約状況コード表!M$5,T700&gt;契約状況コード表!N$5),"○",IF(AND(BI700=契約状況コード表!M$6,T700&gt;=契約状況コード表!N$6),"○",IF(AND(BI700=契約状況コード表!M$7,T700&gt;=契約状況コード表!N$7),"○",IF(AND(BI700=契約状況コード表!M$8,T700&gt;=契約状況コード表!N$8),"○",IF(AND(BI700=契約状況コード表!M$9,T700&gt;=契約状況コード表!N$9),"○",IF(AND(BI700=契約状況コード表!M$10,T700&gt;=契約状況コード表!N$10),"○",IF(AND(BI700=契約状況コード表!M$11,T700&gt;=契約状況コード表!N$11),"○",IF(AND(BI700=契約状況コード表!M$12,T700&gt;=契約状況コード表!N$12),"○",IF(AND(BI700=契約状況コード表!M$13,T700&gt;=契約状況コード表!N$13),"○",IF(T700="他官署で調達手続き入札を実施のため","○","×"))))))))))</f>
        <v>×</v>
      </c>
      <c r="BE700" s="98" t="str">
        <f>IF(AND(BI700=契約状況コード表!M$5,Y700&gt;契約状況コード表!N$5),"○",IF(AND(BI700=契約状況コード表!M$6,Y700&gt;=契約状況コード表!N$6),"○",IF(AND(BI700=契約状況コード表!M$7,Y700&gt;=契約状況コード表!N$7),"○",IF(AND(BI700=契約状況コード表!M$8,Y700&gt;=契約状況コード表!N$8),"○",IF(AND(BI700=契約状況コード表!M$9,Y700&gt;=契約状況コード表!N$9),"○",IF(AND(BI700=契約状況コード表!M$10,Y700&gt;=契約状況コード表!N$10),"○",IF(AND(BI700=契約状況コード表!M$11,Y700&gt;=契約状況コード表!N$11),"○",IF(AND(BI700=契約状況コード表!M$12,Y700&gt;=契約状況コード表!N$12),"○",IF(AND(BI700=契約状況コード表!M$13,Y700&gt;=契約状況コード表!N$13),"○","×")))))))))</f>
        <v>×</v>
      </c>
      <c r="BF700" s="98" t="str">
        <f t="shared" si="86"/>
        <v>×</v>
      </c>
      <c r="BG700" s="98" t="str">
        <f t="shared" si="87"/>
        <v>×</v>
      </c>
      <c r="BH700" s="99" t="str">
        <f t="shared" si="88"/>
        <v/>
      </c>
      <c r="BI700" s="146">
        <f t="shared" si="89"/>
        <v>0</v>
      </c>
      <c r="BJ700" s="29" t="str">
        <f>IF(AG700=契約状況コード表!G$5,"",IF(AND(K700&lt;&gt;"",ISTEXT(U700)),"分担契約/単価契約",IF(ISTEXT(U700),"単価契約",IF(K700&lt;&gt;"","分担契約",""))))</f>
        <v/>
      </c>
      <c r="BK700" s="147"/>
      <c r="BL700" s="102" t="str">
        <f>IF(COUNTIF(T700,"**"),"",IF(AND(T700&gt;=契約状況コード表!P$5,OR(H700=契約状況コード表!M$5,H700=契約状況コード表!M$6)),1,IF(AND(T700&gt;=契約状況コード表!P$13,H700&lt;&gt;契約状況コード表!M$5,H700&lt;&gt;契約状況コード表!M$6),1,"")))</f>
        <v/>
      </c>
      <c r="BM700" s="132" t="str">
        <f t="shared" si="90"/>
        <v>○</v>
      </c>
      <c r="BN700" s="102" t="b">
        <f t="shared" si="91"/>
        <v>1</v>
      </c>
      <c r="BO700" s="102" t="b">
        <f t="shared" si="92"/>
        <v>1</v>
      </c>
    </row>
    <row r="701" spans="7:67" ht="60.6" customHeight="1">
      <c r="G701" s="64"/>
      <c r="H701" s="65"/>
      <c r="I701" s="65"/>
      <c r="J701" s="65"/>
      <c r="K701" s="64"/>
      <c r="L701" s="29"/>
      <c r="M701" s="66"/>
      <c r="N701" s="65"/>
      <c r="O701" s="67"/>
      <c r="P701" s="72"/>
      <c r="Q701" s="73"/>
      <c r="R701" s="65"/>
      <c r="S701" s="64"/>
      <c r="T701" s="68"/>
      <c r="U701" s="75"/>
      <c r="V701" s="76"/>
      <c r="W701" s="148" t="str">
        <f>IF(OR(T701="他官署で調達手続きを実施のため",AG701=契約状況コード表!G$5),"－",IF(V701&lt;&gt;"",ROUNDDOWN(V701/T701,3),(IFERROR(ROUNDDOWN(U701/T701,3),"－"))))</f>
        <v>－</v>
      </c>
      <c r="X701" s="68"/>
      <c r="Y701" s="68"/>
      <c r="Z701" s="71"/>
      <c r="AA701" s="69"/>
      <c r="AB701" s="70"/>
      <c r="AC701" s="71"/>
      <c r="AD701" s="71"/>
      <c r="AE701" s="71"/>
      <c r="AF701" s="71"/>
      <c r="AG701" s="69"/>
      <c r="AH701" s="65"/>
      <c r="AI701" s="65"/>
      <c r="AJ701" s="65"/>
      <c r="AK701" s="29"/>
      <c r="AL701" s="29"/>
      <c r="AM701" s="170"/>
      <c r="AN701" s="170"/>
      <c r="AO701" s="170"/>
      <c r="AP701" s="170"/>
      <c r="AQ701" s="29"/>
      <c r="AR701" s="64"/>
      <c r="AS701" s="29"/>
      <c r="AT701" s="29"/>
      <c r="AU701" s="29"/>
      <c r="AV701" s="29"/>
      <c r="AW701" s="29"/>
      <c r="AX701" s="29"/>
      <c r="AY701" s="29"/>
      <c r="AZ701" s="29"/>
      <c r="BA701" s="90"/>
      <c r="BB701" s="97"/>
      <c r="BC701" s="98" t="str">
        <f>IF(AND(OR(K701=契約状況コード表!D$5,K701=契約状況コード表!D$6),OR(AG701=契約状況コード表!G$5,AG701=契約状況コード表!G$6)),"年間支払金額(全官署)",IF(OR(AG701=契約状況コード表!G$5,AG701=契約状況コード表!G$6),"年間支払金額",IF(AND(OR(COUNTIF(AI701,"*すべて*"),COUNTIF(AI701,"*全て*")),S701="●",OR(K701=契約状況コード表!D$5,K701=契約状況コード表!D$6)),"年間支払金額(全官署、契約相手方ごと)",IF(AND(OR(COUNTIF(AI701,"*すべて*"),COUNTIF(AI701,"*全て*")),S701="●"),"年間支払金額(契約相手方ごと)",IF(AND(OR(K701=契約状況コード表!D$5,K701=契約状況コード表!D$6),AG701=契約状況コード表!G$7),"契約総額(全官署)",IF(AND(K701=契約状況コード表!D$7,AG701=契約状況コード表!G$7),"契約総額(自官署のみ)",IF(K701=契約状況コード表!D$7,"年間支払金額(自官署のみ)",IF(AG701=契約状況コード表!G$7,"契約総額",IF(AND(COUNTIF(BJ701,"&lt;&gt;*単価*"),OR(K701=契約状況コード表!D$5,K701=契約状況コード表!D$6)),"全官署予定価格",IF(AND(COUNTIF(BJ701,"*単価*"),OR(K701=契約状況コード表!D$5,K701=契約状況コード表!D$6)),"全官署支払金額",IF(AND(COUNTIF(BJ701,"&lt;&gt;*単価*"),COUNTIF(BJ701,"*変更契約*")),"変更後予定価格",IF(COUNTIF(BJ701,"*単価*"),"年間支払金額","予定価格"))))))))))))</f>
        <v>予定価格</v>
      </c>
      <c r="BD701" s="98" t="str">
        <f>IF(AND(BI701=契約状況コード表!M$5,T701&gt;契約状況コード表!N$5),"○",IF(AND(BI701=契約状況コード表!M$6,T701&gt;=契約状況コード表!N$6),"○",IF(AND(BI701=契約状況コード表!M$7,T701&gt;=契約状況コード表!N$7),"○",IF(AND(BI701=契約状況コード表!M$8,T701&gt;=契約状況コード表!N$8),"○",IF(AND(BI701=契約状況コード表!M$9,T701&gt;=契約状況コード表!N$9),"○",IF(AND(BI701=契約状況コード表!M$10,T701&gt;=契約状況コード表!N$10),"○",IF(AND(BI701=契約状況コード表!M$11,T701&gt;=契約状況コード表!N$11),"○",IF(AND(BI701=契約状況コード表!M$12,T701&gt;=契約状況コード表!N$12),"○",IF(AND(BI701=契約状況コード表!M$13,T701&gt;=契約状況コード表!N$13),"○",IF(T701="他官署で調達手続き入札を実施のため","○","×"))))))))))</f>
        <v>×</v>
      </c>
      <c r="BE701" s="98" t="str">
        <f>IF(AND(BI701=契約状況コード表!M$5,Y701&gt;契約状況コード表!N$5),"○",IF(AND(BI701=契約状況コード表!M$6,Y701&gt;=契約状況コード表!N$6),"○",IF(AND(BI701=契約状況コード表!M$7,Y701&gt;=契約状況コード表!N$7),"○",IF(AND(BI701=契約状況コード表!M$8,Y701&gt;=契約状況コード表!N$8),"○",IF(AND(BI701=契約状況コード表!M$9,Y701&gt;=契約状況コード表!N$9),"○",IF(AND(BI701=契約状況コード表!M$10,Y701&gt;=契約状況コード表!N$10),"○",IF(AND(BI701=契約状況コード表!M$11,Y701&gt;=契約状況コード表!N$11),"○",IF(AND(BI701=契約状況コード表!M$12,Y701&gt;=契約状況コード表!N$12),"○",IF(AND(BI701=契約状況コード表!M$13,Y701&gt;=契約状況コード表!N$13),"○","×")))))))))</f>
        <v>×</v>
      </c>
      <c r="BF701" s="98" t="str">
        <f t="shared" si="86"/>
        <v>×</v>
      </c>
      <c r="BG701" s="98" t="str">
        <f t="shared" si="87"/>
        <v>×</v>
      </c>
      <c r="BH701" s="99" t="str">
        <f t="shared" si="88"/>
        <v/>
      </c>
      <c r="BI701" s="146">
        <f t="shared" si="89"/>
        <v>0</v>
      </c>
      <c r="BJ701" s="29" t="str">
        <f>IF(AG701=契約状況コード表!G$5,"",IF(AND(K701&lt;&gt;"",ISTEXT(U701)),"分担契約/単価契約",IF(ISTEXT(U701),"単価契約",IF(K701&lt;&gt;"","分担契約",""))))</f>
        <v/>
      </c>
      <c r="BK701" s="147"/>
      <c r="BL701" s="102" t="str">
        <f>IF(COUNTIF(T701,"**"),"",IF(AND(T701&gt;=契約状況コード表!P$5,OR(H701=契約状況コード表!M$5,H701=契約状況コード表!M$6)),1,IF(AND(T701&gt;=契約状況コード表!P$13,H701&lt;&gt;契約状況コード表!M$5,H701&lt;&gt;契約状況コード表!M$6),1,"")))</f>
        <v/>
      </c>
      <c r="BM701" s="132" t="str">
        <f t="shared" si="90"/>
        <v>○</v>
      </c>
      <c r="BN701" s="102" t="b">
        <f t="shared" si="91"/>
        <v>1</v>
      </c>
      <c r="BO701" s="102" t="b">
        <f t="shared" si="92"/>
        <v>1</v>
      </c>
    </row>
    <row r="702" spans="7:67" ht="60.6" customHeight="1">
      <c r="G702" s="64"/>
      <c r="H702" s="65"/>
      <c r="I702" s="65"/>
      <c r="J702" s="65"/>
      <c r="K702" s="64"/>
      <c r="L702" s="29"/>
      <c r="M702" s="66"/>
      <c r="N702" s="65"/>
      <c r="O702" s="67"/>
      <c r="P702" s="72"/>
      <c r="Q702" s="73"/>
      <c r="R702" s="65"/>
      <c r="S702" s="64"/>
      <c r="T702" s="68"/>
      <c r="U702" s="75"/>
      <c r="V702" s="76"/>
      <c r="W702" s="148" t="str">
        <f>IF(OR(T702="他官署で調達手続きを実施のため",AG702=契約状況コード表!G$5),"－",IF(V702&lt;&gt;"",ROUNDDOWN(V702/T702,3),(IFERROR(ROUNDDOWN(U702/T702,3),"－"))))</f>
        <v>－</v>
      </c>
      <c r="X702" s="68"/>
      <c r="Y702" s="68"/>
      <c r="Z702" s="71"/>
      <c r="AA702" s="69"/>
      <c r="AB702" s="70"/>
      <c r="AC702" s="71"/>
      <c r="AD702" s="71"/>
      <c r="AE702" s="71"/>
      <c r="AF702" s="71"/>
      <c r="AG702" s="69"/>
      <c r="AH702" s="65"/>
      <c r="AI702" s="65"/>
      <c r="AJ702" s="65"/>
      <c r="AK702" s="29"/>
      <c r="AL702" s="29"/>
      <c r="AM702" s="170"/>
      <c r="AN702" s="170"/>
      <c r="AO702" s="170"/>
      <c r="AP702" s="170"/>
      <c r="AQ702" s="29"/>
      <c r="AR702" s="64"/>
      <c r="AS702" s="29"/>
      <c r="AT702" s="29"/>
      <c r="AU702" s="29"/>
      <c r="AV702" s="29"/>
      <c r="AW702" s="29"/>
      <c r="AX702" s="29"/>
      <c r="AY702" s="29"/>
      <c r="AZ702" s="29"/>
      <c r="BA702" s="90"/>
      <c r="BB702" s="97"/>
      <c r="BC702" s="98" t="str">
        <f>IF(AND(OR(K702=契約状況コード表!D$5,K702=契約状況コード表!D$6),OR(AG702=契約状況コード表!G$5,AG702=契約状況コード表!G$6)),"年間支払金額(全官署)",IF(OR(AG702=契約状況コード表!G$5,AG702=契約状況コード表!G$6),"年間支払金額",IF(AND(OR(COUNTIF(AI702,"*すべて*"),COUNTIF(AI702,"*全て*")),S702="●",OR(K702=契約状況コード表!D$5,K702=契約状況コード表!D$6)),"年間支払金額(全官署、契約相手方ごと)",IF(AND(OR(COUNTIF(AI702,"*すべて*"),COUNTIF(AI702,"*全て*")),S702="●"),"年間支払金額(契約相手方ごと)",IF(AND(OR(K702=契約状況コード表!D$5,K702=契約状況コード表!D$6),AG702=契約状況コード表!G$7),"契約総額(全官署)",IF(AND(K702=契約状況コード表!D$7,AG702=契約状況コード表!G$7),"契約総額(自官署のみ)",IF(K702=契約状況コード表!D$7,"年間支払金額(自官署のみ)",IF(AG702=契約状況コード表!G$7,"契約総額",IF(AND(COUNTIF(BJ702,"&lt;&gt;*単価*"),OR(K702=契約状況コード表!D$5,K702=契約状況コード表!D$6)),"全官署予定価格",IF(AND(COUNTIF(BJ702,"*単価*"),OR(K702=契約状況コード表!D$5,K702=契約状況コード表!D$6)),"全官署支払金額",IF(AND(COUNTIF(BJ702,"&lt;&gt;*単価*"),COUNTIF(BJ702,"*変更契約*")),"変更後予定価格",IF(COUNTIF(BJ702,"*単価*"),"年間支払金額","予定価格"))))))))))))</f>
        <v>予定価格</v>
      </c>
      <c r="BD702" s="98" t="str">
        <f>IF(AND(BI702=契約状況コード表!M$5,T702&gt;契約状況コード表!N$5),"○",IF(AND(BI702=契約状況コード表!M$6,T702&gt;=契約状況コード表!N$6),"○",IF(AND(BI702=契約状況コード表!M$7,T702&gt;=契約状況コード表!N$7),"○",IF(AND(BI702=契約状況コード表!M$8,T702&gt;=契約状況コード表!N$8),"○",IF(AND(BI702=契約状況コード表!M$9,T702&gt;=契約状況コード表!N$9),"○",IF(AND(BI702=契約状況コード表!M$10,T702&gt;=契約状況コード表!N$10),"○",IF(AND(BI702=契約状況コード表!M$11,T702&gt;=契約状況コード表!N$11),"○",IF(AND(BI702=契約状況コード表!M$12,T702&gt;=契約状況コード表!N$12),"○",IF(AND(BI702=契約状況コード表!M$13,T702&gt;=契約状況コード表!N$13),"○",IF(T702="他官署で調達手続き入札を実施のため","○","×"))))))))))</f>
        <v>×</v>
      </c>
      <c r="BE702" s="98" t="str">
        <f>IF(AND(BI702=契約状況コード表!M$5,Y702&gt;契約状況コード表!N$5),"○",IF(AND(BI702=契約状況コード表!M$6,Y702&gt;=契約状況コード表!N$6),"○",IF(AND(BI702=契約状況コード表!M$7,Y702&gt;=契約状況コード表!N$7),"○",IF(AND(BI702=契約状況コード表!M$8,Y702&gt;=契約状況コード表!N$8),"○",IF(AND(BI702=契約状況コード表!M$9,Y702&gt;=契約状況コード表!N$9),"○",IF(AND(BI702=契約状況コード表!M$10,Y702&gt;=契約状況コード表!N$10),"○",IF(AND(BI702=契約状況コード表!M$11,Y702&gt;=契約状況コード表!N$11),"○",IF(AND(BI702=契約状況コード表!M$12,Y702&gt;=契約状況コード表!N$12),"○",IF(AND(BI702=契約状況コード表!M$13,Y702&gt;=契約状況コード表!N$13),"○","×")))))))))</f>
        <v>×</v>
      </c>
      <c r="BF702" s="98" t="str">
        <f t="shared" si="86"/>
        <v>×</v>
      </c>
      <c r="BG702" s="98" t="str">
        <f t="shared" si="87"/>
        <v>×</v>
      </c>
      <c r="BH702" s="99" t="str">
        <f t="shared" si="88"/>
        <v/>
      </c>
      <c r="BI702" s="146">
        <f t="shared" si="89"/>
        <v>0</v>
      </c>
      <c r="BJ702" s="29" t="str">
        <f>IF(AG702=契約状況コード表!G$5,"",IF(AND(K702&lt;&gt;"",ISTEXT(U702)),"分担契約/単価契約",IF(ISTEXT(U702),"単価契約",IF(K702&lt;&gt;"","分担契約",""))))</f>
        <v/>
      </c>
      <c r="BK702" s="147"/>
      <c r="BL702" s="102" t="str">
        <f>IF(COUNTIF(T702,"**"),"",IF(AND(T702&gt;=契約状況コード表!P$5,OR(H702=契約状況コード表!M$5,H702=契約状況コード表!M$6)),1,IF(AND(T702&gt;=契約状況コード表!P$13,H702&lt;&gt;契約状況コード表!M$5,H702&lt;&gt;契約状況コード表!M$6),1,"")))</f>
        <v/>
      </c>
      <c r="BM702" s="132" t="str">
        <f t="shared" si="90"/>
        <v>○</v>
      </c>
      <c r="BN702" s="102" t="b">
        <f t="shared" si="91"/>
        <v>1</v>
      </c>
      <c r="BO702" s="102" t="b">
        <f t="shared" si="92"/>
        <v>1</v>
      </c>
    </row>
    <row r="703" spans="7:67" ht="60.6" customHeight="1">
      <c r="G703" s="64"/>
      <c r="H703" s="65"/>
      <c r="I703" s="65"/>
      <c r="J703" s="65"/>
      <c r="K703" s="64"/>
      <c r="L703" s="29"/>
      <c r="M703" s="66"/>
      <c r="N703" s="65"/>
      <c r="O703" s="67"/>
      <c r="P703" s="72"/>
      <c r="Q703" s="73"/>
      <c r="R703" s="65"/>
      <c r="S703" s="64"/>
      <c r="T703" s="68"/>
      <c r="U703" s="75"/>
      <c r="V703" s="76"/>
      <c r="W703" s="148" t="str">
        <f>IF(OR(T703="他官署で調達手続きを実施のため",AG703=契約状況コード表!G$5),"－",IF(V703&lt;&gt;"",ROUNDDOWN(V703/T703,3),(IFERROR(ROUNDDOWN(U703/T703,3),"－"))))</f>
        <v>－</v>
      </c>
      <c r="X703" s="68"/>
      <c r="Y703" s="68"/>
      <c r="Z703" s="71"/>
      <c r="AA703" s="69"/>
      <c r="AB703" s="70"/>
      <c r="AC703" s="71"/>
      <c r="AD703" s="71"/>
      <c r="AE703" s="71"/>
      <c r="AF703" s="71"/>
      <c r="AG703" s="69"/>
      <c r="AH703" s="65"/>
      <c r="AI703" s="65"/>
      <c r="AJ703" s="65"/>
      <c r="AK703" s="29"/>
      <c r="AL703" s="29"/>
      <c r="AM703" s="170"/>
      <c r="AN703" s="170"/>
      <c r="AO703" s="170"/>
      <c r="AP703" s="170"/>
      <c r="AQ703" s="29"/>
      <c r="AR703" s="64"/>
      <c r="AS703" s="29"/>
      <c r="AT703" s="29"/>
      <c r="AU703" s="29"/>
      <c r="AV703" s="29"/>
      <c r="AW703" s="29"/>
      <c r="AX703" s="29"/>
      <c r="AY703" s="29"/>
      <c r="AZ703" s="29"/>
      <c r="BA703" s="90"/>
      <c r="BB703" s="97"/>
      <c r="BC703" s="98" t="str">
        <f>IF(AND(OR(K703=契約状況コード表!D$5,K703=契約状況コード表!D$6),OR(AG703=契約状況コード表!G$5,AG703=契約状況コード表!G$6)),"年間支払金額(全官署)",IF(OR(AG703=契約状況コード表!G$5,AG703=契約状況コード表!G$6),"年間支払金額",IF(AND(OR(COUNTIF(AI703,"*すべて*"),COUNTIF(AI703,"*全て*")),S703="●",OR(K703=契約状況コード表!D$5,K703=契約状況コード表!D$6)),"年間支払金額(全官署、契約相手方ごと)",IF(AND(OR(COUNTIF(AI703,"*すべて*"),COUNTIF(AI703,"*全て*")),S703="●"),"年間支払金額(契約相手方ごと)",IF(AND(OR(K703=契約状況コード表!D$5,K703=契約状況コード表!D$6),AG703=契約状況コード表!G$7),"契約総額(全官署)",IF(AND(K703=契約状況コード表!D$7,AG703=契約状況コード表!G$7),"契約総額(自官署のみ)",IF(K703=契約状況コード表!D$7,"年間支払金額(自官署のみ)",IF(AG703=契約状況コード表!G$7,"契約総額",IF(AND(COUNTIF(BJ703,"&lt;&gt;*単価*"),OR(K703=契約状況コード表!D$5,K703=契約状況コード表!D$6)),"全官署予定価格",IF(AND(COUNTIF(BJ703,"*単価*"),OR(K703=契約状況コード表!D$5,K703=契約状況コード表!D$6)),"全官署支払金額",IF(AND(COUNTIF(BJ703,"&lt;&gt;*単価*"),COUNTIF(BJ703,"*変更契約*")),"変更後予定価格",IF(COUNTIF(BJ703,"*単価*"),"年間支払金額","予定価格"))))))))))))</f>
        <v>予定価格</v>
      </c>
      <c r="BD703" s="98" t="str">
        <f>IF(AND(BI703=契約状況コード表!M$5,T703&gt;契約状況コード表!N$5),"○",IF(AND(BI703=契約状況コード表!M$6,T703&gt;=契約状況コード表!N$6),"○",IF(AND(BI703=契約状況コード表!M$7,T703&gt;=契約状況コード表!N$7),"○",IF(AND(BI703=契約状況コード表!M$8,T703&gt;=契約状況コード表!N$8),"○",IF(AND(BI703=契約状況コード表!M$9,T703&gt;=契約状況コード表!N$9),"○",IF(AND(BI703=契約状況コード表!M$10,T703&gt;=契約状況コード表!N$10),"○",IF(AND(BI703=契約状況コード表!M$11,T703&gt;=契約状況コード表!N$11),"○",IF(AND(BI703=契約状況コード表!M$12,T703&gt;=契約状況コード表!N$12),"○",IF(AND(BI703=契約状況コード表!M$13,T703&gt;=契約状況コード表!N$13),"○",IF(T703="他官署で調達手続き入札を実施のため","○","×"))))))))))</f>
        <v>×</v>
      </c>
      <c r="BE703" s="98" t="str">
        <f>IF(AND(BI703=契約状況コード表!M$5,Y703&gt;契約状況コード表!N$5),"○",IF(AND(BI703=契約状況コード表!M$6,Y703&gt;=契約状況コード表!N$6),"○",IF(AND(BI703=契約状況コード表!M$7,Y703&gt;=契約状況コード表!N$7),"○",IF(AND(BI703=契約状況コード表!M$8,Y703&gt;=契約状況コード表!N$8),"○",IF(AND(BI703=契約状況コード表!M$9,Y703&gt;=契約状況コード表!N$9),"○",IF(AND(BI703=契約状況コード表!M$10,Y703&gt;=契約状況コード表!N$10),"○",IF(AND(BI703=契約状況コード表!M$11,Y703&gt;=契約状況コード表!N$11),"○",IF(AND(BI703=契約状況コード表!M$12,Y703&gt;=契約状況コード表!N$12),"○",IF(AND(BI703=契約状況コード表!M$13,Y703&gt;=契約状況コード表!N$13),"○","×")))))))))</f>
        <v>×</v>
      </c>
      <c r="BF703" s="98" t="str">
        <f t="shared" si="86"/>
        <v>×</v>
      </c>
      <c r="BG703" s="98" t="str">
        <f t="shared" si="87"/>
        <v>×</v>
      </c>
      <c r="BH703" s="99" t="str">
        <f t="shared" si="88"/>
        <v/>
      </c>
      <c r="BI703" s="146">
        <f t="shared" si="89"/>
        <v>0</v>
      </c>
      <c r="BJ703" s="29" t="str">
        <f>IF(AG703=契約状況コード表!G$5,"",IF(AND(K703&lt;&gt;"",ISTEXT(U703)),"分担契約/単価契約",IF(ISTEXT(U703),"単価契約",IF(K703&lt;&gt;"","分担契約",""))))</f>
        <v/>
      </c>
      <c r="BK703" s="147"/>
      <c r="BL703" s="102" t="str">
        <f>IF(COUNTIF(T703,"**"),"",IF(AND(T703&gt;=契約状況コード表!P$5,OR(H703=契約状況コード表!M$5,H703=契約状況コード表!M$6)),1,IF(AND(T703&gt;=契約状況コード表!P$13,H703&lt;&gt;契約状況コード表!M$5,H703&lt;&gt;契約状況コード表!M$6),1,"")))</f>
        <v/>
      </c>
      <c r="BM703" s="132" t="str">
        <f t="shared" si="90"/>
        <v>○</v>
      </c>
      <c r="BN703" s="102" t="b">
        <f t="shared" si="91"/>
        <v>1</v>
      </c>
      <c r="BO703" s="102" t="b">
        <f t="shared" si="92"/>
        <v>1</v>
      </c>
    </row>
    <row r="704" spans="7:67" ht="60.6" customHeight="1">
      <c r="G704" s="64"/>
      <c r="H704" s="65"/>
      <c r="I704" s="65"/>
      <c r="J704" s="65"/>
      <c r="K704" s="64"/>
      <c r="L704" s="29"/>
      <c r="M704" s="66"/>
      <c r="N704" s="65"/>
      <c r="O704" s="67"/>
      <c r="P704" s="72"/>
      <c r="Q704" s="73"/>
      <c r="R704" s="65"/>
      <c r="S704" s="64"/>
      <c r="T704" s="68"/>
      <c r="U704" s="75"/>
      <c r="V704" s="76"/>
      <c r="W704" s="148" t="str">
        <f>IF(OR(T704="他官署で調達手続きを実施のため",AG704=契約状況コード表!G$5),"－",IF(V704&lt;&gt;"",ROUNDDOWN(V704/T704,3),(IFERROR(ROUNDDOWN(U704/T704,3),"－"))))</f>
        <v>－</v>
      </c>
      <c r="X704" s="68"/>
      <c r="Y704" s="68"/>
      <c r="Z704" s="71"/>
      <c r="AA704" s="69"/>
      <c r="AB704" s="70"/>
      <c r="AC704" s="71"/>
      <c r="AD704" s="71"/>
      <c r="AE704" s="71"/>
      <c r="AF704" s="71"/>
      <c r="AG704" s="69"/>
      <c r="AH704" s="65"/>
      <c r="AI704" s="65"/>
      <c r="AJ704" s="65"/>
      <c r="AK704" s="29"/>
      <c r="AL704" s="29"/>
      <c r="AM704" s="170"/>
      <c r="AN704" s="170"/>
      <c r="AO704" s="170"/>
      <c r="AP704" s="170"/>
      <c r="AQ704" s="29"/>
      <c r="AR704" s="64"/>
      <c r="AS704" s="29"/>
      <c r="AT704" s="29"/>
      <c r="AU704" s="29"/>
      <c r="AV704" s="29"/>
      <c r="AW704" s="29"/>
      <c r="AX704" s="29"/>
      <c r="AY704" s="29"/>
      <c r="AZ704" s="29"/>
      <c r="BA704" s="92"/>
      <c r="BB704" s="97"/>
      <c r="BC704" s="98" t="str">
        <f>IF(AND(OR(K704=契約状況コード表!D$5,K704=契約状況コード表!D$6),OR(AG704=契約状況コード表!G$5,AG704=契約状況コード表!G$6)),"年間支払金額(全官署)",IF(OR(AG704=契約状況コード表!G$5,AG704=契約状況コード表!G$6),"年間支払金額",IF(AND(OR(COUNTIF(AI704,"*すべて*"),COUNTIF(AI704,"*全て*")),S704="●",OR(K704=契約状況コード表!D$5,K704=契約状況コード表!D$6)),"年間支払金額(全官署、契約相手方ごと)",IF(AND(OR(COUNTIF(AI704,"*すべて*"),COUNTIF(AI704,"*全て*")),S704="●"),"年間支払金額(契約相手方ごと)",IF(AND(OR(K704=契約状況コード表!D$5,K704=契約状況コード表!D$6),AG704=契約状況コード表!G$7),"契約総額(全官署)",IF(AND(K704=契約状況コード表!D$7,AG704=契約状況コード表!G$7),"契約総額(自官署のみ)",IF(K704=契約状況コード表!D$7,"年間支払金額(自官署のみ)",IF(AG704=契約状況コード表!G$7,"契約総額",IF(AND(COUNTIF(BJ704,"&lt;&gt;*単価*"),OR(K704=契約状況コード表!D$5,K704=契約状況コード表!D$6)),"全官署予定価格",IF(AND(COUNTIF(BJ704,"*単価*"),OR(K704=契約状況コード表!D$5,K704=契約状況コード表!D$6)),"全官署支払金額",IF(AND(COUNTIF(BJ704,"&lt;&gt;*単価*"),COUNTIF(BJ704,"*変更契約*")),"変更後予定価格",IF(COUNTIF(BJ704,"*単価*"),"年間支払金額","予定価格"))))))))))))</f>
        <v>予定価格</v>
      </c>
      <c r="BD704" s="98" t="str">
        <f>IF(AND(BI704=契約状況コード表!M$5,T704&gt;契約状況コード表!N$5),"○",IF(AND(BI704=契約状況コード表!M$6,T704&gt;=契約状況コード表!N$6),"○",IF(AND(BI704=契約状況コード表!M$7,T704&gt;=契約状況コード表!N$7),"○",IF(AND(BI704=契約状況コード表!M$8,T704&gt;=契約状況コード表!N$8),"○",IF(AND(BI704=契約状況コード表!M$9,T704&gt;=契約状況コード表!N$9),"○",IF(AND(BI704=契約状況コード表!M$10,T704&gt;=契約状況コード表!N$10),"○",IF(AND(BI704=契約状況コード表!M$11,T704&gt;=契約状況コード表!N$11),"○",IF(AND(BI704=契約状況コード表!M$12,T704&gt;=契約状況コード表!N$12),"○",IF(AND(BI704=契約状況コード表!M$13,T704&gt;=契約状況コード表!N$13),"○",IF(T704="他官署で調達手続き入札を実施のため","○","×"))))))))))</f>
        <v>×</v>
      </c>
      <c r="BE704" s="98" t="str">
        <f>IF(AND(BI704=契約状況コード表!M$5,Y704&gt;契約状況コード表!N$5),"○",IF(AND(BI704=契約状況コード表!M$6,Y704&gt;=契約状況コード表!N$6),"○",IF(AND(BI704=契約状況コード表!M$7,Y704&gt;=契約状況コード表!N$7),"○",IF(AND(BI704=契約状況コード表!M$8,Y704&gt;=契約状況コード表!N$8),"○",IF(AND(BI704=契約状況コード表!M$9,Y704&gt;=契約状況コード表!N$9),"○",IF(AND(BI704=契約状況コード表!M$10,Y704&gt;=契約状況コード表!N$10),"○",IF(AND(BI704=契約状況コード表!M$11,Y704&gt;=契約状況コード表!N$11),"○",IF(AND(BI704=契約状況コード表!M$12,Y704&gt;=契約状況コード表!N$12),"○",IF(AND(BI704=契約状況コード表!M$13,Y704&gt;=契約状況コード表!N$13),"○","×")))))))))</f>
        <v>×</v>
      </c>
      <c r="BF704" s="98" t="str">
        <f t="shared" si="86"/>
        <v>×</v>
      </c>
      <c r="BG704" s="98" t="str">
        <f t="shared" si="87"/>
        <v>×</v>
      </c>
      <c r="BH704" s="99" t="str">
        <f t="shared" si="88"/>
        <v/>
      </c>
      <c r="BI704" s="146">
        <f t="shared" si="89"/>
        <v>0</v>
      </c>
      <c r="BJ704" s="29" t="str">
        <f>IF(AG704=契約状況コード表!G$5,"",IF(AND(K704&lt;&gt;"",ISTEXT(U704)),"分担契約/単価契約",IF(ISTEXT(U704),"単価契約",IF(K704&lt;&gt;"","分担契約",""))))</f>
        <v/>
      </c>
      <c r="BK704" s="147"/>
      <c r="BL704" s="102" t="str">
        <f>IF(COUNTIF(T704,"**"),"",IF(AND(T704&gt;=契約状況コード表!P$5,OR(H704=契約状況コード表!M$5,H704=契約状況コード表!M$6)),1,IF(AND(T704&gt;=契約状況コード表!P$13,H704&lt;&gt;契約状況コード表!M$5,H704&lt;&gt;契約状況コード表!M$6),1,"")))</f>
        <v/>
      </c>
      <c r="BM704" s="132" t="str">
        <f t="shared" si="90"/>
        <v>○</v>
      </c>
      <c r="BN704" s="102" t="b">
        <f t="shared" si="91"/>
        <v>1</v>
      </c>
      <c r="BO704" s="102" t="b">
        <f t="shared" si="92"/>
        <v>1</v>
      </c>
    </row>
    <row r="705" spans="7:67" ht="60.6" customHeight="1">
      <c r="G705" s="64"/>
      <c r="H705" s="65"/>
      <c r="I705" s="65"/>
      <c r="J705" s="65"/>
      <c r="K705" s="64"/>
      <c r="L705" s="29"/>
      <c r="M705" s="66"/>
      <c r="N705" s="65"/>
      <c r="O705" s="67"/>
      <c r="P705" s="72"/>
      <c r="Q705" s="73"/>
      <c r="R705" s="65"/>
      <c r="S705" s="64"/>
      <c r="T705" s="68"/>
      <c r="U705" s="75"/>
      <c r="V705" s="76"/>
      <c r="W705" s="148" t="str">
        <f>IF(OR(T705="他官署で調達手続きを実施のため",AG705=契約状況コード表!G$5),"－",IF(V705&lt;&gt;"",ROUNDDOWN(V705/T705,3),(IFERROR(ROUNDDOWN(U705/T705,3),"－"))))</f>
        <v>－</v>
      </c>
      <c r="X705" s="68"/>
      <c r="Y705" s="68"/>
      <c r="Z705" s="71"/>
      <c r="AA705" s="69"/>
      <c r="AB705" s="70"/>
      <c r="AC705" s="71"/>
      <c r="AD705" s="71"/>
      <c r="AE705" s="71"/>
      <c r="AF705" s="71"/>
      <c r="AG705" s="69"/>
      <c r="AH705" s="65"/>
      <c r="AI705" s="65"/>
      <c r="AJ705" s="65"/>
      <c r="AK705" s="29"/>
      <c r="AL705" s="29"/>
      <c r="AM705" s="170"/>
      <c r="AN705" s="170"/>
      <c r="AO705" s="170"/>
      <c r="AP705" s="170"/>
      <c r="AQ705" s="29"/>
      <c r="AR705" s="64"/>
      <c r="AS705" s="29"/>
      <c r="AT705" s="29"/>
      <c r="AU705" s="29"/>
      <c r="AV705" s="29"/>
      <c r="AW705" s="29"/>
      <c r="AX705" s="29"/>
      <c r="AY705" s="29"/>
      <c r="AZ705" s="29"/>
      <c r="BA705" s="90"/>
      <c r="BB705" s="97"/>
      <c r="BC705" s="98" t="str">
        <f>IF(AND(OR(K705=契約状況コード表!D$5,K705=契約状況コード表!D$6),OR(AG705=契約状況コード表!G$5,AG705=契約状況コード表!G$6)),"年間支払金額(全官署)",IF(OR(AG705=契約状況コード表!G$5,AG705=契約状況コード表!G$6),"年間支払金額",IF(AND(OR(COUNTIF(AI705,"*すべて*"),COUNTIF(AI705,"*全て*")),S705="●",OR(K705=契約状況コード表!D$5,K705=契約状況コード表!D$6)),"年間支払金額(全官署、契約相手方ごと)",IF(AND(OR(COUNTIF(AI705,"*すべて*"),COUNTIF(AI705,"*全て*")),S705="●"),"年間支払金額(契約相手方ごと)",IF(AND(OR(K705=契約状況コード表!D$5,K705=契約状況コード表!D$6),AG705=契約状況コード表!G$7),"契約総額(全官署)",IF(AND(K705=契約状況コード表!D$7,AG705=契約状況コード表!G$7),"契約総額(自官署のみ)",IF(K705=契約状況コード表!D$7,"年間支払金額(自官署のみ)",IF(AG705=契約状況コード表!G$7,"契約総額",IF(AND(COUNTIF(BJ705,"&lt;&gt;*単価*"),OR(K705=契約状況コード表!D$5,K705=契約状況コード表!D$6)),"全官署予定価格",IF(AND(COUNTIF(BJ705,"*単価*"),OR(K705=契約状況コード表!D$5,K705=契約状況コード表!D$6)),"全官署支払金額",IF(AND(COUNTIF(BJ705,"&lt;&gt;*単価*"),COUNTIF(BJ705,"*変更契約*")),"変更後予定価格",IF(COUNTIF(BJ705,"*単価*"),"年間支払金額","予定価格"))))))))))))</f>
        <v>予定価格</v>
      </c>
      <c r="BD705" s="98" t="str">
        <f>IF(AND(BI705=契約状況コード表!M$5,T705&gt;契約状況コード表!N$5),"○",IF(AND(BI705=契約状況コード表!M$6,T705&gt;=契約状況コード表!N$6),"○",IF(AND(BI705=契約状況コード表!M$7,T705&gt;=契約状況コード表!N$7),"○",IF(AND(BI705=契約状況コード表!M$8,T705&gt;=契約状況コード表!N$8),"○",IF(AND(BI705=契約状況コード表!M$9,T705&gt;=契約状況コード表!N$9),"○",IF(AND(BI705=契約状況コード表!M$10,T705&gt;=契約状況コード表!N$10),"○",IF(AND(BI705=契約状況コード表!M$11,T705&gt;=契約状況コード表!N$11),"○",IF(AND(BI705=契約状況コード表!M$12,T705&gt;=契約状況コード表!N$12),"○",IF(AND(BI705=契約状況コード表!M$13,T705&gt;=契約状況コード表!N$13),"○",IF(T705="他官署で調達手続き入札を実施のため","○","×"))))))))))</f>
        <v>×</v>
      </c>
      <c r="BE705" s="98" t="str">
        <f>IF(AND(BI705=契約状況コード表!M$5,Y705&gt;契約状況コード表!N$5),"○",IF(AND(BI705=契約状況コード表!M$6,Y705&gt;=契約状況コード表!N$6),"○",IF(AND(BI705=契約状況コード表!M$7,Y705&gt;=契約状況コード表!N$7),"○",IF(AND(BI705=契約状況コード表!M$8,Y705&gt;=契約状況コード表!N$8),"○",IF(AND(BI705=契約状況コード表!M$9,Y705&gt;=契約状況コード表!N$9),"○",IF(AND(BI705=契約状況コード表!M$10,Y705&gt;=契約状況コード表!N$10),"○",IF(AND(BI705=契約状況コード表!M$11,Y705&gt;=契約状況コード表!N$11),"○",IF(AND(BI705=契約状況コード表!M$12,Y705&gt;=契約状況コード表!N$12),"○",IF(AND(BI705=契約状況コード表!M$13,Y705&gt;=契約状況コード表!N$13),"○","×")))))))))</f>
        <v>×</v>
      </c>
      <c r="BF705" s="98" t="str">
        <f t="shared" si="86"/>
        <v>×</v>
      </c>
      <c r="BG705" s="98" t="str">
        <f t="shared" si="87"/>
        <v>×</v>
      </c>
      <c r="BH705" s="99" t="str">
        <f t="shared" si="88"/>
        <v/>
      </c>
      <c r="BI705" s="146">
        <f t="shared" si="89"/>
        <v>0</v>
      </c>
      <c r="BJ705" s="29" t="str">
        <f>IF(AG705=契約状況コード表!G$5,"",IF(AND(K705&lt;&gt;"",ISTEXT(U705)),"分担契約/単価契約",IF(ISTEXT(U705),"単価契約",IF(K705&lt;&gt;"","分担契約",""))))</f>
        <v/>
      </c>
      <c r="BK705" s="147"/>
      <c r="BL705" s="102" t="str">
        <f>IF(COUNTIF(T705,"**"),"",IF(AND(T705&gt;=契約状況コード表!P$5,OR(H705=契約状況コード表!M$5,H705=契約状況コード表!M$6)),1,IF(AND(T705&gt;=契約状況コード表!P$13,H705&lt;&gt;契約状況コード表!M$5,H705&lt;&gt;契約状況コード表!M$6),1,"")))</f>
        <v/>
      </c>
      <c r="BM705" s="132" t="str">
        <f t="shared" si="90"/>
        <v>○</v>
      </c>
      <c r="BN705" s="102" t="b">
        <f t="shared" si="91"/>
        <v>1</v>
      </c>
      <c r="BO705" s="102" t="b">
        <f t="shared" si="92"/>
        <v>1</v>
      </c>
    </row>
    <row r="706" spans="7:67" ht="60.6" customHeight="1">
      <c r="G706" s="64"/>
      <c r="H706" s="65"/>
      <c r="I706" s="65"/>
      <c r="J706" s="65"/>
      <c r="K706" s="64"/>
      <c r="L706" s="29"/>
      <c r="M706" s="66"/>
      <c r="N706" s="65"/>
      <c r="O706" s="67"/>
      <c r="P706" s="72"/>
      <c r="Q706" s="73"/>
      <c r="R706" s="65"/>
      <c r="S706" s="64"/>
      <c r="T706" s="68"/>
      <c r="U706" s="75"/>
      <c r="V706" s="76"/>
      <c r="W706" s="148" t="str">
        <f>IF(OR(T706="他官署で調達手続きを実施のため",AG706=契約状況コード表!G$5),"－",IF(V706&lt;&gt;"",ROUNDDOWN(V706/T706,3),(IFERROR(ROUNDDOWN(U706/T706,3),"－"))))</f>
        <v>－</v>
      </c>
      <c r="X706" s="68"/>
      <c r="Y706" s="68"/>
      <c r="Z706" s="71"/>
      <c r="AA706" s="69"/>
      <c r="AB706" s="70"/>
      <c r="AC706" s="71"/>
      <c r="AD706" s="71"/>
      <c r="AE706" s="71"/>
      <c r="AF706" s="71"/>
      <c r="AG706" s="69"/>
      <c r="AH706" s="65"/>
      <c r="AI706" s="65"/>
      <c r="AJ706" s="65"/>
      <c r="AK706" s="29"/>
      <c r="AL706" s="29"/>
      <c r="AM706" s="170"/>
      <c r="AN706" s="170"/>
      <c r="AO706" s="170"/>
      <c r="AP706" s="170"/>
      <c r="AQ706" s="29"/>
      <c r="AR706" s="64"/>
      <c r="AS706" s="29"/>
      <c r="AT706" s="29"/>
      <c r="AU706" s="29"/>
      <c r="AV706" s="29"/>
      <c r="AW706" s="29"/>
      <c r="AX706" s="29"/>
      <c r="AY706" s="29"/>
      <c r="AZ706" s="29"/>
      <c r="BA706" s="90"/>
      <c r="BB706" s="97"/>
      <c r="BC706" s="98" t="str">
        <f>IF(AND(OR(K706=契約状況コード表!D$5,K706=契約状況コード表!D$6),OR(AG706=契約状況コード表!G$5,AG706=契約状況コード表!G$6)),"年間支払金額(全官署)",IF(OR(AG706=契約状況コード表!G$5,AG706=契約状況コード表!G$6),"年間支払金額",IF(AND(OR(COUNTIF(AI706,"*すべて*"),COUNTIF(AI706,"*全て*")),S706="●",OR(K706=契約状況コード表!D$5,K706=契約状況コード表!D$6)),"年間支払金額(全官署、契約相手方ごと)",IF(AND(OR(COUNTIF(AI706,"*すべて*"),COUNTIF(AI706,"*全て*")),S706="●"),"年間支払金額(契約相手方ごと)",IF(AND(OR(K706=契約状況コード表!D$5,K706=契約状況コード表!D$6),AG706=契約状況コード表!G$7),"契約総額(全官署)",IF(AND(K706=契約状況コード表!D$7,AG706=契約状況コード表!G$7),"契約総額(自官署のみ)",IF(K706=契約状況コード表!D$7,"年間支払金額(自官署のみ)",IF(AG706=契約状況コード表!G$7,"契約総額",IF(AND(COUNTIF(BJ706,"&lt;&gt;*単価*"),OR(K706=契約状況コード表!D$5,K706=契約状況コード表!D$6)),"全官署予定価格",IF(AND(COUNTIF(BJ706,"*単価*"),OR(K706=契約状況コード表!D$5,K706=契約状況コード表!D$6)),"全官署支払金額",IF(AND(COUNTIF(BJ706,"&lt;&gt;*単価*"),COUNTIF(BJ706,"*変更契約*")),"変更後予定価格",IF(COUNTIF(BJ706,"*単価*"),"年間支払金額","予定価格"))))))))))))</f>
        <v>予定価格</v>
      </c>
      <c r="BD706" s="98" t="str">
        <f>IF(AND(BI706=契約状況コード表!M$5,T706&gt;契約状況コード表!N$5),"○",IF(AND(BI706=契約状況コード表!M$6,T706&gt;=契約状況コード表!N$6),"○",IF(AND(BI706=契約状況コード表!M$7,T706&gt;=契約状況コード表!N$7),"○",IF(AND(BI706=契約状況コード表!M$8,T706&gt;=契約状況コード表!N$8),"○",IF(AND(BI706=契約状況コード表!M$9,T706&gt;=契約状況コード表!N$9),"○",IF(AND(BI706=契約状況コード表!M$10,T706&gt;=契約状況コード表!N$10),"○",IF(AND(BI706=契約状況コード表!M$11,T706&gt;=契約状況コード表!N$11),"○",IF(AND(BI706=契約状況コード表!M$12,T706&gt;=契約状況コード表!N$12),"○",IF(AND(BI706=契約状況コード表!M$13,T706&gt;=契約状況コード表!N$13),"○",IF(T706="他官署で調達手続き入札を実施のため","○","×"))))))))))</f>
        <v>×</v>
      </c>
      <c r="BE706" s="98" t="str">
        <f>IF(AND(BI706=契約状況コード表!M$5,Y706&gt;契約状況コード表!N$5),"○",IF(AND(BI706=契約状況コード表!M$6,Y706&gt;=契約状況コード表!N$6),"○",IF(AND(BI706=契約状況コード表!M$7,Y706&gt;=契約状況コード表!N$7),"○",IF(AND(BI706=契約状況コード表!M$8,Y706&gt;=契約状況コード表!N$8),"○",IF(AND(BI706=契約状況コード表!M$9,Y706&gt;=契約状況コード表!N$9),"○",IF(AND(BI706=契約状況コード表!M$10,Y706&gt;=契約状況コード表!N$10),"○",IF(AND(BI706=契約状況コード表!M$11,Y706&gt;=契約状況コード表!N$11),"○",IF(AND(BI706=契約状況コード表!M$12,Y706&gt;=契約状況コード表!N$12),"○",IF(AND(BI706=契約状況コード表!M$13,Y706&gt;=契約状況コード表!N$13),"○","×")))))))))</f>
        <v>×</v>
      </c>
      <c r="BF706" s="98" t="str">
        <f t="shared" si="86"/>
        <v>×</v>
      </c>
      <c r="BG706" s="98" t="str">
        <f t="shared" si="87"/>
        <v>×</v>
      </c>
      <c r="BH706" s="99" t="str">
        <f t="shared" si="88"/>
        <v/>
      </c>
      <c r="BI706" s="146">
        <f t="shared" si="89"/>
        <v>0</v>
      </c>
      <c r="BJ706" s="29" t="str">
        <f>IF(AG706=契約状況コード表!G$5,"",IF(AND(K706&lt;&gt;"",ISTEXT(U706)),"分担契約/単価契約",IF(ISTEXT(U706),"単価契約",IF(K706&lt;&gt;"","分担契約",""))))</f>
        <v/>
      </c>
      <c r="BK706" s="147"/>
      <c r="BL706" s="102" t="str">
        <f>IF(COUNTIF(T706,"**"),"",IF(AND(T706&gt;=契約状況コード表!P$5,OR(H706=契約状況コード表!M$5,H706=契約状況コード表!M$6)),1,IF(AND(T706&gt;=契約状況コード表!P$13,H706&lt;&gt;契約状況コード表!M$5,H706&lt;&gt;契約状況コード表!M$6),1,"")))</f>
        <v/>
      </c>
      <c r="BM706" s="132" t="str">
        <f t="shared" si="90"/>
        <v>○</v>
      </c>
      <c r="BN706" s="102" t="b">
        <f t="shared" si="91"/>
        <v>1</v>
      </c>
      <c r="BO706" s="102" t="b">
        <f t="shared" si="92"/>
        <v>1</v>
      </c>
    </row>
    <row r="707" spans="7:67" ht="60.6" customHeight="1">
      <c r="G707" s="64"/>
      <c r="H707" s="65"/>
      <c r="I707" s="65"/>
      <c r="J707" s="65"/>
      <c r="K707" s="64"/>
      <c r="L707" s="29"/>
      <c r="M707" s="66"/>
      <c r="N707" s="65"/>
      <c r="O707" s="67"/>
      <c r="P707" s="72"/>
      <c r="Q707" s="73"/>
      <c r="R707" s="65"/>
      <c r="S707" s="64"/>
      <c r="T707" s="74"/>
      <c r="U707" s="131"/>
      <c r="V707" s="76"/>
      <c r="W707" s="148" t="str">
        <f>IF(OR(T707="他官署で調達手続きを実施のため",AG707=契約状況コード表!G$5),"－",IF(V707&lt;&gt;"",ROUNDDOWN(V707/T707,3),(IFERROR(ROUNDDOWN(U707/T707,3),"－"))))</f>
        <v>－</v>
      </c>
      <c r="X707" s="74"/>
      <c r="Y707" s="74"/>
      <c r="Z707" s="71"/>
      <c r="AA707" s="69"/>
      <c r="AB707" s="70"/>
      <c r="AC707" s="71"/>
      <c r="AD707" s="71"/>
      <c r="AE707" s="71"/>
      <c r="AF707" s="71"/>
      <c r="AG707" s="69"/>
      <c r="AH707" s="65"/>
      <c r="AI707" s="65"/>
      <c r="AJ707" s="65"/>
      <c r="AK707" s="29"/>
      <c r="AL707" s="29"/>
      <c r="AM707" s="170"/>
      <c r="AN707" s="170"/>
      <c r="AO707" s="170"/>
      <c r="AP707" s="170"/>
      <c r="AQ707" s="29"/>
      <c r="AR707" s="64"/>
      <c r="AS707" s="29"/>
      <c r="AT707" s="29"/>
      <c r="AU707" s="29"/>
      <c r="AV707" s="29"/>
      <c r="AW707" s="29"/>
      <c r="AX707" s="29"/>
      <c r="AY707" s="29"/>
      <c r="AZ707" s="29"/>
      <c r="BA707" s="90"/>
      <c r="BB707" s="97"/>
      <c r="BC707" s="98" t="str">
        <f>IF(AND(OR(K707=契約状況コード表!D$5,K707=契約状況コード表!D$6),OR(AG707=契約状況コード表!G$5,AG707=契約状況コード表!G$6)),"年間支払金額(全官署)",IF(OR(AG707=契約状況コード表!G$5,AG707=契約状況コード表!G$6),"年間支払金額",IF(AND(OR(COUNTIF(AI707,"*すべて*"),COUNTIF(AI707,"*全て*")),S707="●",OR(K707=契約状況コード表!D$5,K707=契約状況コード表!D$6)),"年間支払金額(全官署、契約相手方ごと)",IF(AND(OR(COUNTIF(AI707,"*すべて*"),COUNTIF(AI707,"*全て*")),S707="●"),"年間支払金額(契約相手方ごと)",IF(AND(OR(K707=契約状況コード表!D$5,K707=契約状況コード表!D$6),AG707=契約状況コード表!G$7),"契約総額(全官署)",IF(AND(K707=契約状況コード表!D$7,AG707=契約状況コード表!G$7),"契約総額(自官署のみ)",IF(K707=契約状況コード表!D$7,"年間支払金額(自官署のみ)",IF(AG707=契約状況コード表!G$7,"契約総額",IF(AND(COUNTIF(BJ707,"&lt;&gt;*単価*"),OR(K707=契約状況コード表!D$5,K707=契約状況コード表!D$6)),"全官署予定価格",IF(AND(COUNTIF(BJ707,"*単価*"),OR(K707=契約状況コード表!D$5,K707=契約状況コード表!D$6)),"全官署支払金額",IF(AND(COUNTIF(BJ707,"&lt;&gt;*単価*"),COUNTIF(BJ707,"*変更契約*")),"変更後予定価格",IF(COUNTIF(BJ707,"*単価*"),"年間支払金額","予定価格"))))))))))))</f>
        <v>予定価格</v>
      </c>
      <c r="BD707" s="98" t="str">
        <f>IF(AND(BI707=契約状況コード表!M$5,T707&gt;契約状況コード表!N$5),"○",IF(AND(BI707=契約状況コード表!M$6,T707&gt;=契約状況コード表!N$6),"○",IF(AND(BI707=契約状況コード表!M$7,T707&gt;=契約状況コード表!N$7),"○",IF(AND(BI707=契約状況コード表!M$8,T707&gt;=契約状況コード表!N$8),"○",IF(AND(BI707=契約状況コード表!M$9,T707&gt;=契約状況コード表!N$9),"○",IF(AND(BI707=契約状況コード表!M$10,T707&gt;=契約状況コード表!N$10),"○",IF(AND(BI707=契約状況コード表!M$11,T707&gt;=契約状況コード表!N$11),"○",IF(AND(BI707=契約状況コード表!M$12,T707&gt;=契約状況コード表!N$12),"○",IF(AND(BI707=契約状況コード表!M$13,T707&gt;=契約状況コード表!N$13),"○",IF(T707="他官署で調達手続き入札を実施のため","○","×"))))))))))</f>
        <v>×</v>
      </c>
      <c r="BE707" s="98" t="str">
        <f>IF(AND(BI707=契約状況コード表!M$5,Y707&gt;契約状況コード表!N$5),"○",IF(AND(BI707=契約状況コード表!M$6,Y707&gt;=契約状況コード表!N$6),"○",IF(AND(BI707=契約状況コード表!M$7,Y707&gt;=契約状況コード表!N$7),"○",IF(AND(BI707=契約状況コード表!M$8,Y707&gt;=契約状況コード表!N$8),"○",IF(AND(BI707=契約状況コード表!M$9,Y707&gt;=契約状況コード表!N$9),"○",IF(AND(BI707=契約状況コード表!M$10,Y707&gt;=契約状況コード表!N$10),"○",IF(AND(BI707=契約状況コード表!M$11,Y707&gt;=契約状況コード表!N$11),"○",IF(AND(BI707=契約状況コード表!M$12,Y707&gt;=契約状況コード表!N$12),"○",IF(AND(BI707=契約状況コード表!M$13,Y707&gt;=契約状況コード表!N$13),"○","×")))))))))</f>
        <v>×</v>
      </c>
      <c r="BF707" s="98" t="str">
        <f t="shared" si="86"/>
        <v>×</v>
      </c>
      <c r="BG707" s="98" t="str">
        <f t="shared" si="87"/>
        <v>×</v>
      </c>
      <c r="BH707" s="99" t="str">
        <f t="shared" si="88"/>
        <v/>
      </c>
      <c r="BI707" s="146">
        <f t="shared" si="89"/>
        <v>0</v>
      </c>
      <c r="BJ707" s="29" t="str">
        <f>IF(AG707=契約状況コード表!G$5,"",IF(AND(K707&lt;&gt;"",ISTEXT(U707)),"分担契約/単価契約",IF(ISTEXT(U707),"単価契約",IF(K707&lt;&gt;"","分担契約",""))))</f>
        <v/>
      </c>
      <c r="BK707" s="147"/>
      <c r="BL707" s="102" t="str">
        <f>IF(COUNTIF(T707,"**"),"",IF(AND(T707&gt;=契約状況コード表!P$5,OR(H707=契約状況コード表!M$5,H707=契約状況コード表!M$6)),1,IF(AND(T707&gt;=契約状況コード表!P$13,H707&lt;&gt;契約状況コード表!M$5,H707&lt;&gt;契約状況コード表!M$6),1,"")))</f>
        <v/>
      </c>
      <c r="BM707" s="132" t="str">
        <f t="shared" si="90"/>
        <v>○</v>
      </c>
      <c r="BN707" s="102" t="b">
        <f t="shared" si="91"/>
        <v>1</v>
      </c>
      <c r="BO707" s="102" t="b">
        <f t="shared" si="92"/>
        <v>1</v>
      </c>
    </row>
    <row r="708" spans="7:67" ht="60.6" customHeight="1">
      <c r="G708" s="64"/>
      <c r="H708" s="65"/>
      <c r="I708" s="65"/>
      <c r="J708" s="65"/>
      <c r="K708" s="64"/>
      <c r="L708" s="29"/>
      <c r="M708" s="66"/>
      <c r="N708" s="65"/>
      <c r="O708" s="67"/>
      <c r="P708" s="72"/>
      <c r="Q708" s="73"/>
      <c r="R708" s="65"/>
      <c r="S708" s="64"/>
      <c r="T708" s="68"/>
      <c r="U708" s="75"/>
      <c r="V708" s="76"/>
      <c r="W708" s="148" t="str">
        <f>IF(OR(T708="他官署で調達手続きを実施のため",AG708=契約状況コード表!G$5),"－",IF(V708&lt;&gt;"",ROUNDDOWN(V708/T708,3),(IFERROR(ROUNDDOWN(U708/T708,3),"－"))))</f>
        <v>－</v>
      </c>
      <c r="X708" s="68"/>
      <c r="Y708" s="68"/>
      <c r="Z708" s="71"/>
      <c r="AA708" s="69"/>
      <c r="AB708" s="70"/>
      <c r="AC708" s="71"/>
      <c r="AD708" s="71"/>
      <c r="AE708" s="71"/>
      <c r="AF708" s="71"/>
      <c r="AG708" s="69"/>
      <c r="AH708" s="65"/>
      <c r="AI708" s="65"/>
      <c r="AJ708" s="65"/>
      <c r="AK708" s="29"/>
      <c r="AL708" s="29"/>
      <c r="AM708" s="170"/>
      <c r="AN708" s="170"/>
      <c r="AO708" s="170"/>
      <c r="AP708" s="170"/>
      <c r="AQ708" s="29"/>
      <c r="AR708" s="64"/>
      <c r="AS708" s="29"/>
      <c r="AT708" s="29"/>
      <c r="AU708" s="29"/>
      <c r="AV708" s="29"/>
      <c r="AW708" s="29"/>
      <c r="AX708" s="29"/>
      <c r="AY708" s="29"/>
      <c r="AZ708" s="29"/>
      <c r="BA708" s="90"/>
      <c r="BB708" s="97"/>
      <c r="BC708" s="98" t="str">
        <f>IF(AND(OR(K708=契約状況コード表!D$5,K708=契約状況コード表!D$6),OR(AG708=契約状況コード表!G$5,AG708=契約状況コード表!G$6)),"年間支払金額(全官署)",IF(OR(AG708=契約状況コード表!G$5,AG708=契約状況コード表!G$6),"年間支払金額",IF(AND(OR(COUNTIF(AI708,"*すべて*"),COUNTIF(AI708,"*全て*")),S708="●",OR(K708=契約状況コード表!D$5,K708=契約状況コード表!D$6)),"年間支払金額(全官署、契約相手方ごと)",IF(AND(OR(COUNTIF(AI708,"*すべて*"),COUNTIF(AI708,"*全て*")),S708="●"),"年間支払金額(契約相手方ごと)",IF(AND(OR(K708=契約状況コード表!D$5,K708=契約状況コード表!D$6),AG708=契約状況コード表!G$7),"契約総額(全官署)",IF(AND(K708=契約状況コード表!D$7,AG708=契約状況コード表!G$7),"契約総額(自官署のみ)",IF(K708=契約状況コード表!D$7,"年間支払金額(自官署のみ)",IF(AG708=契約状況コード表!G$7,"契約総額",IF(AND(COUNTIF(BJ708,"&lt;&gt;*単価*"),OR(K708=契約状況コード表!D$5,K708=契約状況コード表!D$6)),"全官署予定価格",IF(AND(COUNTIF(BJ708,"*単価*"),OR(K708=契約状況コード表!D$5,K708=契約状況コード表!D$6)),"全官署支払金額",IF(AND(COUNTIF(BJ708,"&lt;&gt;*単価*"),COUNTIF(BJ708,"*変更契約*")),"変更後予定価格",IF(COUNTIF(BJ708,"*単価*"),"年間支払金額","予定価格"))))))))))))</f>
        <v>予定価格</v>
      </c>
      <c r="BD708" s="98" t="str">
        <f>IF(AND(BI708=契約状況コード表!M$5,T708&gt;契約状況コード表!N$5),"○",IF(AND(BI708=契約状況コード表!M$6,T708&gt;=契約状況コード表!N$6),"○",IF(AND(BI708=契約状況コード表!M$7,T708&gt;=契約状況コード表!N$7),"○",IF(AND(BI708=契約状況コード表!M$8,T708&gt;=契約状況コード表!N$8),"○",IF(AND(BI708=契約状況コード表!M$9,T708&gt;=契約状況コード表!N$9),"○",IF(AND(BI708=契約状況コード表!M$10,T708&gt;=契約状況コード表!N$10),"○",IF(AND(BI708=契約状況コード表!M$11,T708&gt;=契約状況コード表!N$11),"○",IF(AND(BI708=契約状況コード表!M$12,T708&gt;=契約状況コード表!N$12),"○",IF(AND(BI708=契約状況コード表!M$13,T708&gt;=契約状況コード表!N$13),"○",IF(T708="他官署で調達手続き入札を実施のため","○","×"))))))))))</f>
        <v>×</v>
      </c>
      <c r="BE708" s="98" t="str">
        <f>IF(AND(BI708=契約状況コード表!M$5,Y708&gt;契約状況コード表!N$5),"○",IF(AND(BI708=契約状況コード表!M$6,Y708&gt;=契約状況コード表!N$6),"○",IF(AND(BI708=契約状況コード表!M$7,Y708&gt;=契約状況コード表!N$7),"○",IF(AND(BI708=契約状況コード表!M$8,Y708&gt;=契約状況コード表!N$8),"○",IF(AND(BI708=契約状況コード表!M$9,Y708&gt;=契約状況コード表!N$9),"○",IF(AND(BI708=契約状況コード表!M$10,Y708&gt;=契約状況コード表!N$10),"○",IF(AND(BI708=契約状況コード表!M$11,Y708&gt;=契約状況コード表!N$11),"○",IF(AND(BI708=契約状況コード表!M$12,Y708&gt;=契約状況コード表!N$12),"○",IF(AND(BI708=契約状況コード表!M$13,Y708&gt;=契約状況コード表!N$13),"○","×")))))))))</f>
        <v>×</v>
      </c>
      <c r="BF708" s="98" t="str">
        <f t="shared" si="86"/>
        <v>×</v>
      </c>
      <c r="BG708" s="98" t="str">
        <f t="shared" si="87"/>
        <v>×</v>
      </c>
      <c r="BH708" s="99" t="str">
        <f t="shared" si="88"/>
        <v/>
      </c>
      <c r="BI708" s="146">
        <f t="shared" si="89"/>
        <v>0</v>
      </c>
      <c r="BJ708" s="29" t="str">
        <f>IF(AG708=契約状況コード表!G$5,"",IF(AND(K708&lt;&gt;"",ISTEXT(U708)),"分担契約/単価契約",IF(ISTEXT(U708),"単価契約",IF(K708&lt;&gt;"","分担契約",""))))</f>
        <v/>
      </c>
      <c r="BK708" s="147"/>
      <c r="BL708" s="102" t="str">
        <f>IF(COUNTIF(T708,"**"),"",IF(AND(T708&gt;=契約状況コード表!P$5,OR(H708=契約状況コード表!M$5,H708=契約状況コード表!M$6)),1,IF(AND(T708&gt;=契約状況コード表!P$13,H708&lt;&gt;契約状況コード表!M$5,H708&lt;&gt;契約状況コード表!M$6),1,"")))</f>
        <v/>
      </c>
      <c r="BM708" s="132" t="str">
        <f t="shared" si="90"/>
        <v>○</v>
      </c>
      <c r="BN708" s="102" t="b">
        <f t="shared" si="91"/>
        <v>1</v>
      </c>
      <c r="BO708" s="102" t="b">
        <f t="shared" si="92"/>
        <v>1</v>
      </c>
    </row>
    <row r="709" spans="7:67" ht="60.6" customHeight="1">
      <c r="G709" s="64"/>
      <c r="H709" s="65"/>
      <c r="I709" s="65"/>
      <c r="J709" s="65"/>
      <c r="K709" s="64"/>
      <c r="L709" s="29"/>
      <c r="M709" s="66"/>
      <c r="N709" s="65"/>
      <c r="O709" s="67"/>
      <c r="P709" s="72"/>
      <c r="Q709" s="73"/>
      <c r="R709" s="65"/>
      <c r="S709" s="64"/>
      <c r="T709" s="68"/>
      <c r="U709" s="75"/>
      <c r="V709" s="76"/>
      <c r="W709" s="148" t="str">
        <f>IF(OR(T709="他官署で調達手続きを実施のため",AG709=契約状況コード表!G$5),"－",IF(V709&lt;&gt;"",ROUNDDOWN(V709/T709,3),(IFERROR(ROUNDDOWN(U709/T709,3),"－"))))</f>
        <v>－</v>
      </c>
      <c r="X709" s="68"/>
      <c r="Y709" s="68"/>
      <c r="Z709" s="71"/>
      <c r="AA709" s="69"/>
      <c r="AB709" s="70"/>
      <c r="AC709" s="71"/>
      <c r="AD709" s="71"/>
      <c r="AE709" s="71"/>
      <c r="AF709" s="71"/>
      <c r="AG709" s="69"/>
      <c r="AH709" s="65"/>
      <c r="AI709" s="65"/>
      <c r="AJ709" s="65"/>
      <c r="AK709" s="29"/>
      <c r="AL709" s="29"/>
      <c r="AM709" s="170"/>
      <c r="AN709" s="170"/>
      <c r="AO709" s="170"/>
      <c r="AP709" s="170"/>
      <c r="AQ709" s="29"/>
      <c r="AR709" s="64"/>
      <c r="AS709" s="29"/>
      <c r="AT709" s="29"/>
      <c r="AU709" s="29"/>
      <c r="AV709" s="29"/>
      <c r="AW709" s="29"/>
      <c r="AX709" s="29"/>
      <c r="AY709" s="29"/>
      <c r="AZ709" s="29"/>
      <c r="BA709" s="90"/>
      <c r="BB709" s="97"/>
      <c r="BC709" s="98" t="str">
        <f>IF(AND(OR(K709=契約状況コード表!D$5,K709=契約状況コード表!D$6),OR(AG709=契約状況コード表!G$5,AG709=契約状況コード表!G$6)),"年間支払金額(全官署)",IF(OR(AG709=契約状況コード表!G$5,AG709=契約状況コード表!G$6),"年間支払金額",IF(AND(OR(COUNTIF(AI709,"*すべて*"),COUNTIF(AI709,"*全て*")),S709="●",OR(K709=契約状況コード表!D$5,K709=契約状況コード表!D$6)),"年間支払金額(全官署、契約相手方ごと)",IF(AND(OR(COUNTIF(AI709,"*すべて*"),COUNTIF(AI709,"*全て*")),S709="●"),"年間支払金額(契約相手方ごと)",IF(AND(OR(K709=契約状況コード表!D$5,K709=契約状況コード表!D$6),AG709=契約状況コード表!G$7),"契約総額(全官署)",IF(AND(K709=契約状況コード表!D$7,AG709=契約状況コード表!G$7),"契約総額(自官署のみ)",IF(K709=契約状況コード表!D$7,"年間支払金額(自官署のみ)",IF(AG709=契約状況コード表!G$7,"契約総額",IF(AND(COUNTIF(BJ709,"&lt;&gt;*単価*"),OR(K709=契約状況コード表!D$5,K709=契約状況コード表!D$6)),"全官署予定価格",IF(AND(COUNTIF(BJ709,"*単価*"),OR(K709=契約状況コード表!D$5,K709=契約状況コード表!D$6)),"全官署支払金額",IF(AND(COUNTIF(BJ709,"&lt;&gt;*単価*"),COUNTIF(BJ709,"*変更契約*")),"変更後予定価格",IF(COUNTIF(BJ709,"*単価*"),"年間支払金額","予定価格"))))))))))))</f>
        <v>予定価格</v>
      </c>
      <c r="BD709" s="98" t="str">
        <f>IF(AND(BI709=契約状況コード表!M$5,T709&gt;契約状況コード表!N$5),"○",IF(AND(BI709=契約状況コード表!M$6,T709&gt;=契約状況コード表!N$6),"○",IF(AND(BI709=契約状況コード表!M$7,T709&gt;=契約状況コード表!N$7),"○",IF(AND(BI709=契約状況コード表!M$8,T709&gt;=契約状況コード表!N$8),"○",IF(AND(BI709=契約状況コード表!M$9,T709&gt;=契約状況コード表!N$9),"○",IF(AND(BI709=契約状況コード表!M$10,T709&gt;=契約状況コード表!N$10),"○",IF(AND(BI709=契約状況コード表!M$11,T709&gt;=契約状況コード表!N$11),"○",IF(AND(BI709=契約状況コード表!M$12,T709&gt;=契約状況コード表!N$12),"○",IF(AND(BI709=契約状況コード表!M$13,T709&gt;=契約状況コード表!N$13),"○",IF(T709="他官署で調達手続き入札を実施のため","○","×"))))))))))</f>
        <v>×</v>
      </c>
      <c r="BE709" s="98" t="str">
        <f>IF(AND(BI709=契約状況コード表!M$5,Y709&gt;契約状況コード表!N$5),"○",IF(AND(BI709=契約状況コード表!M$6,Y709&gt;=契約状況コード表!N$6),"○",IF(AND(BI709=契約状況コード表!M$7,Y709&gt;=契約状況コード表!N$7),"○",IF(AND(BI709=契約状況コード表!M$8,Y709&gt;=契約状況コード表!N$8),"○",IF(AND(BI709=契約状況コード表!M$9,Y709&gt;=契約状況コード表!N$9),"○",IF(AND(BI709=契約状況コード表!M$10,Y709&gt;=契約状況コード表!N$10),"○",IF(AND(BI709=契約状況コード表!M$11,Y709&gt;=契約状況コード表!N$11),"○",IF(AND(BI709=契約状況コード表!M$12,Y709&gt;=契約状況コード表!N$12),"○",IF(AND(BI709=契約状況コード表!M$13,Y709&gt;=契約状況コード表!N$13),"○","×")))))))))</f>
        <v>×</v>
      </c>
      <c r="BF709" s="98" t="str">
        <f t="shared" si="86"/>
        <v>×</v>
      </c>
      <c r="BG709" s="98" t="str">
        <f t="shared" si="87"/>
        <v>×</v>
      </c>
      <c r="BH709" s="99" t="str">
        <f t="shared" si="88"/>
        <v/>
      </c>
      <c r="BI709" s="146">
        <f t="shared" si="89"/>
        <v>0</v>
      </c>
      <c r="BJ709" s="29" t="str">
        <f>IF(AG709=契約状況コード表!G$5,"",IF(AND(K709&lt;&gt;"",ISTEXT(U709)),"分担契約/単価契約",IF(ISTEXT(U709),"単価契約",IF(K709&lt;&gt;"","分担契約",""))))</f>
        <v/>
      </c>
      <c r="BK709" s="147"/>
      <c r="BL709" s="102" t="str">
        <f>IF(COUNTIF(T709,"**"),"",IF(AND(T709&gt;=契約状況コード表!P$5,OR(H709=契約状況コード表!M$5,H709=契約状況コード表!M$6)),1,IF(AND(T709&gt;=契約状況コード表!P$13,H709&lt;&gt;契約状況コード表!M$5,H709&lt;&gt;契約状況コード表!M$6),1,"")))</f>
        <v/>
      </c>
      <c r="BM709" s="132" t="str">
        <f t="shared" si="90"/>
        <v>○</v>
      </c>
      <c r="BN709" s="102" t="b">
        <f t="shared" si="91"/>
        <v>1</v>
      </c>
      <c r="BO709" s="102" t="b">
        <f t="shared" si="92"/>
        <v>1</v>
      </c>
    </row>
    <row r="710" spans="7:67" ht="60.6" customHeight="1">
      <c r="G710" s="64"/>
      <c r="H710" s="65"/>
      <c r="I710" s="65"/>
      <c r="J710" s="65"/>
      <c r="K710" s="64"/>
      <c r="L710" s="29"/>
      <c r="M710" s="66"/>
      <c r="N710" s="65"/>
      <c r="O710" s="67"/>
      <c r="P710" s="72"/>
      <c r="Q710" s="73"/>
      <c r="R710" s="65"/>
      <c r="S710" s="64"/>
      <c r="T710" s="68"/>
      <c r="U710" s="75"/>
      <c r="V710" s="76"/>
      <c r="W710" s="148" t="str">
        <f>IF(OR(T710="他官署で調達手続きを実施のため",AG710=契約状況コード表!G$5),"－",IF(V710&lt;&gt;"",ROUNDDOWN(V710/T710,3),(IFERROR(ROUNDDOWN(U710/T710,3),"－"))))</f>
        <v>－</v>
      </c>
      <c r="X710" s="68"/>
      <c r="Y710" s="68"/>
      <c r="Z710" s="71"/>
      <c r="AA710" s="69"/>
      <c r="AB710" s="70"/>
      <c r="AC710" s="71"/>
      <c r="AD710" s="71"/>
      <c r="AE710" s="71"/>
      <c r="AF710" s="71"/>
      <c r="AG710" s="69"/>
      <c r="AH710" s="65"/>
      <c r="AI710" s="65"/>
      <c r="AJ710" s="65"/>
      <c r="AK710" s="29"/>
      <c r="AL710" s="29"/>
      <c r="AM710" s="170"/>
      <c r="AN710" s="170"/>
      <c r="AO710" s="170"/>
      <c r="AP710" s="170"/>
      <c r="AQ710" s="29"/>
      <c r="AR710" s="64"/>
      <c r="AS710" s="29"/>
      <c r="AT710" s="29"/>
      <c r="AU710" s="29"/>
      <c r="AV710" s="29"/>
      <c r="AW710" s="29"/>
      <c r="AX710" s="29"/>
      <c r="AY710" s="29"/>
      <c r="AZ710" s="29"/>
      <c r="BA710" s="90"/>
      <c r="BB710" s="97"/>
      <c r="BC710" s="98" t="str">
        <f>IF(AND(OR(K710=契約状況コード表!D$5,K710=契約状況コード表!D$6),OR(AG710=契約状況コード表!G$5,AG710=契約状況コード表!G$6)),"年間支払金額(全官署)",IF(OR(AG710=契約状況コード表!G$5,AG710=契約状況コード表!G$6),"年間支払金額",IF(AND(OR(COUNTIF(AI710,"*すべて*"),COUNTIF(AI710,"*全て*")),S710="●",OR(K710=契約状況コード表!D$5,K710=契約状況コード表!D$6)),"年間支払金額(全官署、契約相手方ごと)",IF(AND(OR(COUNTIF(AI710,"*すべて*"),COUNTIF(AI710,"*全て*")),S710="●"),"年間支払金額(契約相手方ごと)",IF(AND(OR(K710=契約状況コード表!D$5,K710=契約状況コード表!D$6),AG710=契約状況コード表!G$7),"契約総額(全官署)",IF(AND(K710=契約状況コード表!D$7,AG710=契約状況コード表!G$7),"契約総額(自官署のみ)",IF(K710=契約状況コード表!D$7,"年間支払金額(自官署のみ)",IF(AG710=契約状況コード表!G$7,"契約総額",IF(AND(COUNTIF(BJ710,"&lt;&gt;*単価*"),OR(K710=契約状況コード表!D$5,K710=契約状況コード表!D$6)),"全官署予定価格",IF(AND(COUNTIF(BJ710,"*単価*"),OR(K710=契約状況コード表!D$5,K710=契約状況コード表!D$6)),"全官署支払金額",IF(AND(COUNTIF(BJ710,"&lt;&gt;*単価*"),COUNTIF(BJ710,"*変更契約*")),"変更後予定価格",IF(COUNTIF(BJ710,"*単価*"),"年間支払金額","予定価格"))))))))))))</f>
        <v>予定価格</v>
      </c>
      <c r="BD710" s="98" t="str">
        <f>IF(AND(BI710=契約状況コード表!M$5,T710&gt;契約状況コード表!N$5),"○",IF(AND(BI710=契約状況コード表!M$6,T710&gt;=契約状況コード表!N$6),"○",IF(AND(BI710=契約状況コード表!M$7,T710&gt;=契約状況コード表!N$7),"○",IF(AND(BI710=契約状況コード表!M$8,T710&gt;=契約状況コード表!N$8),"○",IF(AND(BI710=契約状況コード表!M$9,T710&gt;=契約状況コード表!N$9),"○",IF(AND(BI710=契約状況コード表!M$10,T710&gt;=契約状況コード表!N$10),"○",IF(AND(BI710=契約状況コード表!M$11,T710&gt;=契約状況コード表!N$11),"○",IF(AND(BI710=契約状況コード表!M$12,T710&gt;=契約状況コード表!N$12),"○",IF(AND(BI710=契約状況コード表!M$13,T710&gt;=契約状況コード表!N$13),"○",IF(T710="他官署で調達手続き入札を実施のため","○","×"))))))))))</f>
        <v>×</v>
      </c>
      <c r="BE710" s="98" t="str">
        <f>IF(AND(BI710=契約状況コード表!M$5,Y710&gt;契約状況コード表!N$5),"○",IF(AND(BI710=契約状況コード表!M$6,Y710&gt;=契約状況コード表!N$6),"○",IF(AND(BI710=契約状況コード表!M$7,Y710&gt;=契約状況コード表!N$7),"○",IF(AND(BI710=契約状況コード表!M$8,Y710&gt;=契約状況コード表!N$8),"○",IF(AND(BI710=契約状況コード表!M$9,Y710&gt;=契約状況コード表!N$9),"○",IF(AND(BI710=契約状況コード表!M$10,Y710&gt;=契約状況コード表!N$10),"○",IF(AND(BI710=契約状況コード表!M$11,Y710&gt;=契約状況コード表!N$11),"○",IF(AND(BI710=契約状況コード表!M$12,Y710&gt;=契約状況コード表!N$12),"○",IF(AND(BI710=契約状況コード表!M$13,Y710&gt;=契約状況コード表!N$13),"○","×")))))))))</f>
        <v>×</v>
      </c>
      <c r="BF710" s="98" t="str">
        <f t="shared" si="86"/>
        <v>×</v>
      </c>
      <c r="BG710" s="98" t="str">
        <f t="shared" si="87"/>
        <v>×</v>
      </c>
      <c r="BH710" s="99" t="str">
        <f t="shared" si="88"/>
        <v/>
      </c>
      <c r="BI710" s="146">
        <f t="shared" si="89"/>
        <v>0</v>
      </c>
      <c r="BJ710" s="29" t="str">
        <f>IF(AG710=契約状況コード表!G$5,"",IF(AND(K710&lt;&gt;"",ISTEXT(U710)),"分担契約/単価契約",IF(ISTEXT(U710),"単価契約",IF(K710&lt;&gt;"","分担契約",""))))</f>
        <v/>
      </c>
      <c r="BK710" s="147"/>
      <c r="BL710" s="102" t="str">
        <f>IF(COUNTIF(T710,"**"),"",IF(AND(T710&gt;=契約状況コード表!P$5,OR(H710=契約状況コード表!M$5,H710=契約状況コード表!M$6)),1,IF(AND(T710&gt;=契約状況コード表!P$13,H710&lt;&gt;契約状況コード表!M$5,H710&lt;&gt;契約状況コード表!M$6),1,"")))</f>
        <v/>
      </c>
      <c r="BM710" s="132" t="str">
        <f t="shared" si="90"/>
        <v>○</v>
      </c>
      <c r="BN710" s="102" t="b">
        <f t="shared" si="91"/>
        <v>1</v>
      </c>
      <c r="BO710" s="102" t="b">
        <f t="shared" si="92"/>
        <v>1</v>
      </c>
    </row>
    <row r="711" spans="7:67" ht="60.6" customHeight="1">
      <c r="G711" s="64"/>
      <c r="H711" s="65"/>
      <c r="I711" s="65"/>
      <c r="J711" s="65"/>
      <c r="K711" s="64"/>
      <c r="L711" s="29"/>
      <c r="M711" s="66"/>
      <c r="N711" s="65"/>
      <c r="O711" s="67"/>
      <c r="P711" s="72"/>
      <c r="Q711" s="73"/>
      <c r="R711" s="65"/>
      <c r="S711" s="64"/>
      <c r="T711" s="68"/>
      <c r="U711" s="75"/>
      <c r="V711" s="76"/>
      <c r="W711" s="148" t="str">
        <f>IF(OR(T711="他官署で調達手続きを実施のため",AG711=契約状況コード表!G$5),"－",IF(V711&lt;&gt;"",ROUNDDOWN(V711/T711,3),(IFERROR(ROUNDDOWN(U711/T711,3),"－"))))</f>
        <v>－</v>
      </c>
      <c r="X711" s="68"/>
      <c r="Y711" s="68"/>
      <c r="Z711" s="71"/>
      <c r="AA711" s="69"/>
      <c r="AB711" s="70"/>
      <c r="AC711" s="71"/>
      <c r="AD711" s="71"/>
      <c r="AE711" s="71"/>
      <c r="AF711" s="71"/>
      <c r="AG711" s="69"/>
      <c r="AH711" s="65"/>
      <c r="AI711" s="65"/>
      <c r="AJ711" s="65"/>
      <c r="AK711" s="29"/>
      <c r="AL711" s="29"/>
      <c r="AM711" s="170"/>
      <c r="AN711" s="170"/>
      <c r="AO711" s="170"/>
      <c r="AP711" s="170"/>
      <c r="AQ711" s="29"/>
      <c r="AR711" s="64"/>
      <c r="AS711" s="29"/>
      <c r="AT711" s="29"/>
      <c r="AU711" s="29"/>
      <c r="AV711" s="29"/>
      <c r="AW711" s="29"/>
      <c r="AX711" s="29"/>
      <c r="AY711" s="29"/>
      <c r="AZ711" s="29"/>
      <c r="BA711" s="92"/>
      <c r="BB711" s="97"/>
      <c r="BC711" s="98" t="str">
        <f>IF(AND(OR(K711=契約状況コード表!D$5,K711=契約状況コード表!D$6),OR(AG711=契約状況コード表!G$5,AG711=契約状況コード表!G$6)),"年間支払金額(全官署)",IF(OR(AG711=契約状況コード表!G$5,AG711=契約状況コード表!G$6),"年間支払金額",IF(AND(OR(COUNTIF(AI711,"*すべて*"),COUNTIF(AI711,"*全て*")),S711="●",OR(K711=契約状況コード表!D$5,K711=契約状況コード表!D$6)),"年間支払金額(全官署、契約相手方ごと)",IF(AND(OR(COUNTIF(AI711,"*すべて*"),COUNTIF(AI711,"*全て*")),S711="●"),"年間支払金額(契約相手方ごと)",IF(AND(OR(K711=契約状況コード表!D$5,K711=契約状況コード表!D$6),AG711=契約状況コード表!G$7),"契約総額(全官署)",IF(AND(K711=契約状況コード表!D$7,AG711=契約状況コード表!G$7),"契約総額(自官署のみ)",IF(K711=契約状況コード表!D$7,"年間支払金額(自官署のみ)",IF(AG711=契約状況コード表!G$7,"契約総額",IF(AND(COUNTIF(BJ711,"&lt;&gt;*単価*"),OR(K711=契約状況コード表!D$5,K711=契約状況コード表!D$6)),"全官署予定価格",IF(AND(COUNTIF(BJ711,"*単価*"),OR(K711=契約状況コード表!D$5,K711=契約状況コード表!D$6)),"全官署支払金額",IF(AND(COUNTIF(BJ711,"&lt;&gt;*単価*"),COUNTIF(BJ711,"*変更契約*")),"変更後予定価格",IF(COUNTIF(BJ711,"*単価*"),"年間支払金額","予定価格"))))))))))))</f>
        <v>予定価格</v>
      </c>
      <c r="BD711" s="98" t="str">
        <f>IF(AND(BI711=契約状況コード表!M$5,T711&gt;契約状況コード表!N$5),"○",IF(AND(BI711=契約状況コード表!M$6,T711&gt;=契約状況コード表!N$6),"○",IF(AND(BI711=契約状況コード表!M$7,T711&gt;=契約状況コード表!N$7),"○",IF(AND(BI711=契約状況コード表!M$8,T711&gt;=契約状況コード表!N$8),"○",IF(AND(BI711=契約状況コード表!M$9,T711&gt;=契約状況コード表!N$9),"○",IF(AND(BI711=契約状況コード表!M$10,T711&gt;=契約状況コード表!N$10),"○",IF(AND(BI711=契約状況コード表!M$11,T711&gt;=契約状況コード表!N$11),"○",IF(AND(BI711=契約状況コード表!M$12,T711&gt;=契約状況コード表!N$12),"○",IF(AND(BI711=契約状況コード表!M$13,T711&gt;=契約状況コード表!N$13),"○",IF(T711="他官署で調達手続き入札を実施のため","○","×"))))))))))</f>
        <v>×</v>
      </c>
      <c r="BE711" s="98" t="str">
        <f>IF(AND(BI711=契約状況コード表!M$5,Y711&gt;契約状況コード表!N$5),"○",IF(AND(BI711=契約状況コード表!M$6,Y711&gt;=契約状況コード表!N$6),"○",IF(AND(BI711=契約状況コード表!M$7,Y711&gt;=契約状況コード表!N$7),"○",IF(AND(BI711=契約状況コード表!M$8,Y711&gt;=契約状況コード表!N$8),"○",IF(AND(BI711=契約状況コード表!M$9,Y711&gt;=契約状況コード表!N$9),"○",IF(AND(BI711=契約状況コード表!M$10,Y711&gt;=契約状況コード表!N$10),"○",IF(AND(BI711=契約状況コード表!M$11,Y711&gt;=契約状況コード表!N$11),"○",IF(AND(BI711=契約状況コード表!M$12,Y711&gt;=契約状況コード表!N$12),"○",IF(AND(BI711=契約状況コード表!M$13,Y711&gt;=契約状況コード表!N$13),"○","×")))))))))</f>
        <v>×</v>
      </c>
      <c r="BF711" s="98" t="str">
        <f t="shared" si="86"/>
        <v>×</v>
      </c>
      <c r="BG711" s="98" t="str">
        <f t="shared" si="87"/>
        <v>×</v>
      </c>
      <c r="BH711" s="99" t="str">
        <f t="shared" si="88"/>
        <v/>
      </c>
      <c r="BI711" s="146">
        <f t="shared" si="89"/>
        <v>0</v>
      </c>
      <c r="BJ711" s="29" t="str">
        <f>IF(AG711=契約状況コード表!G$5,"",IF(AND(K711&lt;&gt;"",ISTEXT(U711)),"分担契約/単価契約",IF(ISTEXT(U711),"単価契約",IF(K711&lt;&gt;"","分担契約",""))))</f>
        <v/>
      </c>
      <c r="BK711" s="147"/>
      <c r="BL711" s="102" t="str">
        <f>IF(COUNTIF(T711,"**"),"",IF(AND(T711&gt;=契約状況コード表!P$5,OR(H711=契約状況コード表!M$5,H711=契約状況コード表!M$6)),1,IF(AND(T711&gt;=契約状況コード表!P$13,H711&lt;&gt;契約状況コード表!M$5,H711&lt;&gt;契約状況コード表!M$6),1,"")))</f>
        <v/>
      </c>
      <c r="BM711" s="132" t="str">
        <f t="shared" si="90"/>
        <v>○</v>
      </c>
      <c r="BN711" s="102" t="b">
        <f t="shared" si="91"/>
        <v>1</v>
      </c>
      <c r="BO711" s="102" t="b">
        <f t="shared" si="92"/>
        <v>1</v>
      </c>
    </row>
    <row r="712" spans="7:67" ht="60.6" customHeight="1">
      <c r="G712" s="64"/>
      <c r="H712" s="65"/>
      <c r="I712" s="65"/>
      <c r="J712" s="65"/>
      <c r="K712" s="64"/>
      <c r="L712" s="29"/>
      <c r="M712" s="66"/>
      <c r="N712" s="65"/>
      <c r="O712" s="67"/>
      <c r="P712" s="72"/>
      <c r="Q712" s="73"/>
      <c r="R712" s="65"/>
      <c r="S712" s="64"/>
      <c r="T712" s="68"/>
      <c r="U712" s="75"/>
      <c r="V712" s="76"/>
      <c r="W712" s="148" t="str">
        <f>IF(OR(T712="他官署で調達手続きを実施のため",AG712=契約状況コード表!G$5),"－",IF(V712&lt;&gt;"",ROUNDDOWN(V712/T712,3),(IFERROR(ROUNDDOWN(U712/T712,3),"－"))))</f>
        <v>－</v>
      </c>
      <c r="X712" s="68"/>
      <c r="Y712" s="68"/>
      <c r="Z712" s="71"/>
      <c r="AA712" s="69"/>
      <c r="AB712" s="70"/>
      <c r="AC712" s="71"/>
      <c r="AD712" s="71"/>
      <c r="AE712" s="71"/>
      <c r="AF712" s="71"/>
      <c r="AG712" s="69"/>
      <c r="AH712" s="65"/>
      <c r="AI712" s="65"/>
      <c r="AJ712" s="65"/>
      <c r="AK712" s="29"/>
      <c r="AL712" s="29"/>
      <c r="AM712" s="170"/>
      <c r="AN712" s="170"/>
      <c r="AO712" s="170"/>
      <c r="AP712" s="170"/>
      <c r="AQ712" s="29"/>
      <c r="AR712" s="64"/>
      <c r="AS712" s="29"/>
      <c r="AT712" s="29"/>
      <c r="AU712" s="29"/>
      <c r="AV712" s="29"/>
      <c r="AW712" s="29"/>
      <c r="AX712" s="29"/>
      <c r="AY712" s="29"/>
      <c r="AZ712" s="29"/>
      <c r="BA712" s="90"/>
      <c r="BB712" s="97"/>
      <c r="BC712" s="98" t="str">
        <f>IF(AND(OR(K712=契約状況コード表!D$5,K712=契約状況コード表!D$6),OR(AG712=契約状況コード表!G$5,AG712=契約状況コード表!G$6)),"年間支払金額(全官署)",IF(OR(AG712=契約状況コード表!G$5,AG712=契約状況コード表!G$6),"年間支払金額",IF(AND(OR(COUNTIF(AI712,"*すべて*"),COUNTIF(AI712,"*全て*")),S712="●",OR(K712=契約状況コード表!D$5,K712=契約状況コード表!D$6)),"年間支払金額(全官署、契約相手方ごと)",IF(AND(OR(COUNTIF(AI712,"*すべて*"),COUNTIF(AI712,"*全て*")),S712="●"),"年間支払金額(契約相手方ごと)",IF(AND(OR(K712=契約状況コード表!D$5,K712=契約状況コード表!D$6),AG712=契約状況コード表!G$7),"契約総額(全官署)",IF(AND(K712=契約状況コード表!D$7,AG712=契約状況コード表!G$7),"契約総額(自官署のみ)",IF(K712=契約状況コード表!D$7,"年間支払金額(自官署のみ)",IF(AG712=契約状況コード表!G$7,"契約総額",IF(AND(COUNTIF(BJ712,"&lt;&gt;*単価*"),OR(K712=契約状況コード表!D$5,K712=契約状況コード表!D$6)),"全官署予定価格",IF(AND(COUNTIF(BJ712,"*単価*"),OR(K712=契約状況コード表!D$5,K712=契約状況コード表!D$6)),"全官署支払金額",IF(AND(COUNTIF(BJ712,"&lt;&gt;*単価*"),COUNTIF(BJ712,"*変更契約*")),"変更後予定価格",IF(COUNTIF(BJ712,"*単価*"),"年間支払金額","予定価格"))))))))))))</f>
        <v>予定価格</v>
      </c>
      <c r="BD712" s="98" t="str">
        <f>IF(AND(BI712=契約状況コード表!M$5,T712&gt;契約状況コード表!N$5),"○",IF(AND(BI712=契約状況コード表!M$6,T712&gt;=契約状況コード表!N$6),"○",IF(AND(BI712=契約状況コード表!M$7,T712&gt;=契約状況コード表!N$7),"○",IF(AND(BI712=契約状況コード表!M$8,T712&gt;=契約状況コード表!N$8),"○",IF(AND(BI712=契約状況コード表!M$9,T712&gt;=契約状況コード表!N$9),"○",IF(AND(BI712=契約状況コード表!M$10,T712&gt;=契約状況コード表!N$10),"○",IF(AND(BI712=契約状況コード表!M$11,T712&gt;=契約状況コード表!N$11),"○",IF(AND(BI712=契約状況コード表!M$12,T712&gt;=契約状況コード表!N$12),"○",IF(AND(BI712=契約状況コード表!M$13,T712&gt;=契約状況コード表!N$13),"○",IF(T712="他官署で調達手続き入札を実施のため","○","×"))))))))))</f>
        <v>×</v>
      </c>
      <c r="BE712" s="98" t="str">
        <f>IF(AND(BI712=契約状況コード表!M$5,Y712&gt;契約状況コード表!N$5),"○",IF(AND(BI712=契約状況コード表!M$6,Y712&gt;=契約状況コード表!N$6),"○",IF(AND(BI712=契約状況コード表!M$7,Y712&gt;=契約状況コード表!N$7),"○",IF(AND(BI712=契約状況コード表!M$8,Y712&gt;=契約状況コード表!N$8),"○",IF(AND(BI712=契約状況コード表!M$9,Y712&gt;=契約状況コード表!N$9),"○",IF(AND(BI712=契約状況コード表!M$10,Y712&gt;=契約状況コード表!N$10),"○",IF(AND(BI712=契約状況コード表!M$11,Y712&gt;=契約状況コード表!N$11),"○",IF(AND(BI712=契約状況コード表!M$12,Y712&gt;=契約状況コード表!N$12),"○",IF(AND(BI712=契約状況コード表!M$13,Y712&gt;=契約状況コード表!N$13),"○","×")))))))))</f>
        <v>×</v>
      </c>
      <c r="BF712" s="98" t="str">
        <f t="shared" si="86"/>
        <v>×</v>
      </c>
      <c r="BG712" s="98" t="str">
        <f t="shared" si="87"/>
        <v>×</v>
      </c>
      <c r="BH712" s="99" t="str">
        <f t="shared" si="88"/>
        <v/>
      </c>
      <c r="BI712" s="146">
        <f t="shared" si="89"/>
        <v>0</v>
      </c>
      <c r="BJ712" s="29" t="str">
        <f>IF(AG712=契約状況コード表!G$5,"",IF(AND(K712&lt;&gt;"",ISTEXT(U712)),"分担契約/単価契約",IF(ISTEXT(U712),"単価契約",IF(K712&lt;&gt;"","分担契約",""))))</f>
        <v/>
      </c>
      <c r="BK712" s="147"/>
      <c r="BL712" s="102" t="str">
        <f>IF(COUNTIF(T712,"**"),"",IF(AND(T712&gt;=契約状況コード表!P$5,OR(H712=契約状況コード表!M$5,H712=契約状況コード表!M$6)),1,IF(AND(T712&gt;=契約状況コード表!P$13,H712&lt;&gt;契約状況コード表!M$5,H712&lt;&gt;契約状況コード表!M$6),1,"")))</f>
        <v/>
      </c>
      <c r="BM712" s="132" t="str">
        <f t="shared" si="90"/>
        <v>○</v>
      </c>
      <c r="BN712" s="102" t="b">
        <f t="shared" si="91"/>
        <v>1</v>
      </c>
      <c r="BO712" s="102" t="b">
        <f t="shared" si="92"/>
        <v>1</v>
      </c>
    </row>
    <row r="713" spans="7:67" ht="60.6" customHeight="1">
      <c r="G713" s="64"/>
      <c r="H713" s="65"/>
      <c r="I713" s="65"/>
      <c r="J713" s="65"/>
      <c r="K713" s="64"/>
      <c r="L713" s="29"/>
      <c r="M713" s="66"/>
      <c r="N713" s="65"/>
      <c r="O713" s="67"/>
      <c r="P713" s="72"/>
      <c r="Q713" s="73"/>
      <c r="R713" s="65"/>
      <c r="S713" s="64"/>
      <c r="T713" s="68"/>
      <c r="U713" s="75"/>
      <c r="V713" s="76"/>
      <c r="W713" s="148" t="str">
        <f>IF(OR(T713="他官署で調達手続きを実施のため",AG713=契約状況コード表!G$5),"－",IF(V713&lt;&gt;"",ROUNDDOWN(V713/T713,3),(IFERROR(ROUNDDOWN(U713/T713,3),"－"))))</f>
        <v>－</v>
      </c>
      <c r="X713" s="68"/>
      <c r="Y713" s="68"/>
      <c r="Z713" s="71"/>
      <c r="AA713" s="69"/>
      <c r="AB713" s="70"/>
      <c r="AC713" s="71"/>
      <c r="AD713" s="71"/>
      <c r="AE713" s="71"/>
      <c r="AF713" s="71"/>
      <c r="AG713" s="69"/>
      <c r="AH713" s="65"/>
      <c r="AI713" s="65"/>
      <c r="AJ713" s="65"/>
      <c r="AK713" s="29"/>
      <c r="AL713" s="29"/>
      <c r="AM713" s="170"/>
      <c r="AN713" s="170"/>
      <c r="AO713" s="170"/>
      <c r="AP713" s="170"/>
      <c r="AQ713" s="29"/>
      <c r="AR713" s="64"/>
      <c r="AS713" s="29"/>
      <c r="AT713" s="29"/>
      <c r="AU713" s="29"/>
      <c r="AV713" s="29"/>
      <c r="AW713" s="29"/>
      <c r="AX713" s="29"/>
      <c r="AY713" s="29"/>
      <c r="AZ713" s="29"/>
      <c r="BA713" s="90"/>
      <c r="BB713" s="97"/>
      <c r="BC713" s="98" t="str">
        <f>IF(AND(OR(K713=契約状況コード表!D$5,K713=契約状況コード表!D$6),OR(AG713=契約状況コード表!G$5,AG713=契約状況コード表!G$6)),"年間支払金額(全官署)",IF(OR(AG713=契約状況コード表!G$5,AG713=契約状況コード表!G$6),"年間支払金額",IF(AND(OR(COUNTIF(AI713,"*すべて*"),COUNTIF(AI713,"*全て*")),S713="●",OR(K713=契約状況コード表!D$5,K713=契約状況コード表!D$6)),"年間支払金額(全官署、契約相手方ごと)",IF(AND(OR(COUNTIF(AI713,"*すべて*"),COUNTIF(AI713,"*全て*")),S713="●"),"年間支払金額(契約相手方ごと)",IF(AND(OR(K713=契約状況コード表!D$5,K713=契約状況コード表!D$6),AG713=契約状況コード表!G$7),"契約総額(全官署)",IF(AND(K713=契約状況コード表!D$7,AG713=契約状況コード表!G$7),"契約総額(自官署のみ)",IF(K713=契約状況コード表!D$7,"年間支払金額(自官署のみ)",IF(AG713=契約状況コード表!G$7,"契約総額",IF(AND(COUNTIF(BJ713,"&lt;&gt;*単価*"),OR(K713=契約状況コード表!D$5,K713=契約状況コード表!D$6)),"全官署予定価格",IF(AND(COUNTIF(BJ713,"*単価*"),OR(K713=契約状況コード表!D$5,K713=契約状況コード表!D$6)),"全官署支払金額",IF(AND(COUNTIF(BJ713,"&lt;&gt;*単価*"),COUNTIF(BJ713,"*変更契約*")),"変更後予定価格",IF(COUNTIF(BJ713,"*単価*"),"年間支払金額","予定価格"))))))))))))</f>
        <v>予定価格</v>
      </c>
      <c r="BD713" s="98" t="str">
        <f>IF(AND(BI713=契約状況コード表!M$5,T713&gt;契約状況コード表!N$5),"○",IF(AND(BI713=契約状況コード表!M$6,T713&gt;=契約状況コード表!N$6),"○",IF(AND(BI713=契約状況コード表!M$7,T713&gt;=契約状況コード表!N$7),"○",IF(AND(BI713=契約状況コード表!M$8,T713&gt;=契約状況コード表!N$8),"○",IF(AND(BI713=契約状況コード表!M$9,T713&gt;=契約状況コード表!N$9),"○",IF(AND(BI713=契約状況コード表!M$10,T713&gt;=契約状況コード表!N$10),"○",IF(AND(BI713=契約状況コード表!M$11,T713&gt;=契約状況コード表!N$11),"○",IF(AND(BI713=契約状況コード表!M$12,T713&gt;=契約状況コード表!N$12),"○",IF(AND(BI713=契約状況コード表!M$13,T713&gt;=契約状況コード表!N$13),"○",IF(T713="他官署で調達手続き入札を実施のため","○","×"))))))))))</f>
        <v>×</v>
      </c>
      <c r="BE713" s="98" t="str">
        <f>IF(AND(BI713=契約状況コード表!M$5,Y713&gt;契約状況コード表!N$5),"○",IF(AND(BI713=契約状況コード表!M$6,Y713&gt;=契約状況コード表!N$6),"○",IF(AND(BI713=契約状況コード表!M$7,Y713&gt;=契約状況コード表!N$7),"○",IF(AND(BI713=契約状況コード表!M$8,Y713&gt;=契約状況コード表!N$8),"○",IF(AND(BI713=契約状況コード表!M$9,Y713&gt;=契約状況コード表!N$9),"○",IF(AND(BI713=契約状況コード表!M$10,Y713&gt;=契約状況コード表!N$10),"○",IF(AND(BI713=契約状況コード表!M$11,Y713&gt;=契約状況コード表!N$11),"○",IF(AND(BI713=契約状況コード表!M$12,Y713&gt;=契約状況コード表!N$12),"○",IF(AND(BI713=契約状況コード表!M$13,Y713&gt;=契約状況コード表!N$13),"○","×")))))))))</f>
        <v>×</v>
      </c>
      <c r="BF713" s="98" t="str">
        <f t="shared" si="86"/>
        <v>×</v>
      </c>
      <c r="BG713" s="98" t="str">
        <f t="shared" si="87"/>
        <v>×</v>
      </c>
      <c r="BH713" s="99" t="str">
        <f t="shared" si="88"/>
        <v/>
      </c>
      <c r="BI713" s="146">
        <f t="shared" si="89"/>
        <v>0</v>
      </c>
      <c r="BJ713" s="29" t="str">
        <f>IF(AG713=契約状況コード表!G$5,"",IF(AND(K713&lt;&gt;"",ISTEXT(U713)),"分担契約/単価契約",IF(ISTEXT(U713),"単価契約",IF(K713&lt;&gt;"","分担契約",""))))</f>
        <v/>
      </c>
      <c r="BK713" s="147"/>
      <c r="BL713" s="102" t="str">
        <f>IF(COUNTIF(T713,"**"),"",IF(AND(T713&gt;=契約状況コード表!P$5,OR(H713=契約状況コード表!M$5,H713=契約状況コード表!M$6)),1,IF(AND(T713&gt;=契約状況コード表!P$13,H713&lt;&gt;契約状況コード表!M$5,H713&lt;&gt;契約状況コード表!M$6),1,"")))</f>
        <v/>
      </c>
      <c r="BM713" s="132" t="str">
        <f t="shared" si="90"/>
        <v>○</v>
      </c>
      <c r="BN713" s="102" t="b">
        <f t="shared" si="91"/>
        <v>1</v>
      </c>
      <c r="BO713" s="102" t="b">
        <f t="shared" si="92"/>
        <v>1</v>
      </c>
    </row>
    <row r="714" spans="7:67" ht="60.6" customHeight="1">
      <c r="G714" s="64"/>
      <c r="H714" s="65"/>
      <c r="I714" s="65"/>
      <c r="J714" s="65"/>
      <c r="K714" s="64"/>
      <c r="L714" s="29"/>
      <c r="M714" s="66"/>
      <c r="N714" s="65"/>
      <c r="O714" s="67"/>
      <c r="P714" s="72"/>
      <c r="Q714" s="73"/>
      <c r="R714" s="65"/>
      <c r="S714" s="64"/>
      <c r="T714" s="74"/>
      <c r="U714" s="131"/>
      <c r="V714" s="76"/>
      <c r="W714" s="148" t="str">
        <f>IF(OR(T714="他官署で調達手続きを実施のため",AG714=契約状況コード表!G$5),"－",IF(V714&lt;&gt;"",ROUNDDOWN(V714/T714,3),(IFERROR(ROUNDDOWN(U714/T714,3),"－"))))</f>
        <v>－</v>
      </c>
      <c r="X714" s="74"/>
      <c r="Y714" s="74"/>
      <c r="Z714" s="71"/>
      <c r="AA714" s="69"/>
      <c r="AB714" s="70"/>
      <c r="AC714" s="71"/>
      <c r="AD714" s="71"/>
      <c r="AE714" s="71"/>
      <c r="AF714" s="71"/>
      <c r="AG714" s="69"/>
      <c r="AH714" s="65"/>
      <c r="AI714" s="65"/>
      <c r="AJ714" s="65"/>
      <c r="AK714" s="29"/>
      <c r="AL714" s="29"/>
      <c r="AM714" s="170"/>
      <c r="AN714" s="170"/>
      <c r="AO714" s="170"/>
      <c r="AP714" s="170"/>
      <c r="AQ714" s="29"/>
      <c r="AR714" s="64"/>
      <c r="AS714" s="29"/>
      <c r="AT714" s="29"/>
      <c r="AU714" s="29"/>
      <c r="AV714" s="29"/>
      <c r="AW714" s="29"/>
      <c r="AX714" s="29"/>
      <c r="AY714" s="29"/>
      <c r="AZ714" s="29"/>
      <c r="BA714" s="90"/>
      <c r="BB714" s="97"/>
      <c r="BC714" s="98" t="str">
        <f>IF(AND(OR(K714=契約状況コード表!D$5,K714=契約状況コード表!D$6),OR(AG714=契約状況コード表!G$5,AG714=契約状況コード表!G$6)),"年間支払金額(全官署)",IF(OR(AG714=契約状況コード表!G$5,AG714=契約状況コード表!G$6),"年間支払金額",IF(AND(OR(COUNTIF(AI714,"*すべて*"),COUNTIF(AI714,"*全て*")),S714="●",OR(K714=契約状況コード表!D$5,K714=契約状況コード表!D$6)),"年間支払金額(全官署、契約相手方ごと)",IF(AND(OR(COUNTIF(AI714,"*すべて*"),COUNTIF(AI714,"*全て*")),S714="●"),"年間支払金額(契約相手方ごと)",IF(AND(OR(K714=契約状況コード表!D$5,K714=契約状況コード表!D$6),AG714=契約状況コード表!G$7),"契約総額(全官署)",IF(AND(K714=契約状況コード表!D$7,AG714=契約状況コード表!G$7),"契約総額(自官署のみ)",IF(K714=契約状況コード表!D$7,"年間支払金額(自官署のみ)",IF(AG714=契約状況コード表!G$7,"契約総額",IF(AND(COUNTIF(BJ714,"&lt;&gt;*単価*"),OR(K714=契約状況コード表!D$5,K714=契約状況コード表!D$6)),"全官署予定価格",IF(AND(COUNTIF(BJ714,"*単価*"),OR(K714=契約状況コード表!D$5,K714=契約状況コード表!D$6)),"全官署支払金額",IF(AND(COUNTIF(BJ714,"&lt;&gt;*単価*"),COUNTIF(BJ714,"*変更契約*")),"変更後予定価格",IF(COUNTIF(BJ714,"*単価*"),"年間支払金額","予定価格"))))))))))))</f>
        <v>予定価格</v>
      </c>
      <c r="BD714" s="98" t="str">
        <f>IF(AND(BI714=契約状況コード表!M$5,T714&gt;契約状況コード表!N$5),"○",IF(AND(BI714=契約状況コード表!M$6,T714&gt;=契約状況コード表!N$6),"○",IF(AND(BI714=契約状況コード表!M$7,T714&gt;=契約状況コード表!N$7),"○",IF(AND(BI714=契約状況コード表!M$8,T714&gt;=契約状況コード表!N$8),"○",IF(AND(BI714=契約状況コード表!M$9,T714&gt;=契約状況コード表!N$9),"○",IF(AND(BI714=契約状況コード表!M$10,T714&gt;=契約状況コード表!N$10),"○",IF(AND(BI714=契約状況コード表!M$11,T714&gt;=契約状況コード表!N$11),"○",IF(AND(BI714=契約状況コード表!M$12,T714&gt;=契約状況コード表!N$12),"○",IF(AND(BI714=契約状況コード表!M$13,T714&gt;=契約状況コード表!N$13),"○",IF(T714="他官署で調達手続き入札を実施のため","○","×"))))))))))</f>
        <v>×</v>
      </c>
      <c r="BE714" s="98" t="str">
        <f>IF(AND(BI714=契約状況コード表!M$5,Y714&gt;契約状況コード表!N$5),"○",IF(AND(BI714=契約状況コード表!M$6,Y714&gt;=契約状況コード表!N$6),"○",IF(AND(BI714=契約状況コード表!M$7,Y714&gt;=契約状況コード表!N$7),"○",IF(AND(BI714=契約状況コード表!M$8,Y714&gt;=契約状況コード表!N$8),"○",IF(AND(BI714=契約状況コード表!M$9,Y714&gt;=契約状況コード表!N$9),"○",IF(AND(BI714=契約状況コード表!M$10,Y714&gt;=契約状況コード表!N$10),"○",IF(AND(BI714=契約状況コード表!M$11,Y714&gt;=契約状況コード表!N$11),"○",IF(AND(BI714=契約状況コード表!M$12,Y714&gt;=契約状況コード表!N$12),"○",IF(AND(BI714=契約状況コード表!M$13,Y714&gt;=契約状況コード表!N$13),"○","×")))))))))</f>
        <v>×</v>
      </c>
      <c r="BF714" s="98" t="str">
        <f t="shared" si="86"/>
        <v>×</v>
      </c>
      <c r="BG714" s="98" t="str">
        <f t="shared" si="87"/>
        <v>×</v>
      </c>
      <c r="BH714" s="99" t="str">
        <f t="shared" si="88"/>
        <v/>
      </c>
      <c r="BI714" s="146">
        <f t="shared" si="89"/>
        <v>0</v>
      </c>
      <c r="BJ714" s="29" t="str">
        <f>IF(AG714=契約状況コード表!G$5,"",IF(AND(K714&lt;&gt;"",ISTEXT(U714)),"分担契約/単価契約",IF(ISTEXT(U714),"単価契約",IF(K714&lt;&gt;"","分担契約",""))))</f>
        <v/>
      </c>
      <c r="BK714" s="147"/>
      <c r="BL714" s="102" t="str">
        <f>IF(COUNTIF(T714,"**"),"",IF(AND(T714&gt;=契約状況コード表!P$5,OR(H714=契約状況コード表!M$5,H714=契約状況コード表!M$6)),1,IF(AND(T714&gt;=契約状況コード表!P$13,H714&lt;&gt;契約状況コード表!M$5,H714&lt;&gt;契約状況コード表!M$6),1,"")))</f>
        <v/>
      </c>
      <c r="BM714" s="132" t="str">
        <f t="shared" si="90"/>
        <v>○</v>
      </c>
      <c r="BN714" s="102" t="b">
        <f t="shared" si="91"/>
        <v>1</v>
      </c>
      <c r="BO714" s="102" t="b">
        <f t="shared" si="92"/>
        <v>1</v>
      </c>
    </row>
    <row r="715" spans="7:67" ht="60.6" customHeight="1">
      <c r="G715" s="64"/>
      <c r="H715" s="65"/>
      <c r="I715" s="65"/>
      <c r="J715" s="65"/>
      <c r="K715" s="64"/>
      <c r="L715" s="29"/>
      <c r="M715" s="66"/>
      <c r="N715" s="65"/>
      <c r="O715" s="67"/>
      <c r="P715" s="72"/>
      <c r="Q715" s="73"/>
      <c r="R715" s="65"/>
      <c r="S715" s="64"/>
      <c r="T715" s="68"/>
      <c r="U715" s="75"/>
      <c r="V715" s="76"/>
      <c r="W715" s="148" t="str">
        <f>IF(OR(T715="他官署で調達手続きを実施のため",AG715=契約状況コード表!G$5),"－",IF(V715&lt;&gt;"",ROUNDDOWN(V715/T715,3),(IFERROR(ROUNDDOWN(U715/T715,3),"－"))))</f>
        <v>－</v>
      </c>
      <c r="X715" s="68"/>
      <c r="Y715" s="68"/>
      <c r="Z715" s="71"/>
      <c r="AA715" s="69"/>
      <c r="AB715" s="70"/>
      <c r="AC715" s="71"/>
      <c r="AD715" s="71"/>
      <c r="AE715" s="71"/>
      <c r="AF715" s="71"/>
      <c r="AG715" s="69"/>
      <c r="AH715" s="65"/>
      <c r="AI715" s="65"/>
      <c r="AJ715" s="65"/>
      <c r="AK715" s="29"/>
      <c r="AL715" s="29"/>
      <c r="AM715" s="170"/>
      <c r="AN715" s="170"/>
      <c r="AO715" s="170"/>
      <c r="AP715" s="170"/>
      <c r="AQ715" s="29"/>
      <c r="AR715" s="64"/>
      <c r="AS715" s="29"/>
      <c r="AT715" s="29"/>
      <c r="AU715" s="29"/>
      <c r="AV715" s="29"/>
      <c r="AW715" s="29"/>
      <c r="AX715" s="29"/>
      <c r="AY715" s="29"/>
      <c r="AZ715" s="29"/>
      <c r="BA715" s="90"/>
      <c r="BB715" s="97"/>
      <c r="BC715" s="98" t="str">
        <f>IF(AND(OR(K715=契約状況コード表!D$5,K715=契約状況コード表!D$6),OR(AG715=契約状況コード表!G$5,AG715=契約状況コード表!G$6)),"年間支払金額(全官署)",IF(OR(AG715=契約状況コード表!G$5,AG715=契約状況コード表!G$6),"年間支払金額",IF(AND(OR(COUNTIF(AI715,"*すべて*"),COUNTIF(AI715,"*全て*")),S715="●",OR(K715=契約状況コード表!D$5,K715=契約状況コード表!D$6)),"年間支払金額(全官署、契約相手方ごと)",IF(AND(OR(COUNTIF(AI715,"*すべて*"),COUNTIF(AI715,"*全て*")),S715="●"),"年間支払金額(契約相手方ごと)",IF(AND(OR(K715=契約状況コード表!D$5,K715=契約状況コード表!D$6),AG715=契約状況コード表!G$7),"契約総額(全官署)",IF(AND(K715=契約状況コード表!D$7,AG715=契約状況コード表!G$7),"契約総額(自官署のみ)",IF(K715=契約状況コード表!D$7,"年間支払金額(自官署のみ)",IF(AG715=契約状況コード表!G$7,"契約総額",IF(AND(COUNTIF(BJ715,"&lt;&gt;*単価*"),OR(K715=契約状況コード表!D$5,K715=契約状況コード表!D$6)),"全官署予定価格",IF(AND(COUNTIF(BJ715,"*単価*"),OR(K715=契約状況コード表!D$5,K715=契約状況コード表!D$6)),"全官署支払金額",IF(AND(COUNTIF(BJ715,"&lt;&gt;*単価*"),COUNTIF(BJ715,"*変更契約*")),"変更後予定価格",IF(COUNTIF(BJ715,"*単価*"),"年間支払金額","予定価格"))))))))))))</f>
        <v>予定価格</v>
      </c>
      <c r="BD715" s="98" t="str">
        <f>IF(AND(BI715=契約状況コード表!M$5,T715&gt;契約状況コード表!N$5),"○",IF(AND(BI715=契約状況コード表!M$6,T715&gt;=契約状況コード表!N$6),"○",IF(AND(BI715=契約状況コード表!M$7,T715&gt;=契約状況コード表!N$7),"○",IF(AND(BI715=契約状況コード表!M$8,T715&gt;=契約状況コード表!N$8),"○",IF(AND(BI715=契約状況コード表!M$9,T715&gt;=契約状況コード表!N$9),"○",IF(AND(BI715=契約状況コード表!M$10,T715&gt;=契約状況コード表!N$10),"○",IF(AND(BI715=契約状況コード表!M$11,T715&gt;=契約状況コード表!N$11),"○",IF(AND(BI715=契約状況コード表!M$12,T715&gt;=契約状況コード表!N$12),"○",IF(AND(BI715=契約状況コード表!M$13,T715&gt;=契約状況コード表!N$13),"○",IF(T715="他官署で調達手続き入札を実施のため","○","×"))))))))))</f>
        <v>×</v>
      </c>
      <c r="BE715" s="98" t="str">
        <f>IF(AND(BI715=契約状況コード表!M$5,Y715&gt;契約状況コード表!N$5),"○",IF(AND(BI715=契約状況コード表!M$6,Y715&gt;=契約状況コード表!N$6),"○",IF(AND(BI715=契約状況コード表!M$7,Y715&gt;=契約状況コード表!N$7),"○",IF(AND(BI715=契約状況コード表!M$8,Y715&gt;=契約状況コード表!N$8),"○",IF(AND(BI715=契約状況コード表!M$9,Y715&gt;=契約状況コード表!N$9),"○",IF(AND(BI715=契約状況コード表!M$10,Y715&gt;=契約状況コード表!N$10),"○",IF(AND(BI715=契約状況コード表!M$11,Y715&gt;=契約状況コード表!N$11),"○",IF(AND(BI715=契約状況コード表!M$12,Y715&gt;=契約状況コード表!N$12),"○",IF(AND(BI715=契約状況コード表!M$13,Y715&gt;=契約状況コード表!N$13),"○","×")))))))))</f>
        <v>×</v>
      </c>
      <c r="BF715" s="98" t="str">
        <f t="shared" si="86"/>
        <v>×</v>
      </c>
      <c r="BG715" s="98" t="str">
        <f t="shared" si="87"/>
        <v>×</v>
      </c>
      <c r="BH715" s="99" t="str">
        <f t="shared" si="88"/>
        <v/>
      </c>
      <c r="BI715" s="146">
        <f t="shared" si="89"/>
        <v>0</v>
      </c>
      <c r="BJ715" s="29" t="str">
        <f>IF(AG715=契約状況コード表!G$5,"",IF(AND(K715&lt;&gt;"",ISTEXT(U715)),"分担契約/単価契約",IF(ISTEXT(U715),"単価契約",IF(K715&lt;&gt;"","分担契約",""))))</f>
        <v/>
      </c>
      <c r="BK715" s="147"/>
      <c r="BL715" s="102" t="str">
        <f>IF(COUNTIF(T715,"**"),"",IF(AND(T715&gt;=契約状況コード表!P$5,OR(H715=契約状況コード表!M$5,H715=契約状況コード表!M$6)),1,IF(AND(T715&gt;=契約状況コード表!P$13,H715&lt;&gt;契約状況コード表!M$5,H715&lt;&gt;契約状況コード表!M$6),1,"")))</f>
        <v/>
      </c>
      <c r="BM715" s="132" t="str">
        <f t="shared" si="90"/>
        <v>○</v>
      </c>
      <c r="BN715" s="102" t="b">
        <f t="shared" si="91"/>
        <v>1</v>
      </c>
      <c r="BO715" s="102" t="b">
        <f t="shared" si="92"/>
        <v>1</v>
      </c>
    </row>
    <row r="716" spans="7:67" ht="60.6" customHeight="1">
      <c r="G716" s="64"/>
      <c r="H716" s="65"/>
      <c r="I716" s="65"/>
      <c r="J716" s="65"/>
      <c r="K716" s="64"/>
      <c r="L716" s="29"/>
      <c r="M716" s="66"/>
      <c r="N716" s="65"/>
      <c r="O716" s="67"/>
      <c r="P716" s="72"/>
      <c r="Q716" s="73"/>
      <c r="R716" s="65"/>
      <c r="S716" s="64"/>
      <c r="T716" s="68"/>
      <c r="U716" s="75"/>
      <c r="V716" s="76"/>
      <c r="W716" s="148" t="str">
        <f>IF(OR(T716="他官署で調達手続きを実施のため",AG716=契約状況コード表!G$5),"－",IF(V716&lt;&gt;"",ROUNDDOWN(V716/T716,3),(IFERROR(ROUNDDOWN(U716/T716,3),"－"))))</f>
        <v>－</v>
      </c>
      <c r="X716" s="68"/>
      <c r="Y716" s="68"/>
      <c r="Z716" s="71"/>
      <c r="AA716" s="69"/>
      <c r="AB716" s="70"/>
      <c r="AC716" s="71"/>
      <c r="AD716" s="71"/>
      <c r="AE716" s="71"/>
      <c r="AF716" s="71"/>
      <c r="AG716" s="69"/>
      <c r="AH716" s="65"/>
      <c r="AI716" s="65"/>
      <c r="AJ716" s="65"/>
      <c r="AK716" s="29"/>
      <c r="AL716" s="29"/>
      <c r="AM716" s="170"/>
      <c r="AN716" s="170"/>
      <c r="AO716" s="170"/>
      <c r="AP716" s="170"/>
      <c r="AQ716" s="29"/>
      <c r="AR716" s="64"/>
      <c r="AS716" s="29"/>
      <c r="AT716" s="29"/>
      <c r="AU716" s="29"/>
      <c r="AV716" s="29"/>
      <c r="AW716" s="29"/>
      <c r="AX716" s="29"/>
      <c r="AY716" s="29"/>
      <c r="AZ716" s="29"/>
      <c r="BA716" s="90"/>
      <c r="BB716" s="97"/>
      <c r="BC716" s="98" t="str">
        <f>IF(AND(OR(K716=契約状況コード表!D$5,K716=契約状況コード表!D$6),OR(AG716=契約状況コード表!G$5,AG716=契約状況コード表!G$6)),"年間支払金額(全官署)",IF(OR(AG716=契約状況コード表!G$5,AG716=契約状況コード表!G$6),"年間支払金額",IF(AND(OR(COUNTIF(AI716,"*すべて*"),COUNTIF(AI716,"*全て*")),S716="●",OR(K716=契約状況コード表!D$5,K716=契約状況コード表!D$6)),"年間支払金額(全官署、契約相手方ごと)",IF(AND(OR(COUNTIF(AI716,"*すべて*"),COUNTIF(AI716,"*全て*")),S716="●"),"年間支払金額(契約相手方ごと)",IF(AND(OR(K716=契約状況コード表!D$5,K716=契約状況コード表!D$6),AG716=契約状況コード表!G$7),"契約総額(全官署)",IF(AND(K716=契約状況コード表!D$7,AG716=契約状況コード表!G$7),"契約総額(自官署のみ)",IF(K716=契約状況コード表!D$7,"年間支払金額(自官署のみ)",IF(AG716=契約状況コード表!G$7,"契約総額",IF(AND(COUNTIF(BJ716,"&lt;&gt;*単価*"),OR(K716=契約状況コード表!D$5,K716=契約状況コード表!D$6)),"全官署予定価格",IF(AND(COUNTIF(BJ716,"*単価*"),OR(K716=契約状況コード表!D$5,K716=契約状況コード表!D$6)),"全官署支払金額",IF(AND(COUNTIF(BJ716,"&lt;&gt;*単価*"),COUNTIF(BJ716,"*変更契約*")),"変更後予定価格",IF(COUNTIF(BJ716,"*単価*"),"年間支払金額","予定価格"))))))))))))</f>
        <v>予定価格</v>
      </c>
      <c r="BD716" s="98" t="str">
        <f>IF(AND(BI716=契約状況コード表!M$5,T716&gt;契約状況コード表!N$5),"○",IF(AND(BI716=契約状況コード表!M$6,T716&gt;=契約状況コード表!N$6),"○",IF(AND(BI716=契約状況コード表!M$7,T716&gt;=契約状況コード表!N$7),"○",IF(AND(BI716=契約状況コード表!M$8,T716&gt;=契約状況コード表!N$8),"○",IF(AND(BI716=契約状況コード表!M$9,T716&gt;=契約状況コード表!N$9),"○",IF(AND(BI716=契約状況コード表!M$10,T716&gt;=契約状況コード表!N$10),"○",IF(AND(BI716=契約状況コード表!M$11,T716&gt;=契約状況コード表!N$11),"○",IF(AND(BI716=契約状況コード表!M$12,T716&gt;=契約状況コード表!N$12),"○",IF(AND(BI716=契約状況コード表!M$13,T716&gt;=契約状況コード表!N$13),"○",IF(T716="他官署で調達手続き入札を実施のため","○","×"))))))))))</f>
        <v>×</v>
      </c>
      <c r="BE716" s="98" t="str">
        <f>IF(AND(BI716=契約状況コード表!M$5,Y716&gt;契約状況コード表!N$5),"○",IF(AND(BI716=契約状況コード表!M$6,Y716&gt;=契約状況コード表!N$6),"○",IF(AND(BI716=契約状況コード表!M$7,Y716&gt;=契約状況コード表!N$7),"○",IF(AND(BI716=契約状況コード表!M$8,Y716&gt;=契約状況コード表!N$8),"○",IF(AND(BI716=契約状況コード表!M$9,Y716&gt;=契約状況コード表!N$9),"○",IF(AND(BI716=契約状況コード表!M$10,Y716&gt;=契約状況コード表!N$10),"○",IF(AND(BI716=契約状況コード表!M$11,Y716&gt;=契約状況コード表!N$11),"○",IF(AND(BI716=契約状況コード表!M$12,Y716&gt;=契約状況コード表!N$12),"○",IF(AND(BI716=契約状況コード表!M$13,Y716&gt;=契約状況コード表!N$13),"○","×")))))))))</f>
        <v>×</v>
      </c>
      <c r="BF716" s="98" t="str">
        <f t="shared" si="86"/>
        <v>×</v>
      </c>
      <c r="BG716" s="98" t="str">
        <f t="shared" si="87"/>
        <v>×</v>
      </c>
      <c r="BH716" s="99" t="str">
        <f t="shared" si="88"/>
        <v/>
      </c>
      <c r="BI716" s="146">
        <f t="shared" si="89"/>
        <v>0</v>
      </c>
      <c r="BJ716" s="29" t="str">
        <f>IF(AG716=契約状況コード表!G$5,"",IF(AND(K716&lt;&gt;"",ISTEXT(U716)),"分担契約/単価契約",IF(ISTEXT(U716),"単価契約",IF(K716&lt;&gt;"","分担契約",""))))</f>
        <v/>
      </c>
      <c r="BK716" s="147"/>
      <c r="BL716" s="102" t="str">
        <f>IF(COUNTIF(T716,"**"),"",IF(AND(T716&gt;=契約状況コード表!P$5,OR(H716=契約状況コード表!M$5,H716=契約状況コード表!M$6)),1,IF(AND(T716&gt;=契約状況コード表!P$13,H716&lt;&gt;契約状況コード表!M$5,H716&lt;&gt;契約状況コード表!M$6),1,"")))</f>
        <v/>
      </c>
      <c r="BM716" s="132" t="str">
        <f t="shared" si="90"/>
        <v>○</v>
      </c>
      <c r="BN716" s="102" t="b">
        <f t="shared" si="91"/>
        <v>1</v>
      </c>
      <c r="BO716" s="102" t="b">
        <f t="shared" si="92"/>
        <v>1</v>
      </c>
    </row>
    <row r="717" spans="7:67" ht="60.6" customHeight="1">
      <c r="G717" s="64"/>
      <c r="H717" s="65"/>
      <c r="I717" s="65"/>
      <c r="J717" s="65"/>
      <c r="K717" s="64"/>
      <c r="L717" s="29"/>
      <c r="M717" s="66"/>
      <c r="N717" s="65"/>
      <c r="O717" s="67"/>
      <c r="P717" s="72"/>
      <c r="Q717" s="73"/>
      <c r="R717" s="65"/>
      <c r="S717" s="64"/>
      <c r="T717" s="68"/>
      <c r="U717" s="75"/>
      <c r="V717" s="76"/>
      <c r="W717" s="148" t="str">
        <f>IF(OR(T717="他官署で調達手続きを実施のため",AG717=契約状況コード表!G$5),"－",IF(V717&lt;&gt;"",ROUNDDOWN(V717/T717,3),(IFERROR(ROUNDDOWN(U717/T717,3),"－"))))</f>
        <v>－</v>
      </c>
      <c r="X717" s="68"/>
      <c r="Y717" s="68"/>
      <c r="Z717" s="71"/>
      <c r="AA717" s="69"/>
      <c r="AB717" s="70"/>
      <c r="AC717" s="71"/>
      <c r="AD717" s="71"/>
      <c r="AE717" s="71"/>
      <c r="AF717" s="71"/>
      <c r="AG717" s="69"/>
      <c r="AH717" s="65"/>
      <c r="AI717" s="65"/>
      <c r="AJ717" s="65"/>
      <c r="AK717" s="29"/>
      <c r="AL717" s="29"/>
      <c r="AM717" s="170"/>
      <c r="AN717" s="170"/>
      <c r="AO717" s="170"/>
      <c r="AP717" s="170"/>
      <c r="AQ717" s="29"/>
      <c r="AR717" s="64"/>
      <c r="AS717" s="29"/>
      <c r="AT717" s="29"/>
      <c r="AU717" s="29"/>
      <c r="AV717" s="29"/>
      <c r="AW717" s="29"/>
      <c r="AX717" s="29"/>
      <c r="AY717" s="29"/>
      <c r="AZ717" s="29"/>
      <c r="BA717" s="90"/>
      <c r="BB717" s="97"/>
      <c r="BC717" s="98" t="str">
        <f>IF(AND(OR(K717=契約状況コード表!D$5,K717=契約状況コード表!D$6),OR(AG717=契約状況コード表!G$5,AG717=契約状況コード表!G$6)),"年間支払金額(全官署)",IF(OR(AG717=契約状況コード表!G$5,AG717=契約状況コード表!G$6),"年間支払金額",IF(AND(OR(COUNTIF(AI717,"*すべて*"),COUNTIF(AI717,"*全て*")),S717="●",OR(K717=契約状況コード表!D$5,K717=契約状況コード表!D$6)),"年間支払金額(全官署、契約相手方ごと)",IF(AND(OR(COUNTIF(AI717,"*すべて*"),COUNTIF(AI717,"*全て*")),S717="●"),"年間支払金額(契約相手方ごと)",IF(AND(OR(K717=契約状況コード表!D$5,K717=契約状況コード表!D$6),AG717=契約状況コード表!G$7),"契約総額(全官署)",IF(AND(K717=契約状況コード表!D$7,AG717=契約状況コード表!G$7),"契約総額(自官署のみ)",IF(K717=契約状況コード表!D$7,"年間支払金額(自官署のみ)",IF(AG717=契約状況コード表!G$7,"契約総額",IF(AND(COUNTIF(BJ717,"&lt;&gt;*単価*"),OR(K717=契約状況コード表!D$5,K717=契約状況コード表!D$6)),"全官署予定価格",IF(AND(COUNTIF(BJ717,"*単価*"),OR(K717=契約状況コード表!D$5,K717=契約状況コード表!D$6)),"全官署支払金額",IF(AND(COUNTIF(BJ717,"&lt;&gt;*単価*"),COUNTIF(BJ717,"*変更契約*")),"変更後予定価格",IF(COUNTIF(BJ717,"*単価*"),"年間支払金額","予定価格"))))))))))))</f>
        <v>予定価格</v>
      </c>
      <c r="BD717" s="98" t="str">
        <f>IF(AND(BI717=契約状況コード表!M$5,T717&gt;契約状況コード表!N$5),"○",IF(AND(BI717=契約状況コード表!M$6,T717&gt;=契約状況コード表!N$6),"○",IF(AND(BI717=契約状況コード表!M$7,T717&gt;=契約状況コード表!N$7),"○",IF(AND(BI717=契約状況コード表!M$8,T717&gt;=契約状況コード表!N$8),"○",IF(AND(BI717=契約状況コード表!M$9,T717&gt;=契約状況コード表!N$9),"○",IF(AND(BI717=契約状況コード表!M$10,T717&gt;=契約状況コード表!N$10),"○",IF(AND(BI717=契約状況コード表!M$11,T717&gt;=契約状況コード表!N$11),"○",IF(AND(BI717=契約状況コード表!M$12,T717&gt;=契約状況コード表!N$12),"○",IF(AND(BI717=契約状況コード表!M$13,T717&gt;=契約状況コード表!N$13),"○",IF(T717="他官署で調達手続き入札を実施のため","○","×"))))))))))</f>
        <v>×</v>
      </c>
      <c r="BE717" s="98" t="str">
        <f>IF(AND(BI717=契約状況コード表!M$5,Y717&gt;契約状況コード表!N$5),"○",IF(AND(BI717=契約状況コード表!M$6,Y717&gt;=契約状況コード表!N$6),"○",IF(AND(BI717=契約状況コード表!M$7,Y717&gt;=契約状況コード表!N$7),"○",IF(AND(BI717=契約状況コード表!M$8,Y717&gt;=契約状況コード表!N$8),"○",IF(AND(BI717=契約状況コード表!M$9,Y717&gt;=契約状況コード表!N$9),"○",IF(AND(BI717=契約状況コード表!M$10,Y717&gt;=契約状況コード表!N$10),"○",IF(AND(BI717=契約状況コード表!M$11,Y717&gt;=契約状況コード表!N$11),"○",IF(AND(BI717=契約状況コード表!M$12,Y717&gt;=契約状況コード表!N$12),"○",IF(AND(BI717=契約状況コード表!M$13,Y717&gt;=契約状況コード表!N$13),"○","×")))))))))</f>
        <v>×</v>
      </c>
      <c r="BF717" s="98" t="str">
        <f t="shared" si="86"/>
        <v>×</v>
      </c>
      <c r="BG717" s="98" t="str">
        <f t="shared" si="87"/>
        <v>×</v>
      </c>
      <c r="BH717" s="99" t="str">
        <f t="shared" si="88"/>
        <v/>
      </c>
      <c r="BI717" s="146">
        <f t="shared" si="89"/>
        <v>0</v>
      </c>
      <c r="BJ717" s="29" t="str">
        <f>IF(AG717=契約状況コード表!G$5,"",IF(AND(K717&lt;&gt;"",ISTEXT(U717)),"分担契約/単価契約",IF(ISTEXT(U717),"単価契約",IF(K717&lt;&gt;"","分担契約",""))))</f>
        <v/>
      </c>
      <c r="BK717" s="147"/>
      <c r="BL717" s="102" t="str">
        <f>IF(COUNTIF(T717,"**"),"",IF(AND(T717&gt;=契約状況コード表!P$5,OR(H717=契約状況コード表!M$5,H717=契約状況コード表!M$6)),1,IF(AND(T717&gt;=契約状況コード表!P$13,H717&lt;&gt;契約状況コード表!M$5,H717&lt;&gt;契約状況コード表!M$6),1,"")))</f>
        <v/>
      </c>
      <c r="BM717" s="132" t="str">
        <f t="shared" si="90"/>
        <v>○</v>
      </c>
      <c r="BN717" s="102" t="b">
        <f t="shared" si="91"/>
        <v>1</v>
      </c>
      <c r="BO717" s="102" t="b">
        <f t="shared" si="92"/>
        <v>1</v>
      </c>
    </row>
    <row r="718" spans="7:67" ht="60.6" customHeight="1">
      <c r="G718" s="64"/>
      <c r="H718" s="65"/>
      <c r="I718" s="65"/>
      <c r="J718" s="65"/>
      <c r="K718" s="64"/>
      <c r="L718" s="29"/>
      <c r="M718" s="66"/>
      <c r="N718" s="65"/>
      <c r="O718" s="67"/>
      <c r="P718" s="72"/>
      <c r="Q718" s="73"/>
      <c r="R718" s="65"/>
      <c r="S718" s="64"/>
      <c r="T718" s="68"/>
      <c r="U718" s="75"/>
      <c r="V718" s="76"/>
      <c r="W718" s="148" t="str">
        <f>IF(OR(T718="他官署で調達手続きを実施のため",AG718=契約状況コード表!G$5),"－",IF(V718&lt;&gt;"",ROUNDDOWN(V718/T718,3),(IFERROR(ROUNDDOWN(U718/T718,3),"－"))))</f>
        <v>－</v>
      </c>
      <c r="X718" s="68"/>
      <c r="Y718" s="68"/>
      <c r="Z718" s="71"/>
      <c r="AA718" s="69"/>
      <c r="AB718" s="70"/>
      <c r="AC718" s="71"/>
      <c r="AD718" s="71"/>
      <c r="AE718" s="71"/>
      <c r="AF718" s="71"/>
      <c r="AG718" s="69"/>
      <c r="AH718" s="65"/>
      <c r="AI718" s="65"/>
      <c r="AJ718" s="65"/>
      <c r="AK718" s="29"/>
      <c r="AL718" s="29"/>
      <c r="AM718" s="170"/>
      <c r="AN718" s="170"/>
      <c r="AO718" s="170"/>
      <c r="AP718" s="170"/>
      <c r="AQ718" s="29"/>
      <c r="AR718" s="64"/>
      <c r="AS718" s="29"/>
      <c r="AT718" s="29"/>
      <c r="AU718" s="29"/>
      <c r="AV718" s="29"/>
      <c r="AW718" s="29"/>
      <c r="AX718" s="29"/>
      <c r="AY718" s="29"/>
      <c r="AZ718" s="29"/>
      <c r="BA718" s="92"/>
      <c r="BB718" s="97"/>
      <c r="BC718" s="98" t="str">
        <f>IF(AND(OR(K718=契約状況コード表!D$5,K718=契約状況コード表!D$6),OR(AG718=契約状況コード表!G$5,AG718=契約状況コード表!G$6)),"年間支払金額(全官署)",IF(OR(AG718=契約状況コード表!G$5,AG718=契約状況コード表!G$6),"年間支払金額",IF(AND(OR(COUNTIF(AI718,"*すべて*"),COUNTIF(AI718,"*全て*")),S718="●",OR(K718=契約状況コード表!D$5,K718=契約状況コード表!D$6)),"年間支払金額(全官署、契約相手方ごと)",IF(AND(OR(COUNTIF(AI718,"*すべて*"),COUNTIF(AI718,"*全て*")),S718="●"),"年間支払金額(契約相手方ごと)",IF(AND(OR(K718=契約状況コード表!D$5,K718=契約状況コード表!D$6),AG718=契約状況コード表!G$7),"契約総額(全官署)",IF(AND(K718=契約状況コード表!D$7,AG718=契約状況コード表!G$7),"契約総額(自官署のみ)",IF(K718=契約状況コード表!D$7,"年間支払金額(自官署のみ)",IF(AG718=契約状況コード表!G$7,"契約総額",IF(AND(COUNTIF(BJ718,"&lt;&gt;*単価*"),OR(K718=契約状況コード表!D$5,K718=契約状況コード表!D$6)),"全官署予定価格",IF(AND(COUNTIF(BJ718,"*単価*"),OR(K718=契約状況コード表!D$5,K718=契約状況コード表!D$6)),"全官署支払金額",IF(AND(COUNTIF(BJ718,"&lt;&gt;*単価*"),COUNTIF(BJ718,"*変更契約*")),"変更後予定価格",IF(COUNTIF(BJ718,"*単価*"),"年間支払金額","予定価格"))))))))))))</f>
        <v>予定価格</v>
      </c>
      <c r="BD718" s="98" t="str">
        <f>IF(AND(BI718=契約状況コード表!M$5,T718&gt;契約状況コード表!N$5),"○",IF(AND(BI718=契約状況コード表!M$6,T718&gt;=契約状況コード表!N$6),"○",IF(AND(BI718=契約状況コード表!M$7,T718&gt;=契約状況コード表!N$7),"○",IF(AND(BI718=契約状況コード表!M$8,T718&gt;=契約状況コード表!N$8),"○",IF(AND(BI718=契約状況コード表!M$9,T718&gt;=契約状況コード表!N$9),"○",IF(AND(BI718=契約状況コード表!M$10,T718&gt;=契約状況コード表!N$10),"○",IF(AND(BI718=契約状況コード表!M$11,T718&gt;=契約状況コード表!N$11),"○",IF(AND(BI718=契約状況コード表!M$12,T718&gt;=契約状況コード表!N$12),"○",IF(AND(BI718=契約状況コード表!M$13,T718&gt;=契約状況コード表!N$13),"○",IF(T718="他官署で調達手続き入札を実施のため","○","×"))))))))))</f>
        <v>×</v>
      </c>
      <c r="BE718" s="98" t="str">
        <f>IF(AND(BI718=契約状況コード表!M$5,Y718&gt;契約状況コード表!N$5),"○",IF(AND(BI718=契約状況コード表!M$6,Y718&gt;=契約状況コード表!N$6),"○",IF(AND(BI718=契約状況コード表!M$7,Y718&gt;=契約状況コード表!N$7),"○",IF(AND(BI718=契約状況コード表!M$8,Y718&gt;=契約状況コード表!N$8),"○",IF(AND(BI718=契約状況コード表!M$9,Y718&gt;=契約状況コード表!N$9),"○",IF(AND(BI718=契約状況コード表!M$10,Y718&gt;=契約状況コード表!N$10),"○",IF(AND(BI718=契約状況コード表!M$11,Y718&gt;=契約状況コード表!N$11),"○",IF(AND(BI718=契約状況コード表!M$12,Y718&gt;=契約状況コード表!N$12),"○",IF(AND(BI718=契約状況コード表!M$13,Y718&gt;=契約状況コード表!N$13),"○","×")))))))))</f>
        <v>×</v>
      </c>
      <c r="BF718" s="98" t="str">
        <f t="shared" si="86"/>
        <v>×</v>
      </c>
      <c r="BG718" s="98" t="str">
        <f t="shared" si="87"/>
        <v>×</v>
      </c>
      <c r="BH718" s="99" t="str">
        <f t="shared" si="88"/>
        <v/>
      </c>
      <c r="BI718" s="146">
        <f t="shared" si="89"/>
        <v>0</v>
      </c>
      <c r="BJ718" s="29" t="str">
        <f>IF(AG718=契約状況コード表!G$5,"",IF(AND(K718&lt;&gt;"",ISTEXT(U718)),"分担契約/単価契約",IF(ISTEXT(U718),"単価契約",IF(K718&lt;&gt;"","分担契約",""))))</f>
        <v/>
      </c>
      <c r="BK718" s="147"/>
      <c r="BL718" s="102" t="str">
        <f>IF(COUNTIF(T718,"**"),"",IF(AND(T718&gt;=契約状況コード表!P$5,OR(H718=契約状況コード表!M$5,H718=契約状況コード表!M$6)),1,IF(AND(T718&gt;=契約状況コード表!P$13,H718&lt;&gt;契約状況コード表!M$5,H718&lt;&gt;契約状況コード表!M$6),1,"")))</f>
        <v/>
      </c>
      <c r="BM718" s="132" t="str">
        <f t="shared" si="90"/>
        <v>○</v>
      </c>
      <c r="BN718" s="102" t="b">
        <f t="shared" si="91"/>
        <v>1</v>
      </c>
      <c r="BO718" s="102" t="b">
        <f t="shared" si="92"/>
        <v>1</v>
      </c>
    </row>
    <row r="719" spans="7:67" ht="60.6" customHeight="1">
      <c r="G719" s="64"/>
      <c r="H719" s="65"/>
      <c r="I719" s="65"/>
      <c r="J719" s="65"/>
      <c r="K719" s="64"/>
      <c r="L719" s="29"/>
      <c r="M719" s="66"/>
      <c r="N719" s="65"/>
      <c r="O719" s="67"/>
      <c r="P719" s="72"/>
      <c r="Q719" s="73"/>
      <c r="R719" s="65"/>
      <c r="S719" s="64"/>
      <c r="T719" s="68"/>
      <c r="U719" s="75"/>
      <c r="V719" s="76"/>
      <c r="W719" s="148" t="str">
        <f>IF(OR(T719="他官署で調達手続きを実施のため",AG719=契約状況コード表!G$5),"－",IF(V719&lt;&gt;"",ROUNDDOWN(V719/T719,3),(IFERROR(ROUNDDOWN(U719/T719,3),"－"))))</f>
        <v>－</v>
      </c>
      <c r="X719" s="68"/>
      <c r="Y719" s="68"/>
      <c r="Z719" s="71"/>
      <c r="AA719" s="69"/>
      <c r="AB719" s="70"/>
      <c r="AC719" s="71"/>
      <c r="AD719" s="71"/>
      <c r="AE719" s="71"/>
      <c r="AF719" s="71"/>
      <c r="AG719" s="69"/>
      <c r="AH719" s="65"/>
      <c r="AI719" s="65"/>
      <c r="AJ719" s="65"/>
      <c r="AK719" s="29"/>
      <c r="AL719" s="29"/>
      <c r="AM719" s="170"/>
      <c r="AN719" s="170"/>
      <c r="AO719" s="170"/>
      <c r="AP719" s="170"/>
      <c r="AQ719" s="29"/>
      <c r="AR719" s="64"/>
      <c r="AS719" s="29"/>
      <c r="AT719" s="29"/>
      <c r="AU719" s="29"/>
      <c r="AV719" s="29"/>
      <c r="AW719" s="29"/>
      <c r="AX719" s="29"/>
      <c r="AY719" s="29"/>
      <c r="AZ719" s="29"/>
      <c r="BA719" s="90"/>
      <c r="BB719" s="97"/>
      <c r="BC719" s="98" t="str">
        <f>IF(AND(OR(K719=契約状況コード表!D$5,K719=契約状況コード表!D$6),OR(AG719=契約状況コード表!G$5,AG719=契約状況コード表!G$6)),"年間支払金額(全官署)",IF(OR(AG719=契約状況コード表!G$5,AG719=契約状況コード表!G$6),"年間支払金額",IF(AND(OR(COUNTIF(AI719,"*すべて*"),COUNTIF(AI719,"*全て*")),S719="●",OR(K719=契約状況コード表!D$5,K719=契約状況コード表!D$6)),"年間支払金額(全官署、契約相手方ごと)",IF(AND(OR(COUNTIF(AI719,"*すべて*"),COUNTIF(AI719,"*全て*")),S719="●"),"年間支払金額(契約相手方ごと)",IF(AND(OR(K719=契約状況コード表!D$5,K719=契約状況コード表!D$6),AG719=契約状況コード表!G$7),"契約総額(全官署)",IF(AND(K719=契約状況コード表!D$7,AG719=契約状況コード表!G$7),"契約総額(自官署のみ)",IF(K719=契約状況コード表!D$7,"年間支払金額(自官署のみ)",IF(AG719=契約状況コード表!G$7,"契約総額",IF(AND(COUNTIF(BJ719,"&lt;&gt;*単価*"),OR(K719=契約状況コード表!D$5,K719=契約状況コード表!D$6)),"全官署予定価格",IF(AND(COUNTIF(BJ719,"*単価*"),OR(K719=契約状況コード表!D$5,K719=契約状況コード表!D$6)),"全官署支払金額",IF(AND(COUNTIF(BJ719,"&lt;&gt;*単価*"),COUNTIF(BJ719,"*変更契約*")),"変更後予定価格",IF(COUNTIF(BJ719,"*単価*"),"年間支払金額","予定価格"))))))))))))</f>
        <v>予定価格</v>
      </c>
      <c r="BD719" s="98" t="str">
        <f>IF(AND(BI719=契約状況コード表!M$5,T719&gt;契約状況コード表!N$5),"○",IF(AND(BI719=契約状況コード表!M$6,T719&gt;=契約状況コード表!N$6),"○",IF(AND(BI719=契約状況コード表!M$7,T719&gt;=契約状況コード表!N$7),"○",IF(AND(BI719=契約状況コード表!M$8,T719&gt;=契約状況コード表!N$8),"○",IF(AND(BI719=契約状況コード表!M$9,T719&gt;=契約状況コード表!N$9),"○",IF(AND(BI719=契約状況コード表!M$10,T719&gt;=契約状況コード表!N$10),"○",IF(AND(BI719=契約状況コード表!M$11,T719&gt;=契約状況コード表!N$11),"○",IF(AND(BI719=契約状況コード表!M$12,T719&gt;=契約状況コード表!N$12),"○",IF(AND(BI719=契約状況コード表!M$13,T719&gt;=契約状況コード表!N$13),"○",IF(T719="他官署で調達手続き入札を実施のため","○","×"))))))))))</f>
        <v>×</v>
      </c>
      <c r="BE719" s="98" t="str">
        <f>IF(AND(BI719=契約状況コード表!M$5,Y719&gt;契約状況コード表!N$5),"○",IF(AND(BI719=契約状況コード表!M$6,Y719&gt;=契約状況コード表!N$6),"○",IF(AND(BI719=契約状況コード表!M$7,Y719&gt;=契約状況コード表!N$7),"○",IF(AND(BI719=契約状況コード表!M$8,Y719&gt;=契約状況コード表!N$8),"○",IF(AND(BI719=契約状況コード表!M$9,Y719&gt;=契約状況コード表!N$9),"○",IF(AND(BI719=契約状況コード表!M$10,Y719&gt;=契約状況コード表!N$10),"○",IF(AND(BI719=契約状況コード表!M$11,Y719&gt;=契約状況コード表!N$11),"○",IF(AND(BI719=契約状況コード表!M$12,Y719&gt;=契約状況コード表!N$12),"○",IF(AND(BI719=契約状況コード表!M$13,Y719&gt;=契約状況コード表!N$13),"○","×")))))))))</f>
        <v>×</v>
      </c>
      <c r="BF719" s="98" t="str">
        <f t="shared" si="86"/>
        <v>×</v>
      </c>
      <c r="BG719" s="98" t="str">
        <f t="shared" si="87"/>
        <v>×</v>
      </c>
      <c r="BH719" s="99" t="str">
        <f t="shared" si="88"/>
        <v/>
      </c>
      <c r="BI719" s="146">
        <f t="shared" si="89"/>
        <v>0</v>
      </c>
      <c r="BJ719" s="29" t="str">
        <f>IF(AG719=契約状況コード表!G$5,"",IF(AND(K719&lt;&gt;"",ISTEXT(U719)),"分担契約/単価契約",IF(ISTEXT(U719),"単価契約",IF(K719&lt;&gt;"","分担契約",""))))</f>
        <v/>
      </c>
      <c r="BK719" s="147"/>
      <c r="BL719" s="102" t="str">
        <f>IF(COUNTIF(T719,"**"),"",IF(AND(T719&gt;=契約状況コード表!P$5,OR(H719=契約状況コード表!M$5,H719=契約状況コード表!M$6)),1,IF(AND(T719&gt;=契約状況コード表!P$13,H719&lt;&gt;契約状況コード表!M$5,H719&lt;&gt;契約状況コード表!M$6),1,"")))</f>
        <v/>
      </c>
      <c r="BM719" s="132" t="str">
        <f t="shared" si="90"/>
        <v>○</v>
      </c>
      <c r="BN719" s="102" t="b">
        <f t="shared" si="91"/>
        <v>1</v>
      </c>
      <c r="BO719" s="102" t="b">
        <f t="shared" si="92"/>
        <v>1</v>
      </c>
    </row>
    <row r="720" spans="7:67" ht="60.6" customHeight="1">
      <c r="G720" s="64"/>
      <c r="H720" s="65"/>
      <c r="I720" s="65"/>
      <c r="J720" s="65"/>
      <c r="K720" s="64"/>
      <c r="L720" s="29"/>
      <c r="M720" s="66"/>
      <c r="N720" s="65"/>
      <c r="O720" s="67"/>
      <c r="P720" s="72"/>
      <c r="Q720" s="73"/>
      <c r="R720" s="65"/>
      <c r="S720" s="64"/>
      <c r="T720" s="68"/>
      <c r="U720" s="75"/>
      <c r="V720" s="76"/>
      <c r="W720" s="148" t="str">
        <f>IF(OR(T720="他官署で調達手続きを実施のため",AG720=契約状況コード表!G$5),"－",IF(V720&lt;&gt;"",ROUNDDOWN(V720/T720,3),(IFERROR(ROUNDDOWN(U720/T720,3),"－"))))</f>
        <v>－</v>
      </c>
      <c r="X720" s="68"/>
      <c r="Y720" s="68"/>
      <c r="Z720" s="71"/>
      <c r="AA720" s="69"/>
      <c r="AB720" s="70"/>
      <c r="AC720" s="71"/>
      <c r="AD720" s="71"/>
      <c r="AE720" s="71"/>
      <c r="AF720" s="71"/>
      <c r="AG720" s="69"/>
      <c r="AH720" s="65"/>
      <c r="AI720" s="65"/>
      <c r="AJ720" s="65"/>
      <c r="AK720" s="29"/>
      <c r="AL720" s="29"/>
      <c r="AM720" s="170"/>
      <c r="AN720" s="170"/>
      <c r="AO720" s="170"/>
      <c r="AP720" s="170"/>
      <c r="AQ720" s="29"/>
      <c r="AR720" s="64"/>
      <c r="AS720" s="29"/>
      <c r="AT720" s="29"/>
      <c r="AU720" s="29"/>
      <c r="AV720" s="29"/>
      <c r="AW720" s="29"/>
      <c r="AX720" s="29"/>
      <c r="AY720" s="29"/>
      <c r="AZ720" s="29"/>
      <c r="BA720" s="90"/>
      <c r="BB720" s="97"/>
      <c r="BC720" s="98" t="str">
        <f>IF(AND(OR(K720=契約状況コード表!D$5,K720=契約状況コード表!D$6),OR(AG720=契約状況コード表!G$5,AG720=契約状況コード表!G$6)),"年間支払金額(全官署)",IF(OR(AG720=契約状況コード表!G$5,AG720=契約状況コード表!G$6),"年間支払金額",IF(AND(OR(COUNTIF(AI720,"*すべて*"),COUNTIF(AI720,"*全て*")),S720="●",OR(K720=契約状況コード表!D$5,K720=契約状況コード表!D$6)),"年間支払金額(全官署、契約相手方ごと)",IF(AND(OR(COUNTIF(AI720,"*すべて*"),COUNTIF(AI720,"*全て*")),S720="●"),"年間支払金額(契約相手方ごと)",IF(AND(OR(K720=契約状況コード表!D$5,K720=契約状況コード表!D$6),AG720=契約状況コード表!G$7),"契約総額(全官署)",IF(AND(K720=契約状況コード表!D$7,AG720=契約状況コード表!G$7),"契約総額(自官署のみ)",IF(K720=契約状況コード表!D$7,"年間支払金額(自官署のみ)",IF(AG720=契約状況コード表!G$7,"契約総額",IF(AND(COUNTIF(BJ720,"&lt;&gt;*単価*"),OR(K720=契約状況コード表!D$5,K720=契約状況コード表!D$6)),"全官署予定価格",IF(AND(COUNTIF(BJ720,"*単価*"),OR(K720=契約状況コード表!D$5,K720=契約状況コード表!D$6)),"全官署支払金額",IF(AND(COUNTIF(BJ720,"&lt;&gt;*単価*"),COUNTIF(BJ720,"*変更契約*")),"変更後予定価格",IF(COUNTIF(BJ720,"*単価*"),"年間支払金額","予定価格"))))))))))))</f>
        <v>予定価格</v>
      </c>
      <c r="BD720" s="98" t="str">
        <f>IF(AND(BI720=契約状況コード表!M$5,T720&gt;契約状況コード表!N$5),"○",IF(AND(BI720=契約状況コード表!M$6,T720&gt;=契約状況コード表!N$6),"○",IF(AND(BI720=契約状況コード表!M$7,T720&gt;=契約状況コード表!N$7),"○",IF(AND(BI720=契約状況コード表!M$8,T720&gt;=契約状況コード表!N$8),"○",IF(AND(BI720=契約状況コード表!M$9,T720&gt;=契約状況コード表!N$9),"○",IF(AND(BI720=契約状況コード表!M$10,T720&gt;=契約状況コード表!N$10),"○",IF(AND(BI720=契約状況コード表!M$11,T720&gt;=契約状況コード表!N$11),"○",IF(AND(BI720=契約状況コード表!M$12,T720&gt;=契約状況コード表!N$12),"○",IF(AND(BI720=契約状況コード表!M$13,T720&gt;=契約状況コード表!N$13),"○",IF(T720="他官署で調達手続き入札を実施のため","○","×"))))))))))</f>
        <v>×</v>
      </c>
      <c r="BE720" s="98" t="str">
        <f>IF(AND(BI720=契約状況コード表!M$5,Y720&gt;契約状況コード表!N$5),"○",IF(AND(BI720=契約状況コード表!M$6,Y720&gt;=契約状況コード表!N$6),"○",IF(AND(BI720=契約状況コード表!M$7,Y720&gt;=契約状況コード表!N$7),"○",IF(AND(BI720=契約状況コード表!M$8,Y720&gt;=契約状況コード表!N$8),"○",IF(AND(BI720=契約状況コード表!M$9,Y720&gt;=契約状況コード表!N$9),"○",IF(AND(BI720=契約状況コード表!M$10,Y720&gt;=契約状況コード表!N$10),"○",IF(AND(BI720=契約状況コード表!M$11,Y720&gt;=契約状況コード表!N$11),"○",IF(AND(BI720=契約状況コード表!M$12,Y720&gt;=契約状況コード表!N$12),"○",IF(AND(BI720=契約状況コード表!M$13,Y720&gt;=契約状況コード表!N$13),"○","×")))))))))</f>
        <v>×</v>
      </c>
      <c r="BF720" s="98" t="str">
        <f t="shared" si="86"/>
        <v>×</v>
      </c>
      <c r="BG720" s="98" t="str">
        <f t="shared" si="87"/>
        <v>×</v>
      </c>
      <c r="BH720" s="99" t="str">
        <f t="shared" si="88"/>
        <v/>
      </c>
      <c r="BI720" s="146">
        <f t="shared" si="89"/>
        <v>0</v>
      </c>
      <c r="BJ720" s="29" t="str">
        <f>IF(AG720=契約状況コード表!G$5,"",IF(AND(K720&lt;&gt;"",ISTEXT(U720)),"分担契約/単価契約",IF(ISTEXT(U720),"単価契約",IF(K720&lt;&gt;"","分担契約",""))))</f>
        <v/>
      </c>
      <c r="BK720" s="147"/>
      <c r="BL720" s="102" t="str">
        <f>IF(COUNTIF(T720,"**"),"",IF(AND(T720&gt;=契約状況コード表!P$5,OR(H720=契約状況コード表!M$5,H720=契約状況コード表!M$6)),1,IF(AND(T720&gt;=契約状況コード表!P$13,H720&lt;&gt;契約状況コード表!M$5,H720&lt;&gt;契約状況コード表!M$6),1,"")))</f>
        <v/>
      </c>
      <c r="BM720" s="132" t="str">
        <f t="shared" si="90"/>
        <v>○</v>
      </c>
      <c r="BN720" s="102" t="b">
        <f t="shared" si="91"/>
        <v>1</v>
      </c>
      <c r="BO720" s="102" t="b">
        <f t="shared" si="92"/>
        <v>1</v>
      </c>
    </row>
    <row r="721" spans="7:67" ht="60.6" customHeight="1">
      <c r="G721" s="64"/>
      <c r="H721" s="65"/>
      <c r="I721" s="65"/>
      <c r="J721" s="65"/>
      <c r="K721" s="64"/>
      <c r="L721" s="29"/>
      <c r="M721" s="66"/>
      <c r="N721" s="65"/>
      <c r="O721" s="67"/>
      <c r="P721" s="72"/>
      <c r="Q721" s="73"/>
      <c r="R721" s="65"/>
      <c r="S721" s="64"/>
      <c r="T721" s="74"/>
      <c r="U721" s="131"/>
      <c r="V721" s="76"/>
      <c r="W721" s="148" t="str">
        <f>IF(OR(T721="他官署で調達手続きを実施のため",AG721=契約状況コード表!G$5),"－",IF(V721&lt;&gt;"",ROUNDDOWN(V721/T721,3),(IFERROR(ROUNDDOWN(U721/T721,3),"－"))))</f>
        <v>－</v>
      </c>
      <c r="X721" s="74"/>
      <c r="Y721" s="74"/>
      <c r="Z721" s="71"/>
      <c r="AA721" s="69"/>
      <c r="AB721" s="70"/>
      <c r="AC721" s="71"/>
      <c r="AD721" s="71"/>
      <c r="AE721" s="71"/>
      <c r="AF721" s="71"/>
      <c r="AG721" s="69"/>
      <c r="AH721" s="65"/>
      <c r="AI721" s="65"/>
      <c r="AJ721" s="65"/>
      <c r="AK721" s="29"/>
      <c r="AL721" s="29"/>
      <c r="AM721" s="170"/>
      <c r="AN721" s="170"/>
      <c r="AO721" s="170"/>
      <c r="AP721" s="170"/>
      <c r="AQ721" s="29"/>
      <c r="AR721" s="64"/>
      <c r="AS721" s="29"/>
      <c r="AT721" s="29"/>
      <c r="AU721" s="29"/>
      <c r="AV721" s="29"/>
      <c r="AW721" s="29"/>
      <c r="AX721" s="29"/>
      <c r="AY721" s="29"/>
      <c r="AZ721" s="29"/>
      <c r="BA721" s="90"/>
      <c r="BB721" s="97"/>
      <c r="BC721" s="98" t="str">
        <f>IF(AND(OR(K721=契約状況コード表!D$5,K721=契約状況コード表!D$6),OR(AG721=契約状況コード表!G$5,AG721=契約状況コード表!G$6)),"年間支払金額(全官署)",IF(OR(AG721=契約状況コード表!G$5,AG721=契約状況コード表!G$6),"年間支払金額",IF(AND(OR(COUNTIF(AI721,"*すべて*"),COUNTIF(AI721,"*全て*")),S721="●",OR(K721=契約状況コード表!D$5,K721=契約状況コード表!D$6)),"年間支払金額(全官署、契約相手方ごと)",IF(AND(OR(COUNTIF(AI721,"*すべて*"),COUNTIF(AI721,"*全て*")),S721="●"),"年間支払金額(契約相手方ごと)",IF(AND(OR(K721=契約状況コード表!D$5,K721=契約状況コード表!D$6),AG721=契約状況コード表!G$7),"契約総額(全官署)",IF(AND(K721=契約状況コード表!D$7,AG721=契約状況コード表!G$7),"契約総額(自官署のみ)",IF(K721=契約状況コード表!D$7,"年間支払金額(自官署のみ)",IF(AG721=契約状況コード表!G$7,"契約総額",IF(AND(COUNTIF(BJ721,"&lt;&gt;*単価*"),OR(K721=契約状況コード表!D$5,K721=契約状況コード表!D$6)),"全官署予定価格",IF(AND(COUNTIF(BJ721,"*単価*"),OR(K721=契約状況コード表!D$5,K721=契約状況コード表!D$6)),"全官署支払金額",IF(AND(COUNTIF(BJ721,"&lt;&gt;*単価*"),COUNTIF(BJ721,"*変更契約*")),"変更後予定価格",IF(COUNTIF(BJ721,"*単価*"),"年間支払金額","予定価格"))))))))))))</f>
        <v>予定価格</v>
      </c>
      <c r="BD721" s="98" t="str">
        <f>IF(AND(BI721=契約状況コード表!M$5,T721&gt;契約状況コード表!N$5),"○",IF(AND(BI721=契約状況コード表!M$6,T721&gt;=契約状況コード表!N$6),"○",IF(AND(BI721=契約状況コード表!M$7,T721&gt;=契約状況コード表!N$7),"○",IF(AND(BI721=契約状況コード表!M$8,T721&gt;=契約状況コード表!N$8),"○",IF(AND(BI721=契約状況コード表!M$9,T721&gt;=契約状況コード表!N$9),"○",IF(AND(BI721=契約状況コード表!M$10,T721&gt;=契約状況コード表!N$10),"○",IF(AND(BI721=契約状況コード表!M$11,T721&gt;=契約状況コード表!N$11),"○",IF(AND(BI721=契約状況コード表!M$12,T721&gt;=契約状況コード表!N$12),"○",IF(AND(BI721=契約状況コード表!M$13,T721&gt;=契約状況コード表!N$13),"○",IF(T721="他官署で調達手続き入札を実施のため","○","×"))))))))))</f>
        <v>×</v>
      </c>
      <c r="BE721" s="98" t="str">
        <f>IF(AND(BI721=契約状況コード表!M$5,Y721&gt;契約状況コード表!N$5),"○",IF(AND(BI721=契約状況コード表!M$6,Y721&gt;=契約状況コード表!N$6),"○",IF(AND(BI721=契約状況コード表!M$7,Y721&gt;=契約状況コード表!N$7),"○",IF(AND(BI721=契約状況コード表!M$8,Y721&gt;=契約状況コード表!N$8),"○",IF(AND(BI721=契約状況コード表!M$9,Y721&gt;=契約状況コード表!N$9),"○",IF(AND(BI721=契約状況コード表!M$10,Y721&gt;=契約状況コード表!N$10),"○",IF(AND(BI721=契約状況コード表!M$11,Y721&gt;=契約状況コード表!N$11),"○",IF(AND(BI721=契約状況コード表!M$12,Y721&gt;=契約状況コード表!N$12),"○",IF(AND(BI721=契約状況コード表!M$13,Y721&gt;=契約状況コード表!N$13),"○","×")))))))))</f>
        <v>×</v>
      </c>
      <c r="BF721" s="98" t="str">
        <f t="shared" si="86"/>
        <v>×</v>
      </c>
      <c r="BG721" s="98" t="str">
        <f t="shared" si="87"/>
        <v>×</v>
      </c>
      <c r="BH721" s="99" t="str">
        <f t="shared" si="88"/>
        <v/>
      </c>
      <c r="BI721" s="146">
        <f t="shared" si="89"/>
        <v>0</v>
      </c>
      <c r="BJ721" s="29" t="str">
        <f>IF(AG721=契約状況コード表!G$5,"",IF(AND(K721&lt;&gt;"",ISTEXT(U721)),"分担契約/単価契約",IF(ISTEXT(U721),"単価契約",IF(K721&lt;&gt;"","分担契約",""))))</f>
        <v/>
      </c>
      <c r="BK721" s="147"/>
      <c r="BL721" s="102" t="str">
        <f>IF(COUNTIF(T721,"**"),"",IF(AND(T721&gt;=契約状況コード表!P$5,OR(H721=契約状況コード表!M$5,H721=契約状況コード表!M$6)),1,IF(AND(T721&gt;=契約状況コード表!P$13,H721&lt;&gt;契約状況コード表!M$5,H721&lt;&gt;契約状況コード表!M$6),1,"")))</f>
        <v/>
      </c>
      <c r="BM721" s="132" t="str">
        <f t="shared" si="90"/>
        <v>○</v>
      </c>
      <c r="BN721" s="102" t="b">
        <f t="shared" si="91"/>
        <v>1</v>
      </c>
      <c r="BO721" s="102" t="b">
        <f t="shared" si="92"/>
        <v>1</v>
      </c>
    </row>
    <row r="722" spans="7:67" ht="60.6" customHeight="1">
      <c r="G722" s="64"/>
      <c r="H722" s="65"/>
      <c r="I722" s="65"/>
      <c r="J722" s="65"/>
      <c r="K722" s="64"/>
      <c r="L722" s="29"/>
      <c r="M722" s="66"/>
      <c r="N722" s="65"/>
      <c r="O722" s="67"/>
      <c r="P722" s="72"/>
      <c r="Q722" s="73"/>
      <c r="R722" s="65"/>
      <c r="S722" s="64"/>
      <c r="T722" s="68"/>
      <c r="U722" s="75"/>
      <c r="V722" s="76"/>
      <c r="W722" s="148" t="str">
        <f>IF(OR(T722="他官署で調達手続きを実施のため",AG722=契約状況コード表!G$5),"－",IF(V722&lt;&gt;"",ROUNDDOWN(V722/T722,3),(IFERROR(ROUNDDOWN(U722/T722,3),"－"))))</f>
        <v>－</v>
      </c>
      <c r="X722" s="68"/>
      <c r="Y722" s="68"/>
      <c r="Z722" s="71"/>
      <c r="AA722" s="69"/>
      <c r="AB722" s="70"/>
      <c r="AC722" s="71"/>
      <c r="AD722" s="71"/>
      <c r="AE722" s="71"/>
      <c r="AF722" s="71"/>
      <c r="AG722" s="69"/>
      <c r="AH722" s="65"/>
      <c r="AI722" s="65"/>
      <c r="AJ722" s="65"/>
      <c r="AK722" s="29"/>
      <c r="AL722" s="29"/>
      <c r="AM722" s="170"/>
      <c r="AN722" s="170"/>
      <c r="AO722" s="170"/>
      <c r="AP722" s="170"/>
      <c r="AQ722" s="29"/>
      <c r="AR722" s="64"/>
      <c r="AS722" s="29"/>
      <c r="AT722" s="29"/>
      <c r="AU722" s="29"/>
      <c r="AV722" s="29"/>
      <c r="AW722" s="29"/>
      <c r="AX722" s="29"/>
      <c r="AY722" s="29"/>
      <c r="AZ722" s="29"/>
      <c r="BA722" s="90"/>
      <c r="BB722" s="97"/>
      <c r="BC722" s="98" t="str">
        <f>IF(AND(OR(K722=契約状況コード表!D$5,K722=契約状況コード表!D$6),OR(AG722=契約状況コード表!G$5,AG722=契約状況コード表!G$6)),"年間支払金額(全官署)",IF(OR(AG722=契約状況コード表!G$5,AG722=契約状況コード表!G$6),"年間支払金額",IF(AND(OR(COUNTIF(AI722,"*すべて*"),COUNTIF(AI722,"*全て*")),S722="●",OR(K722=契約状況コード表!D$5,K722=契約状況コード表!D$6)),"年間支払金額(全官署、契約相手方ごと)",IF(AND(OR(COUNTIF(AI722,"*すべて*"),COUNTIF(AI722,"*全て*")),S722="●"),"年間支払金額(契約相手方ごと)",IF(AND(OR(K722=契約状況コード表!D$5,K722=契約状況コード表!D$6),AG722=契約状況コード表!G$7),"契約総額(全官署)",IF(AND(K722=契約状況コード表!D$7,AG722=契約状況コード表!G$7),"契約総額(自官署のみ)",IF(K722=契約状況コード表!D$7,"年間支払金額(自官署のみ)",IF(AG722=契約状況コード表!G$7,"契約総額",IF(AND(COUNTIF(BJ722,"&lt;&gt;*単価*"),OR(K722=契約状況コード表!D$5,K722=契約状況コード表!D$6)),"全官署予定価格",IF(AND(COUNTIF(BJ722,"*単価*"),OR(K722=契約状況コード表!D$5,K722=契約状況コード表!D$6)),"全官署支払金額",IF(AND(COUNTIF(BJ722,"&lt;&gt;*単価*"),COUNTIF(BJ722,"*変更契約*")),"変更後予定価格",IF(COUNTIF(BJ722,"*単価*"),"年間支払金額","予定価格"))))))))))))</f>
        <v>予定価格</v>
      </c>
      <c r="BD722" s="98" t="str">
        <f>IF(AND(BI722=契約状況コード表!M$5,T722&gt;契約状況コード表!N$5),"○",IF(AND(BI722=契約状況コード表!M$6,T722&gt;=契約状況コード表!N$6),"○",IF(AND(BI722=契約状況コード表!M$7,T722&gt;=契約状況コード表!N$7),"○",IF(AND(BI722=契約状況コード表!M$8,T722&gt;=契約状況コード表!N$8),"○",IF(AND(BI722=契約状況コード表!M$9,T722&gt;=契約状況コード表!N$9),"○",IF(AND(BI722=契約状況コード表!M$10,T722&gt;=契約状況コード表!N$10),"○",IF(AND(BI722=契約状況コード表!M$11,T722&gt;=契約状況コード表!N$11),"○",IF(AND(BI722=契約状況コード表!M$12,T722&gt;=契約状況コード表!N$12),"○",IF(AND(BI722=契約状況コード表!M$13,T722&gt;=契約状況コード表!N$13),"○",IF(T722="他官署で調達手続き入札を実施のため","○","×"))))))))))</f>
        <v>×</v>
      </c>
      <c r="BE722" s="98" t="str">
        <f>IF(AND(BI722=契約状況コード表!M$5,Y722&gt;契約状況コード表!N$5),"○",IF(AND(BI722=契約状況コード表!M$6,Y722&gt;=契約状況コード表!N$6),"○",IF(AND(BI722=契約状況コード表!M$7,Y722&gt;=契約状況コード表!N$7),"○",IF(AND(BI722=契約状況コード表!M$8,Y722&gt;=契約状況コード表!N$8),"○",IF(AND(BI722=契約状況コード表!M$9,Y722&gt;=契約状況コード表!N$9),"○",IF(AND(BI722=契約状況コード表!M$10,Y722&gt;=契約状況コード表!N$10),"○",IF(AND(BI722=契約状況コード表!M$11,Y722&gt;=契約状況コード表!N$11),"○",IF(AND(BI722=契約状況コード表!M$12,Y722&gt;=契約状況コード表!N$12),"○",IF(AND(BI722=契約状況コード表!M$13,Y722&gt;=契約状況コード表!N$13),"○","×")))))))))</f>
        <v>×</v>
      </c>
      <c r="BF722" s="98" t="str">
        <f t="shared" si="86"/>
        <v>×</v>
      </c>
      <c r="BG722" s="98" t="str">
        <f t="shared" si="87"/>
        <v>×</v>
      </c>
      <c r="BH722" s="99" t="str">
        <f t="shared" si="88"/>
        <v/>
      </c>
      <c r="BI722" s="146">
        <f t="shared" si="89"/>
        <v>0</v>
      </c>
      <c r="BJ722" s="29" t="str">
        <f>IF(AG722=契約状況コード表!G$5,"",IF(AND(K722&lt;&gt;"",ISTEXT(U722)),"分担契約/単価契約",IF(ISTEXT(U722),"単価契約",IF(K722&lt;&gt;"","分担契約",""))))</f>
        <v/>
      </c>
      <c r="BK722" s="147"/>
      <c r="BL722" s="102" t="str">
        <f>IF(COUNTIF(T722,"**"),"",IF(AND(T722&gt;=契約状況コード表!P$5,OR(H722=契約状況コード表!M$5,H722=契約状況コード表!M$6)),1,IF(AND(T722&gt;=契約状況コード表!P$13,H722&lt;&gt;契約状況コード表!M$5,H722&lt;&gt;契約状況コード表!M$6),1,"")))</f>
        <v/>
      </c>
      <c r="BM722" s="132" t="str">
        <f t="shared" si="90"/>
        <v>○</v>
      </c>
      <c r="BN722" s="102" t="b">
        <f t="shared" si="91"/>
        <v>1</v>
      </c>
      <c r="BO722" s="102" t="b">
        <f t="shared" si="92"/>
        <v>1</v>
      </c>
    </row>
    <row r="723" spans="7:67" ht="60.6" customHeight="1">
      <c r="G723" s="64"/>
      <c r="H723" s="65"/>
      <c r="I723" s="65"/>
      <c r="J723" s="65"/>
      <c r="K723" s="64"/>
      <c r="L723" s="29"/>
      <c r="M723" s="66"/>
      <c r="N723" s="65"/>
      <c r="O723" s="67"/>
      <c r="P723" s="72"/>
      <c r="Q723" s="73"/>
      <c r="R723" s="65"/>
      <c r="S723" s="64"/>
      <c r="T723" s="68"/>
      <c r="U723" s="75"/>
      <c r="V723" s="76"/>
      <c r="W723" s="148" t="str">
        <f>IF(OR(T723="他官署で調達手続きを実施のため",AG723=契約状況コード表!G$5),"－",IF(V723&lt;&gt;"",ROUNDDOWN(V723/T723,3),(IFERROR(ROUNDDOWN(U723/T723,3),"－"))))</f>
        <v>－</v>
      </c>
      <c r="X723" s="68"/>
      <c r="Y723" s="68"/>
      <c r="Z723" s="71"/>
      <c r="AA723" s="69"/>
      <c r="AB723" s="70"/>
      <c r="AC723" s="71"/>
      <c r="AD723" s="71"/>
      <c r="AE723" s="71"/>
      <c r="AF723" s="71"/>
      <c r="AG723" s="69"/>
      <c r="AH723" s="65"/>
      <c r="AI723" s="65"/>
      <c r="AJ723" s="65"/>
      <c r="AK723" s="29"/>
      <c r="AL723" s="29"/>
      <c r="AM723" s="170"/>
      <c r="AN723" s="170"/>
      <c r="AO723" s="170"/>
      <c r="AP723" s="170"/>
      <c r="AQ723" s="29"/>
      <c r="AR723" s="64"/>
      <c r="AS723" s="29"/>
      <c r="AT723" s="29"/>
      <c r="AU723" s="29"/>
      <c r="AV723" s="29"/>
      <c r="AW723" s="29"/>
      <c r="AX723" s="29"/>
      <c r="AY723" s="29"/>
      <c r="AZ723" s="29"/>
      <c r="BA723" s="90"/>
      <c r="BB723" s="97"/>
      <c r="BC723" s="98" t="str">
        <f>IF(AND(OR(K723=契約状況コード表!D$5,K723=契約状況コード表!D$6),OR(AG723=契約状況コード表!G$5,AG723=契約状況コード表!G$6)),"年間支払金額(全官署)",IF(OR(AG723=契約状況コード表!G$5,AG723=契約状況コード表!G$6),"年間支払金額",IF(AND(OR(COUNTIF(AI723,"*すべて*"),COUNTIF(AI723,"*全て*")),S723="●",OR(K723=契約状況コード表!D$5,K723=契約状況コード表!D$6)),"年間支払金額(全官署、契約相手方ごと)",IF(AND(OR(COUNTIF(AI723,"*すべて*"),COUNTIF(AI723,"*全て*")),S723="●"),"年間支払金額(契約相手方ごと)",IF(AND(OR(K723=契約状況コード表!D$5,K723=契約状況コード表!D$6),AG723=契約状況コード表!G$7),"契約総額(全官署)",IF(AND(K723=契約状況コード表!D$7,AG723=契約状況コード表!G$7),"契約総額(自官署のみ)",IF(K723=契約状況コード表!D$7,"年間支払金額(自官署のみ)",IF(AG723=契約状況コード表!G$7,"契約総額",IF(AND(COUNTIF(BJ723,"&lt;&gt;*単価*"),OR(K723=契約状況コード表!D$5,K723=契約状況コード表!D$6)),"全官署予定価格",IF(AND(COUNTIF(BJ723,"*単価*"),OR(K723=契約状況コード表!D$5,K723=契約状況コード表!D$6)),"全官署支払金額",IF(AND(COUNTIF(BJ723,"&lt;&gt;*単価*"),COUNTIF(BJ723,"*変更契約*")),"変更後予定価格",IF(COUNTIF(BJ723,"*単価*"),"年間支払金額","予定価格"))))))))))))</f>
        <v>予定価格</v>
      </c>
      <c r="BD723" s="98" t="str">
        <f>IF(AND(BI723=契約状況コード表!M$5,T723&gt;契約状況コード表!N$5),"○",IF(AND(BI723=契約状況コード表!M$6,T723&gt;=契約状況コード表!N$6),"○",IF(AND(BI723=契約状況コード表!M$7,T723&gt;=契約状況コード表!N$7),"○",IF(AND(BI723=契約状況コード表!M$8,T723&gt;=契約状況コード表!N$8),"○",IF(AND(BI723=契約状況コード表!M$9,T723&gt;=契約状況コード表!N$9),"○",IF(AND(BI723=契約状況コード表!M$10,T723&gt;=契約状況コード表!N$10),"○",IF(AND(BI723=契約状況コード表!M$11,T723&gt;=契約状況コード表!N$11),"○",IF(AND(BI723=契約状況コード表!M$12,T723&gt;=契約状況コード表!N$12),"○",IF(AND(BI723=契約状況コード表!M$13,T723&gt;=契約状況コード表!N$13),"○",IF(T723="他官署で調達手続き入札を実施のため","○","×"))))))))))</f>
        <v>×</v>
      </c>
      <c r="BE723" s="98" t="str">
        <f>IF(AND(BI723=契約状況コード表!M$5,Y723&gt;契約状況コード表!N$5),"○",IF(AND(BI723=契約状況コード表!M$6,Y723&gt;=契約状況コード表!N$6),"○",IF(AND(BI723=契約状況コード表!M$7,Y723&gt;=契約状況コード表!N$7),"○",IF(AND(BI723=契約状況コード表!M$8,Y723&gt;=契約状況コード表!N$8),"○",IF(AND(BI723=契約状況コード表!M$9,Y723&gt;=契約状況コード表!N$9),"○",IF(AND(BI723=契約状況コード表!M$10,Y723&gt;=契約状況コード表!N$10),"○",IF(AND(BI723=契約状況コード表!M$11,Y723&gt;=契約状況コード表!N$11),"○",IF(AND(BI723=契約状況コード表!M$12,Y723&gt;=契約状況コード表!N$12),"○",IF(AND(BI723=契約状況コード表!M$13,Y723&gt;=契約状況コード表!N$13),"○","×")))))))))</f>
        <v>×</v>
      </c>
      <c r="BF723" s="98" t="str">
        <f t="shared" si="86"/>
        <v>×</v>
      </c>
      <c r="BG723" s="98" t="str">
        <f t="shared" si="87"/>
        <v>×</v>
      </c>
      <c r="BH723" s="99" t="str">
        <f t="shared" si="88"/>
        <v/>
      </c>
      <c r="BI723" s="146">
        <f t="shared" si="89"/>
        <v>0</v>
      </c>
      <c r="BJ723" s="29" t="str">
        <f>IF(AG723=契約状況コード表!G$5,"",IF(AND(K723&lt;&gt;"",ISTEXT(U723)),"分担契約/単価契約",IF(ISTEXT(U723),"単価契約",IF(K723&lt;&gt;"","分担契約",""))))</f>
        <v/>
      </c>
      <c r="BK723" s="147"/>
      <c r="BL723" s="102" t="str">
        <f>IF(COUNTIF(T723,"**"),"",IF(AND(T723&gt;=契約状況コード表!P$5,OR(H723=契約状況コード表!M$5,H723=契約状況コード表!M$6)),1,IF(AND(T723&gt;=契約状況コード表!P$13,H723&lt;&gt;契約状況コード表!M$5,H723&lt;&gt;契約状況コード表!M$6),1,"")))</f>
        <v/>
      </c>
      <c r="BM723" s="132" t="str">
        <f t="shared" si="90"/>
        <v>○</v>
      </c>
      <c r="BN723" s="102" t="b">
        <f t="shared" si="91"/>
        <v>1</v>
      </c>
      <c r="BO723" s="102" t="b">
        <f t="shared" si="92"/>
        <v>1</v>
      </c>
    </row>
    <row r="724" spans="7:67" ht="60.6" customHeight="1">
      <c r="G724" s="64"/>
      <c r="H724" s="65"/>
      <c r="I724" s="65"/>
      <c r="J724" s="65"/>
      <c r="K724" s="64"/>
      <c r="L724" s="29"/>
      <c r="M724" s="66"/>
      <c r="N724" s="65"/>
      <c r="O724" s="67"/>
      <c r="P724" s="72"/>
      <c r="Q724" s="73"/>
      <c r="R724" s="65"/>
      <c r="S724" s="64"/>
      <c r="T724" s="68"/>
      <c r="U724" s="75"/>
      <c r="V724" s="76"/>
      <c r="W724" s="148" t="str">
        <f>IF(OR(T724="他官署で調達手続きを実施のため",AG724=契約状況コード表!G$5),"－",IF(V724&lt;&gt;"",ROUNDDOWN(V724/T724,3),(IFERROR(ROUNDDOWN(U724/T724,3),"－"))))</f>
        <v>－</v>
      </c>
      <c r="X724" s="68"/>
      <c r="Y724" s="68"/>
      <c r="Z724" s="71"/>
      <c r="AA724" s="69"/>
      <c r="AB724" s="70"/>
      <c r="AC724" s="71"/>
      <c r="AD724" s="71"/>
      <c r="AE724" s="71"/>
      <c r="AF724" s="71"/>
      <c r="AG724" s="69"/>
      <c r="AH724" s="65"/>
      <c r="AI724" s="65"/>
      <c r="AJ724" s="65"/>
      <c r="AK724" s="29"/>
      <c r="AL724" s="29"/>
      <c r="AM724" s="170"/>
      <c r="AN724" s="170"/>
      <c r="AO724" s="170"/>
      <c r="AP724" s="170"/>
      <c r="AQ724" s="29"/>
      <c r="AR724" s="64"/>
      <c r="AS724" s="29"/>
      <c r="AT724" s="29"/>
      <c r="AU724" s="29"/>
      <c r="AV724" s="29"/>
      <c r="AW724" s="29"/>
      <c r="AX724" s="29"/>
      <c r="AY724" s="29"/>
      <c r="AZ724" s="29"/>
      <c r="BA724" s="90"/>
      <c r="BB724" s="97"/>
      <c r="BC724" s="98" t="str">
        <f>IF(AND(OR(K724=契約状況コード表!D$5,K724=契約状況コード表!D$6),OR(AG724=契約状況コード表!G$5,AG724=契約状況コード表!G$6)),"年間支払金額(全官署)",IF(OR(AG724=契約状況コード表!G$5,AG724=契約状況コード表!G$6),"年間支払金額",IF(AND(OR(COUNTIF(AI724,"*すべて*"),COUNTIF(AI724,"*全て*")),S724="●",OR(K724=契約状況コード表!D$5,K724=契約状況コード表!D$6)),"年間支払金額(全官署、契約相手方ごと)",IF(AND(OR(COUNTIF(AI724,"*すべて*"),COUNTIF(AI724,"*全て*")),S724="●"),"年間支払金額(契約相手方ごと)",IF(AND(OR(K724=契約状況コード表!D$5,K724=契約状況コード表!D$6),AG724=契約状況コード表!G$7),"契約総額(全官署)",IF(AND(K724=契約状況コード表!D$7,AG724=契約状況コード表!G$7),"契約総額(自官署のみ)",IF(K724=契約状況コード表!D$7,"年間支払金額(自官署のみ)",IF(AG724=契約状況コード表!G$7,"契約総額",IF(AND(COUNTIF(BJ724,"&lt;&gt;*単価*"),OR(K724=契約状況コード表!D$5,K724=契約状況コード表!D$6)),"全官署予定価格",IF(AND(COUNTIF(BJ724,"*単価*"),OR(K724=契約状況コード表!D$5,K724=契約状況コード表!D$6)),"全官署支払金額",IF(AND(COUNTIF(BJ724,"&lt;&gt;*単価*"),COUNTIF(BJ724,"*変更契約*")),"変更後予定価格",IF(COUNTIF(BJ724,"*単価*"),"年間支払金額","予定価格"))))))))))))</f>
        <v>予定価格</v>
      </c>
      <c r="BD724" s="98" t="str">
        <f>IF(AND(BI724=契約状況コード表!M$5,T724&gt;契約状況コード表!N$5),"○",IF(AND(BI724=契約状況コード表!M$6,T724&gt;=契約状況コード表!N$6),"○",IF(AND(BI724=契約状況コード表!M$7,T724&gt;=契約状況コード表!N$7),"○",IF(AND(BI724=契約状況コード表!M$8,T724&gt;=契約状況コード表!N$8),"○",IF(AND(BI724=契約状況コード表!M$9,T724&gt;=契約状況コード表!N$9),"○",IF(AND(BI724=契約状況コード表!M$10,T724&gt;=契約状況コード表!N$10),"○",IF(AND(BI724=契約状況コード表!M$11,T724&gt;=契約状況コード表!N$11),"○",IF(AND(BI724=契約状況コード表!M$12,T724&gt;=契約状況コード表!N$12),"○",IF(AND(BI724=契約状況コード表!M$13,T724&gt;=契約状況コード表!N$13),"○",IF(T724="他官署で調達手続き入札を実施のため","○","×"))))))))))</f>
        <v>×</v>
      </c>
      <c r="BE724" s="98" t="str">
        <f>IF(AND(BI724=契約状況コード表!M$5,Y724&gt;契約状況コード表!N$5),"○",IF(AND(BI724=契約状況コード表!M$6,Y724&gt;=契約状況コード表!N$6),"○",IF(AND(BI724=契約状況コード表!M$7,Y724&gt;=契約状況コード表!N$7),"○",IF(AND(BI724=契約状況コード表!M$8,Y724&gt;=契約状況コード表!N$8),"○",IF(AND(BI724=契約状況コード表!M$9,Y724&gt;=契約状況コード表!N$9),"○",IF(AND(BI724=契約状況コード表!M$10,Y724&gt;=契約状況コード表!N$10),"○",IF(AND(BI724=契約状況コード表!M$11,Y724&gt;=契約状況コード表!N$11),"○",IF(AND(BI724=契約状況コード表!M$12,Y724&gt;=契約状況コード表!N$12),"○",IF(AND(BI724=契約状況コード表!M$13,Y724&gt;=契約状況コード表!N$13),"○","×")))))))))</f>
        <v>×</v>
      </c>
      <c r="BF724" s="98" t="str">
        <f t="shared" si="86"/>
        <v>×</v>
      </c>
      <c r="BG724" s="98" t="str">
        <f t="shared" si="87"/>
        <v>×</v>
      </c>
      <c r="BH724" s="99" t="str">
        <f t="shared" si="88"/>
        <v/>
      </c>
      <c r="BI724" s="146">
        <f t="shared" si="89"/>
        <v>0</v>
      </c>
      <c r="BJ724" s="29" t="str">
        <f>IF(AG724=契約状況コード表!G$5,"",IF(AND(K724&lt;&gt;"",ISTEXT(U724)),"分担契約/単価契約",IF(ISTEXT(U724),"単価契約",IF(K724&lt;&gt;"","分担契約",""))))</f>
        <v/>
      </c>
      <c r="BK724" s="147"/>
      <c r="BL724" s="102" t="str">
        <f>IF(COUNTIF(T724,"**"),"",IF(AND(T724&gt;=契約状況コード表!P$5,OR(H724=契約状況コード表!M$5,H724=契約状況コード表!M$6)),1,IF(AND(T724&gt;=契約状況コード表!P$13,H724&lt;&gt;契約状況コード表!M$5,H724&lt;&gt;契約状況コード表!M$6),1,"")))</f>
        <v/>
      </c>
      <c r="BM724" s="132" t="str">
        <f t="shared" si="90"/>
        <v>○</v>
      </c>
      <c r="BN724" s="102" t="b">
        <f t="shared" si="91"/>
        <v>1</v>
      </c>
      <c r="BO724" s="102" t="b">
        <f t="shared" si="92"/>
        <v>1</v>
      </c>
    </row>
    <row r="725" spans="7:67" ht="60.6" customHeight="1">
      <c r="G725" s="64"/>
      <c r="H725" s="65"/>
      <c r="I725" s="65"/>
      <c r="J725" s="65"/>
      <c r="K725" s="64"/>
      <c r="L725" s="29"/>
      <c r="M725" s="66"/>
      <c r="N725" s="65"/>
      <c r="O725" s="67"/>
      <c r="P725" s="72"/>
      <c r="Q725" s="73"/>
      <c r="R725" s="65"/>
      <c r="S725" s="64"/>
      <c r="T725" s="68"/>
      <c r="U725" s="75"/>
      <c r="V725" s="76"/>
      <c r="W725" s="148" t="str">
        <f>IF(OR(T725="他官署で調達手続きを実施のため",AG725=契約状況コード表!G$5),"－",IF(V725&lt;&gt;"",ROUNDDOWN(V725/T725,3),(IFERROR(ROUNDDOWN(U725/T725,3),"－"))))</f>
        <v>－</v>
      </c>
      <c r="X725" s="68"/>
      <c r="Y725" s="68"/>
      <c r="Z725" s="71"/>
      <c r="AA725" s="69"/>
      <c r="AB725" s="70"/>
      <c r="AC725" s="71"/>
      <c r="AD725" s="71"/>
      <c r="AE725" s="71"/>
      <c r="AF725" s="71"/>
      <c r="AG725" s="69"/>
      <c r="AH725" s="65"/>
      <c r="AI725" s="65"/>
      <c r="AJ725" s="65"/>
      <c r="AK725" s="29"/>
      <c r="AL725" s="29"/>
      <c r="AM725" s="170"/>
      <c r="AN725" s="170"/>
      <c r="AO725" s="170"/>
      <c r="AP725" s="170"/>
      <c r="AQ725" s="29"/>
      <c r="AR725" s="64"/>
      <c r="AS725" s="29"/>
      <c r="AT725" s="29"/>
      <c r="AU725" s="29"/>
      <c r="AV725" s="29"/>
      <c r="AW725" s="29"/>
      <c r="AX725" s="29"/>
      <c r="AY725" s="29"/>
      <c r="AZ725" s="29"/>
      <c r="BA725" s="92"/>
      <c r="BB725" s="97"/>
      <c r="BC725" s="98" t="str">
        <f>IF(AND(OR(K725=契約状況コード表!D$5,K725=契約状況コード表!D$6),OR(AG725=契約状況コード表!G$5,AG725=契約状況コード表!G$6)),"年間支払金額(全官署)",IF(OR(AG725=契約状況コード表!G$5,AG725=契約状況コード表!G$6),"年間支払金額",IF(AND(OR(COUNTIF(AI725,"*すべて*"),COUNTIF(AI725,"*全て*")),S725="●",OR(K725=契約状況コード表!D$5,K725=契約状況コード表!D$6)),"年間支払金額(全官署、契約相手方ごと)",IF(AND(OR(COUNTIF(AI725,"*すべて*"),COUNTIF(AI725,"*全て*")),S725="●"),"年間支払金額(契約相手方ごと)",IF(AND(OR(K725=契約状況コード表!D$5,K725=契約状況コード表!D$6),AG725=契約状況コード表!G$7),"契約総額(全官署)",IF(AND(K725=契約状況コード表!D$7,AG725=契約状況コード表!G$7),"契約総額(自官署のみ)",IF(K725=契約状況コード表!D$7,"年間支払金額(自官署のみ)",IF(AG725=契約状況コード表!G$7,"契約総額",IF(AND(COUNTIF(BJ725,"&lt;&gt;*単価*"),OR(K725=契約状況コード表!D$5,K725=契約状況コード表!D$6)),"全官署予定価格",IF(AND(COUNTIF(BJ725,"*単価*"),OR(K725=契約状況コード表!D$5,K725=契約状況コード表!D$6)),"全官署支払金額",IF(AND(COUNTIF(BJ725,"&lt;&gt;*単価*"),COUNTIF(BJ725,"*変更契約*")),"変更後予定価格",IF(COUNTIF(BJ725,"*単価*"),"年間支払金額","予定価格"))))))))))))</f>
        <v>予定価格</v>
      </c>
      <c r="BD725" s="98" t="str">
        <f>IF(AND(BI725=契約状況コード表!M$5,T725&gt;契約状況コード表!N$5),"○",IF(AND(BI725=契約状況コード表!M$6,T725&gt;=契約状況コード表!N$6),"○",IF(AND(BI725=契約状況コード表!M$7,T725&gt;=契約状況コード表!N$7),"○",IF(AND(BI725=契約状況コード表!M$8,T725&gt;=契約状況コード表!N$8),"○",IF(AND(BI725=契約状況コード表!M$9,T725&gt;=契約状況コード表!N$9),"○",IF(AND(BI725=契約状況コード表!M$10,T725&gt;=契約状況コード表!N$10),"○",IF(AND(BI725=契約状況コード表!M$11,T725&gt;=契約状況コード表!N$11),"○",IF(AND(BI725=契約状況コード表!M$12,T725&gt;=契約状況コード表!N$12),"○",IF(AND(BI725=契約状況コード表!M$13,T725&gt;=契約状況コード表!N$13),"○",IF(T725="他官署で調達手続き入札を実施のため","○","×"))))))))))</f>
        <v>×</v>
      </c>
      <c r="BE725" s="98" t="str">
        <f>IF(AND(BI725=契約状況コード表!M$5,Y725&gt;契約状況コード表!N$5),"○",IF(AND(BI725=契約状況コード表!M$6,Y725&gt;=契約状況コード表!N$6),"○",IF(AND(BI725=契約状況コード表!M$7,Y725&gt;=契約状況コード表!N$7),"○",IF(AND(BI725=契約状況コード表!M$8,Y725&gt;=契約状況コード表!N$8),"○",IF(AND(BI725=契約状況コード表!M$9,Y725&gt;=契約状況コード表!N$9),"○",IF(AND(BI725=契約状況コード表!M$10,Y725&gt;=契約状況コード表!N$10),"○",IF(AND(BI725=契約状況コード表!M$11,Y725&gt;=契約状況コード表!N$11),"○",IF(AND(BI725=契約状況コード表!M$12,Y725&gt;=契約状況コード表!N$12),"○",IF(AND(BI725=契約状況コード表!M$13,Y725&gt;=契約状況コード表!N$13),"○","×")))))))))</f>
        <v>×</v>
      </c>
      <c r="BF725" s="98" t="str">
        <f t="shared" si="86"/>
        <v>×</v>
      </c>
      <c r="BG725" s="98" t="str">
        <f t="shared" si="87"/>
        <v>×</v>
      </c>
      <c r="BH725" s="99" t="str">
        <f t="shared" si="88"/>
        <v/>
      </c>
      <c r="BI725" s="146">
        <f t="shared" si="89"/>
        <v>0</v>
      </c>
      <c r="BJ725" s="29" t="str">
        <f>IF(AG725=契約状況コード表!G$5,"",IF(AND(K725&lt;&gt;"",ISTEXT(U725)),"分担契約/単価契約",IF(ISTEXT(U725),"単価契約",IF(K725&lt;&gt;"","分担契約",""))))</f>
        <v/>
      </c>
      <c r="BK725" s="147"/>
      <c r="BL725" s="102" t="str">
        <f>IF(COUNTIF(T725,"**"),"",IF(AND(T725&gt;=契約状況コード表!P$5,OR(H725=契約状況コード表!M$5,H725=契約状況コード表!M$6)),1,IF(AND(T725&gt;=契約状況コード表!P$13,H725&lt;&gt;契約状況コード表!M$5,H725&lt;&gt;契約状況コード表!M$6),1,"")))</f>
        <v/>
      </c>
      <c r="BM725" s="132" t="str">
        <f t="shared" si="90"/>
        <v>○</v>
      </c>
      <c r="BN725" s="102" t="b">
        <f t="shared" si="91"/>
        <v>1</v>
      </c>
      <c r="BO725" s="102" t="b">
        <f t="shared" si="92"/>
        <v>1</v>
      </c>
    </row>
    <row r="726" spans="7:67" ht="60.6" customHeight="1">
      <c r="G726" s="64"/>
      <c r="H726" s="65"/>
      <c r="I726" s="65"/>
      <c r="J726" s="65"/>
      <c r="K726" s="64"/>
      <c r="L726" s="29"/>
      <c r="M726" s="66"/>
      <c r="N726" s="65"/>
      <c r="O726" s="67"/>
      <c r="P726" s="72"/>
      <c r="Q726" s="73"/>
      <c r="R726" s="65"/>
      <c r="S726" s="64"/>
      <c r="T726" s="68"/>
      <c r="U726" s="75"/>
      <c r="V726" s="76"/>
      <c r="W726" s="148" t="str">
        <f>IF(OR(T726="他官署で調達手続きを実施のため",AG726=契約状況コード表!G$5),"－",IF(V726&lt;&gt;"",ROUNDDOWN(V726/T726,3),(IFERROR(ROUNDDOWN(U726/T726,3),"－"))))</f>
        <v>－</v>
      </c>
      <c r="X726" s="68"/>
      <c r="Y726" s="68"/>
      <c r="Z726" s="71"/>
      <c r="AA726" s="69"/>
      <c r="AB726" s="70"/>
      <c r="AC726" s="71"/>
      <c r="AD726" s="71"/>
      <c r="AE726" s="71"/>
      <c r="AF726" s="71"/>
      <c r="AG726" s="69"/>
      <c r="AH726" s="65"/>
      <c r="AI726" s="65"/>
      <c r="AJ726" s="65"/>
      <c r="AK726" s="29"/>
      <c r="AL726" s="29"/>
      <c r="AM726" s="170"/>
      <c r="AN726" s="170"/>
      <c r="AO726" s="170"/>
      <c r="AP726" s="170"/>
      <c r="AQ726" s="29"/>
      <c r="AR726" s="64"/>
      <c r="AS726" s="29"/>
      <c r="AT726" s="29"/>
      <c r="AU726" s="29"/>
      <c r="AV726" s="29"/>
      <c r="AW726" s="29"/>
      <c r="AX726" s="29"/>
      <c r="AY726" s="29"/>
      <c r="AZ726" s="29"/>
      <c r="BA726" s="90"/>
      <c r="BB726" s="97"/>
      <c r="BC726" s="98" t="str">
        <f>IF(AND(OR(K726=契約状況コード表!D$5,K726=契約状況コード表!D$6),OR(AG726=契約状況コード表!G$5,AG726=契約状況コード表!G$6)),"年間支払金額(全官署)",IF(OR(AG726=契約状況コード表!G$5,AG726=契約状況コード表!G$6),"年間支払金額",IF(AND(OR(COUNTIF(AI726,"*すべて*"),COUNTIF(AI726,"*全て*")),S726="●",OR(K726=契約状況コード表!D$5,K726=契約状況コード表!D$6)),"年間支払金額(全官署、契約相手方ごと)",IF(AND(OR(COUNTIF(AI726,"*すべて*"),COUNTIF(AI726,"*全て*")),S726="●"),"年間支払金額(契約相手方ごと)",IF(AND(OR(K726=契約状況コード表!D$5,K726=契約状況コード表!D$6),AG726=契約状況コード表!G$7),"契約総額(全官署)",IF(AND(K726=契約状況コード表!D$7,AG726=契約状況コード表!G$7),"契約総額(自官署のみ)",IF(K726=契約状況コード表!D$7,"年間支払金額(自官署のみ)",IF(AG726=契約状況コード表!G$7,"契約総額",IF(AND(COUNTIF(BJ726,"&lt;&gt;*単価*"),OR(K726=契約状況コード表!D$5,K726=契約状況コード表!D$6)),"全官署予定価格",IF(AND(COUNTIF(BJ726,"*単価*"),OR(K726=契約状況コード表!D$5,K726=契約状況コード表!D$6)),"全官署支払金額",IF(AND(COUNTIF(BJ726,"&lt;&gt;*単価*"),COUNTIF(BJ726,"*変更契約*")),"変更後予定価格",IF(COUNTIF(BJ726,"*単価*"),"年間支払金額","予定価格"))))))))))))</f>
        <v>予定価格</v>
      </c>
      <c r="BD726" s="98" t="str">
        <f>IF(AND(BI726=契約状況コード表!M$5,T726&gt;契約状況コード表!N$5),"○",IF(AND(BI726=契約状況コード表!M$6,T726&gt;=契約状況コード表!N$6),"○",IF(AND(BI726=契約状況コード表!M$7,T726&gt;=契約状況コード表!N$7),"○",IF(AND(BI726=契約状況コード表!M$8,T726&gt;=契約状況コード表!N$8),"○",IF(AND(BI726=契約状況コード表!M$9,T726&gt;=契約状況コード表!N$9),"○",IF(AND(BI726=契約状況コード表!M$10,T726&gt;=契約状況コード表!N$10),"○",IF(AND(BI726=契約状況コード表!M$11,T726&gt;=契約状況コード表!N$11),"○",IF(AND(BI726=契約状況コード表!M$12,T726&gt;=契約状況コード表!N$12),"○",IF(AND(BI726=契約状況コード表!M$13,T726&gt;=契約状況コード表!N$13),"○",IF(T726="他官署で調達手続き入札を実施のため","○","×"))))))))))</f>
        <v>×</v>
      </c>
      <c r="BE726" s="98" t="str">
        <f>IF(AND(BI726=契約状況コード表!M$5,Y726&gt;契約状況コード表!N$5),"○",IF(AND(BI726=契約状況コード表!M$6,Y726&gt;=契約状況コード表!N$6),"○",IF(AND(BI726=契約状況コード表!M$7,Y726&gt;=契約状況コード表!N$7),"○",IF(AND(BI726=契約状況コード表!M$8,Y726&gt;=契約状況コード表!N$8),"○",IF(AND(BI726=契約状況コード表!M$9,Y726&gt;=契約状況コード表!N$9),"○",IF(AND(BI726=契約状況コード表!M$10,Y726&gt;=契約状況コード表!N$10),"○",IF(AND(BI726=契約状況コード表!M$11,Y726&gt;=契約状況コード表!N$11),"○",IF(AND(BI726=契約状況コード表!M$12,Y726&gt;=契約状況コード表!N$12),"○",IF(AND(BI726=契約状況コード表!M$13,Y726&gt;=契約状況コード表!N$13),"○","×")))))))))</f>
        <v>×</v>
      </c>
      <c r="BF726" s="98" t="str">
        <f t="shared" si="86"/>
        <v>×</v>
      </c>
      <c r="BG726" s="98" t="str">
        <f t="shared" si="87"/>
        <v>×</v>
      </c>
      <c r="BH726" s="99" t="str">
        <f t="shared" si="88"/>
        <v/>
      </c>
      <c r="BI726" s="146">
        <f t="shared" si="89"/>
        <v>0</v>
      </c>
      <c r="BJ726" s="29" t="str">
        <f>IF(AG726=契約状況コード表!G$5,"",IF(AND(K726&lt;&gt;"",ISTEXT(U726)),"分担契約/単価契約",IF(ISTEXT(U726),"単価契約",IF(K726&lt;&gt;"","分担契約",""))))</f>
        <v/>
      </c>
      <c r="BK726" s="147"/>
      <c r="BL726" s="102" t="str">
        <f>IF(COUNTIF(T726,"**"),"",IF(AND(T726&gt;=契約状況コード表!P$5,OR(H726=契約状況コード表!M$5,H726=契約状況コード表!M$6)),1,IF(AND(T726&gt;=契約状況コード表!P$13,H726&lt;&gt;契約状況コード表!M$5,H726&lt;&gt;契約状況コード表!M$6),1,"")))</f>
        <v/>
      </c>
      <c r="BM726" s="132" t="str">
        <f t="shared" si="90"/>
        <v>○</v>
      </c>
      <c r="BN726" s="102" t="b">
        <f t="shared" si="91"/>
        <v>1</v>
      </c>
      <c r="BO726" s="102" t="b">
        <f t="shared" si="92"/>
        <v>1</v>
      </c>
    </row>
    <row r="727" spans="7:67" ht="60.6" customHeight="1">
      <c r="G727" s="64"/>
      <c r="H727" s="65"/>
      <c r="I727" s="65"/>
      <c r="J727" s="65"/>
      <c r="K727" s="64"/>
      <c r="L727" s="29"/>
      <c r="M727" s="66"/>
      <c r="N727" s="65"/>
      <c r="O727" s="67"/>
      <c r="P727" s="72"/>
      <c r="Q727" s="73"/>
      <c r="R727" s="65"/>
      <c r="S727" s="64"/>
      <c r="T727" s="68"/>
      <c r="U727" s="75"/>
      <c r="V727" s="76"/>
      <c r="W727" s="148" t="str">
        <f>IF(OR(T727="他官署で調達手続きを実施のため",AG727=契約状況コード表!G$5),"－",IF(V727&lt;&gt;"",ROUNDDOWN(V727/T727,3),(IFERROR(ROUNDDOWN(U727/T727,3),"－"))))</f>
        <v>－</v>
      </c>
      <c r="X727" s="68"/>
      <c r="Y727" s="68"/>
      <c r="Z727" s="71"/>
      <c r="AA727" s="69"/>
      <c r="AB727" s="70"/>
      <c r="AC727" s="71"/>
      <c r="AD727" s="71"/>
      <c r="AE727" s="71"/>
      <c r="AF727" s="71"/>
      <c r="AG727" s="69"/>
      <c r="AH727" s="65"/>
      <c r="AI727" s="65"/>
      <c r="AJ727" s="65"/>
      <c r="AK727" s="29"/>
      <c r="AL727" s="29"/>
      <c r="AM727" s="170"/>
      <c r="AN727" s="170"/>
      <c r="AO727" s="170"/>
      <c r="AP727" s="170"/>
      <c r="AQ727" s="29"/>
      <c r="AR727" s="64"/>
      <c r="AS727" s="29"/>
      <c r="AT727" s="29"/>
      <c r="AU727" s="29"/>
      <c r="AV727" s="29"/>
      <c r="AW727" s="29"/>
      <c r="AX727" s="29"/>
      <c r="AY727" s="29"/>
      <c r="AZ727" s="29"/>
      <c r="BA727" s="90"/>
      <c r="BB727" s="97"/>
      <c r="BC727" s="98" t="str">
        <f>IF(AND(OR(K727=契約状況コード表!D$5,K727=契約状況コード表!D$6),OR(AG727=契約状況コード表!G$5,AG727=契約状況コード表!G$6)),"年間支払金額(全官署)",IF(OR(AG727=契約状況コード表!G$5,AG727=契約状況コード表!G$6),"年間支払金額",IF(AND(OR(COUNTIF(AI727,"*すべて*"),COUNTIF(AI727,"*全て*")),S727="●",OR(K727=契約状況コード表!D$5,K727=契約状況コード表!D$6)),"年間支払金額(全官署、契約相手方ごと)",IF(AND(OR(COUNTIF(AI727,"*すべて*"),COUNTIF(AI727,"*全て*")),S727="●"),"年間支払金額(契約相手方ごと)",IF(AND(OR(K727=契約状況コード表!D$5,K727=契約状況コード表!D$6),AG727=契約状況コード表!G$7),"契約総額(全官署)",IF(AND(K727=契約状況コード表!D$7,AG727=契約状況コード表!G$7),"契約総額(自官署のみ)",IF(K727=契約状況コード表!D$7,"年間支払金額(自官署のみ)",IF(AG727=契約状況コード表!G$7,"契約総額",IF(AND(COUNTIF(BJ727,"&lt;&gt;*単価*"),OR(K727=契約状況コード表!D$5,K727=契約状況コード表!D$6)),"全官署予定価格",IF(AND(COUNTIF(BJ727,"*単価*"),OR(K727=契約状況コード表!D$5,K727=契約状況コード表!D$6)),"全官署支払金額",IF(AND(COUNTIF(BJ727,"&lt;&gt;*単価*"),COUNTIF(BJ727,"*変更契約*")),"変更後予定価格",IF(COUNTIF(BJ727,"*単価*"),"年間支払金額","予定価格"))))))))))))</f>
        <v>予定価格</v>
      </c>
      <c r="BD727" s="98" t="str">
        <f>IF(AND(BI727=契約状況コード表!M$5,T727&gt;契約状況コード表!N$5),"○",IF(AND(BI727=契約状況コード表!M$6,T727&gt;=契約状況コード表!N$6),"○",IF(AND(BI727=契約状況コード表!M$7,T727&gt;=契約状況コード表!N$7),"○",IF(AND(BI727=契約状況コード表!M$8,T727&gt;=契約状況コード表!N$8),"○",IF(AND(BI727=契約状況コード表!M$9,T727&gt;=契約状況コード表!N$9),"○",IF(AND(BI727=契約状況コード表!M$10,T727&gt;=契約状況コード表!N$10),"○",IF(AND(BI727=契約状況コード表!M$11,T727&gt;=契約状況コード表!N$11),"○",IF(AND(BI727=契約状況コード表!M$12,T727&gt;=契約状況コード表!N$12),"○",IF(AND(BI727=契約状況コード表!M$13,T727&gt;=契約状況コード表!N$13),"○",IF(T727="他官署で調達手続き入札を実施のため","○","×"))))))))))</f>
        <v>×</v>
      </c>
      <c r="BE727" s="98" t="str">
        <f>IF(AND(BI727=契約状況コード表!M$5,Y727&gt;契約状況コード表!N$5),"○",IF(AND(BI727=契約状況コード表!M$6,Y727&gt;=契約状況コード表!N$6),"○",IF(AND(BI727=契約状況コード表!M$7,Y727&gt;=契約状況コード表!N$7),"○",IF(AND(BI727=契約状況コード表!M$8,Y727&gt;=契約状況コード表!N$8),"○",IF(AND(BI727=契約状況コード表!M$9,Y727&gt;=契約状況コード表!N$9),"○",IF(AND(BI727=契約状況コード表!M$10,Y727&gt;=契約状況コード表!N$10),"○",IF(AND(BI727=契約状況コード表!M$11,Y727&gt;=契約状況コード表!N$11),"○",IF(AND(BI727=契約状況コード表!M$12,Y727&gt;=契約状況コード表!N$12),"○",IF(AND(BI727=契約状況コード表!M$13,Y727&gt;=契約状況コード表!N$13),"○","×")))))))))</f>
        <v>×</v>
      </c>
      <c r="BF727" s="98" t="str">
        <f t="shared" si="86"/>
        <v>×</v>
      </c>
      <c r="BG727" s="98" t="str">
        <f t="shared" si="87"/>
        <v>×</v>
      </c>
      <c r="BH727" s="99" t="str">
        <f t="shared" si="88"/>
        <v/>
      </c>
      <c r="BI727" s="146">
        <f t="shared" si="89"/>
        <v>0</v>
      </c>
      <c r="BJ727" s="29" t="str">
        <f>IF(AG727=契約状況コード表!G$5,"",IF(AND(K727&lt;&gt;"",ISTEXT(U727)),"分担契約/単価契約",IF(ISTEXT(U727),"単価契約",IF(K727&lt;&gt;"","分担契約",""))))</f>
        <v/>
      </c>
      <c r="BK727" s="147"/>
      <c r="BL727" s="102" t="str">
        <f>IF(COUNTIF(T727,"**"),"",IF(AND(T727&gt;=契約状況コード表!P$5,OR(H727=契約状況コード表!M$5,H727=契約状況コード表!M$6)),1,IF(AND(T727&gt;=契約状況コード表!P$13,H727&lt;&gt;契約状況コード表!M$5,H727&lt;&gt;契約状況コード表!M$6),1,"")))</f>
        <v/>
      </c>
      <c r="BM727" s="132" t="str">
        <f t="shared" si="90"/>
        <v>○</v>
      </c>
      <c r="BN727" s="102" t="b">
        <f t="shared" si="91"/>
        <v>1</v>
      </c>
      <c r="BO727" s="102" t="b">
        <f t="shared" si="92"/>
        <v>1</v>
      </c>
    </row>
    <row r="728" spans="7:67" ht="60.6" customHeight="1">
      <c r="G728" s="64"/>
      <c r="H728" s="65"/>
      <c r="I728" s="65"/>
      <c r="J728" s="65"/>
      <c r="K728" s="64"/>
      <c r="L728" s="29"/>
      <c r="M728" s="66"/>
      <c r="N728" s="65"/>
      <c r="O728" s="67"/>
      <c r="P728" s="72"/>
      <c r="Q728" s="73"/>
      <c r="R728" s="65"/>
      <c r="S728" s="64"/>
      <c r="T728" s="74"/>
      <c r="U728" s="131"/>
      <c r="V728" s="76"/>
      <c r="W728" s="148" t="str">
        <f>IF(OR(T728="他官署で調達手続きを実施のため",AG728=契約状況コード表!G$5),"－",IF(V728&lt;&gt;"",ROUNDDOWN(V728/T728,3),(IFERROR(ROUNDDOWN(U728/T728,3),"－"))))</f>
        <v>－</v>
      </c>
      <c r="X728" s="74"/>
      <c r="Y728" s="74"/>
      <c r="Z728" s="71"/>
      <c r="AA728" s="69"/>
      <c r="AB728" s="70"/>
      <c r="AC728" s="71"/>
      <c r="AD728" s="71"/>
      <c r="AE728" s="71"/>
      <c r="AF728" s="71"/>
      <c r="AG728" s="69"/>
      <c r="AH728" s="65"/>
      <c r="AI728" s="65"/>
      <c r="AJ728" s="65"/>
      <c r="AK728" s="29"/>
      <c r="AL728" s="29"/>
      <c r="AM728" s="170"/>
      <c r="AN728" s="170"/>
      <c r="AO728" s="170"/>
      <c r="AP728" s="170"/>
      <c r="AQ728" s="29"/>
      <c r="AR728" s="64"/>
      <c r="AS728" s="29"/>
      <c r="AT728" s="29"/>
      <c r="AU728" s="29"/>
      <c r="AV728" s="29"/>
      <c r="AW728" s="29"/>
      <c r="AX728" s="29"/>
      <c r="AY728" s="29"/>
      <c r="AZ728" s="29"/>
      <c r="BA728" s="90"/>
      <c r="BB728" s="97"/>
      <c r="BC728" s="98" t="str">
        <f>IF(AND(OR(K728=契約状況コード表!D$5,K728=契約状況コード表!D$6),OR(AG728=契約状況コード表!G$5,AG728=契約状況コード表!G$6)),"年間支払金額(全官署)",IF(OR(AG728=契約状況コード表!G$5,AG728=契約状況コード表!G$6),"年間支払金額",IF(AND(OR(COUNTIF(AI728,"*すべて*"),COUNTIF(AI728,"*全て*")),S728="●",OR(K728=契約状況コード表!D$5,K728=契約状況コード表!D$6)),"年間支払金額(全官署、契約相手方ごと)",IF(AND(OR(COUNTIF(AI728,"*すべて*"),COUNTIF(AI728,"*全て*")),S728="●"),"年間支払金額(契約相手方ごと)",IF(AND(OR(K728=契約状況コード表!D$5,K728=契約状況コード表!D$6),AG728=契約状況コード表!G$7),"契約総額(全官署)",IF(AND(K728=契約状況コード表!D$7,AG728=契約状況コード表!G$7),"契約総額(自官署のみ)",IF(K728=契約状況コード表!D$7,"年間支払金額(自官署のみ)",IF(AG728=契約状況コード表!G$7,"契約総額",IF(AND(COUNTIF(BJ728,"&lt;&gt;*単価*"),OR(K728=契約状況コード表!D$5,K728=契約状況コード表!D$6)),"全官署予定価格",IF(AND(COUNTIF(BJ728,"*単価*"),OR(K728=契約状況コード表!D$5,K728=契約状況コード表!D$6)),"全官署支払金額",IF(AND(COUNTIF(BJ728,"&lt;&gt;*単価*"),COUNTIF(BJ728,"*変更契約*")),"変更後予定価格",IF(COUNTIF(BJ728,"*単価*"),"年間支払金額","予定価格"))))))))))))</f>
        <v>予定価格</v>
      </c>
      <c r="BD728" s="98" t="str">
        <f>IF(AND(BI728=契約状況コード表!M$5,T728&gt;契約状況コード表!N$5),"○",IF(AND(BI728=契約状況コード表!M$6,T728&gt;=契約状況コード表!N$6),"○",IF(AND(BI728=契約状況コード表!M$7,T728&gt;=契約状況コード表!N$7),"○",IF(AND(BI728=契約状況コード表!M$8,T728&gt;=契約状況コード表!N$8),"○",IF(AND(BI728=契約状況コード表!M$9,T728&gt;=契約状況コード表!N$9),"○",IF(AND(BI728=契約状況コード表!M$10,T728&gt;=契約状況コード表!N$10),"○",IF(AND(BI728=契約状況コード表!M$11,T728&gt;=契約状況コード表!N$11),"○",IF(AND(BI728=契約状況コード表!M$12,T728&gt;=契約状況コード表!N$12),"○",IF(AND(BI728=契約状況コード表!M$13,T728&gt;=契約状況コード表!N$13),"○",IF(T728="他官署で調達手続き入札を実施のため","○","×"))))))))))</f>
        <v>×</v>
      </c>
      <c r="BE728" s="98" t="str">
        <f>IF(AND(BI728=契約状況コード表!M$5,Y728&gt;契約状況コード表!N$5),"○",IF(AND(BI728=契約状況コード表!M$6,Y728&gt;=契約状況コード表!N$6),"○",IF(AND(BI728=契約状況コード表!M$7,Y728&gt;=契約状況コード表!N$7),"○",IF(AND(BI728=契約状況コード表!M$8,Y728&gt;=契約状況コード表!N$8),"○",IF(AND(BI728=契約状況コード表!M$9,Y728&gt;=契約状況コード表!N$9),"○",IF(AND(BI728=契約状況コード表!M$10,Y728&gt;=契約状況コード表!N$10),"○",IF(AND(BI728=契約状況コード表!M$11,Y728&gt;=契約状況コード表!N$11),"○",IF(AND(BI728=契約状況コード表!M$12,Y728&gt;=契約状況コード表!N$12),"○",IF(AND(BI728=契約状況コード表!M$13,Y728&gt;=契約状況コード表!N$13),"○","×")))))))))</f>
        <v>×</v>
      </c>
      <c r="BF728" s="98" t="str">
        <f t="shared" si="86"/>
        <v>×</v>
      </c>
      <c r="BG728" s="98" t="str">
        <f t="shared" si="87"/>
        <v>×</v>
      </c>
      <c r="BH728" s="99" t="str">
        <f t="shared" si="88"/>
        <v/>
      </c>
      <c r="BI728" s="146">
        <f t="shared" si="89"/>
        <v>0</v>
      </c>
      <c r="BJ728" s="29" t="str">
        <f>IF(AG728=契約状況コード表!G$5,"",IF(AND(K728&lt;&gt;"",ISTEXT(U728)),"分担契約/単価契約",IF(ISTEXT(U728),"単価契約",IF(K728&lt;&gt;"","分担契約",""))))</f>
        <v/>
      </c>
      <c r="BK728" s="147"/>
      <c r="BL728" s="102" t="str">
        <f>IF(COUNTIF(T728,"**"),"",IF(AND(T728&gt;=契約状況コード表!P$5,OR(H728=契約状況コード表!M$5,H728=契約状況コード表!M$6)),1,IF(AND(T728&gt;=契約状況コード表!P$13,H728&lt;&gt;契約状況コード表!M$5,H728&lt;&gt;契約状況コード表!M$6),1,"")))</f>
        <v/>
      </c>
      <c r="BM728" s="132" t="str">
        <f t="shared" si="90"/>
        <v>○</v>
      </c>
      <c r="BN728" s="102" t="b">
        <f t="shared" si="91"/>
        <v>1</v>
      </c>
      <c r="BO728" s="102" t="b">
        <f t="shared" si="92"/>
        <v>1</v>
      </c>
    </row>
    <row r="729" spans="7:67" ht="60.6" customHeight="1">
      <c r="G729" s="64"/>
      <c r="H729" s="65"/>
      <c r="I729" s="65"/>
      <c r="J729" s="65"/>
      <c r="K729" s="64"/>
      <c r="L729" s="29"/>
      <c r="M729" s="66"/>
      <c r="N729" s="65"/>
      <c r="O729" s="67"/>
      <c r="P729" s="72"/>
      <c r="Q729" s="73"/>
      <c r="R729" s="65"/>
      <c r="S729" s="64"/>
      <c r="T729" s="68"/>
      <c r="U729" s="75"/>
      <c r="V729" s="76"/>
      <c r="W729" s="148" t="str">
        <f>IF(OR(T729="他官署で調達手続きを実施のため",AG729=契約状況コード表!G$5),"－",IF(V729&lt;&gt;"",ROUNDDOWN(V729/T729,3),(IFERROR(ROUNDDOWN(U729/T729,3),"－"))))</f>
        <v>－</v>
      </c>
      <c r="X729" s="68"/>
      <c r="Y729" s="68"/>
      <c r="Z729" s="71"/>
      <c r="AA729" s="69"/>
      <c r="AB729" s="70"/>
      <c r="AC729" s="71"/>
      <c r="AD729" s="71"/>
      <c r="AE729" s="71"/>
      <c r="AF729" s="71"/>
      <c r="AG729" s="69"/>
      <c r="AH729" s="65"/>
      <c r="AI729" s="65"/>
      <c r="AJ729" s="65"/>
      <c r="AK729" s="29"/>
      <c r="AL729" s="29"/>
      <c r="AM729" s="170"/>
      <c r="AN729" s="170"/>
      <c r="AO729" s="170"/>
      <c r="AP729" s="170"/>
      <c r="AQ729" s="29"/>
      <c r="AR729" s="64"/>
      <c r="AS729" s="29"/>
      <c r="AT729" s="29"/>
      <c r="AU729" s="29"/>
      <c r="AV729" s="29"/>
      <c r="AW729" s="29"/>
      <c r="AX729" s="29"/>
      <c r="AY729" s="29"/>
      <c r="AZ729" s="29"/>
      <c r="BA729" s="90"/>
      <c r="BB729" s="97"/>
      <c r="BC729" s="98" t="str">
        <f>IF(AND(OR(K729=契約状況コード表!D$5,K729=契約状況コード表!D$6),OR(AG729=契約状況コード表!G$5,AG729=契約状況コード表!G$6)),"年間支払金額(全官署)",IF(OR(AG729=契約状況コード表!G$5,AG729=契約状況コード表!G$6),"年間支払金額",IF(AND(OR(COUNTIF(AI729,"*すべて*"),COUNTIF(AI729,"*全て*")),S729="●",OR(K729=契約状況コード表!D$5,K729=契約状況コード表!D$6)),"年間支払金額(全官署、契約相手方ごと)",IF(AND(OR(COUNTIF(AI729,"*すべて*"),COUNTIF(AI729,"*全て*")),S729="●"),"年間支払金額(契約相手方ごと)",IF(AND(OR(K729=契約状況コード表!D$5,K729=契約状況コード表!D$6),AG729=契約状況コード表!G$7),"契約総額(全官署)",IF(AND(K729=契約状況コード表!D$7,AG729=契約状況コード表!G$7),"契約総額(自官署のみ)",IF(K729=契約状況コード表!D$7,"年間支払金額(自官署のみ)",IF(AG729=契約状況コード表!G$7,"契約総額",IF(AND(COUNTIF(BJ729,"&lt;&gt;*単価*"),OR(K729=契約状況コード表!D$5,K729=契約状況コード表!D$6)),"全官署予定価格",IF(AND(COUNTIF(BJ729,"*単価*"),OR(K729=契約状況コード表!D$5,K729=契約状況コード表!D$6)),"全官署支払金額",IF(AND(COUNTIF(BJ729,"&lt;&gt;*単価*"),COUNTIF(BJ729,"*変更契約*")),"変更後予定価格",IF(COUNTIF(BJ729,"*単価*"),"年間支払金額","予定価格"))))))))))))</f>
        <v>予定価格</v>
      </c>
      <c r="BD729" s="98" t="str">
        <f>IF(AND(BI729=契約状況コード表!M$5,T729&gt;契約状況コード表!N$5),"○",IF(AND(BI729=契約状況コード表!M$6,T729&gt;=契約状況コード表!N$6),"○",IF(AND(BI729=契約状況コード表!M$7,T729&gt;=契約状況コード表!N$7),"○",IF(AND(BI729=契約状況コード表!M$8,T729&gt;=契約状況コード表!N$8),"○",IF(AND(BI729=契約状況コード表!M$9,T729&gt;=契約状況コード表!N$9),"○",IF(AND(BI729=契約状況コード表!M$10,T729&gt;=契約状況コード表!N$10),"○",IF(AND(BI729=契約状況コード表!M$11,T729&gt;=契約状況コード表!N$11),"○",IF(AND(BI729=契約状況コード表!M$12,T729&gt;=契約状況コード表!N$12),"○",IF(AND(BI729=契約状況コード表!M$13,T729&gt;=契約状況コード表!N$13),"○",IF(T729="他官署で調達手続き入札を実施のため","○","×"))))))))))</f>
        <v>×</v>
      </c>
      <c r="BE729" s="98" t="str">
        <f>IF(AND(BI729=契約状況コード表!M$5,Y729&gt;契約状況コード表!N$5),"○",IF(AND(BI729=契約状況コード表!M$6,Y729&gt;=契約状況コード表!N$6),"○",IF(AND(BI729=契約状況コード表!M$7,Y729&gt;=契約状況コード表!N$7),"○",IF(AND(BI729=契約状況コード表!M$8,Y729&gt;=契約状況コード表!N$8),"○",IF(AND(BI729=契約状況コード表!M$9,Y729&gt;=契約状況コード表!N$9),"○",IF(AND(BI729=契約状況コード表!M$10,Y729&gt;=契約状況コード表!N$10),"○",IF(AND(BI729=契約状況コード表!M$11,Y729&gt;=契約状況コード表!N$11),"○",IF(AND(BI729=契約状況コード表!M$12,Y729&gt;=契約状況コード表!N$12),"○",IF(AND(BI729=契約状況コード表!M$13,Y729&gt;=契約状況コード表!N$13),"○","×")))))))))</f>
        <v>×</v>
      </c>
      <c r="BF729" s="98" t="str">
        <f t="shared" ref="BF729:BF792" si="93">IF(AND(L729="×",BG729="○"),"×",BG729)</f>
        <v>×</v>
      </c>
      <c r="BG729" s="98" t="str">
        <f t="shared" ref="BG729:BG792" si="94">IF(BB729&lt;&gt;"",BB729,IF(COUNTIF(BC729,"*予定価格*"),BD729,BE729))</f>
        <v>×</v>
      </c>
      <c r="BH729" s="99" t="str">
        <f t="shared" ref="BH729:BH792" si="95">IF(BG729="○",X729,"")</f>
        <v/>
      </c>
      <c r="BI729" s="146">
        <f t="shared" ref="BI729:BI792" si="96">IF(H729="③情報システム",IF(COUNTIF(I729,"*借入*")+COUNTIF(I729,"*賃貸*")+COUNTIF(I729,"*リース*"),"⑨物品等賃借",IF(COUNTIF(I729,"*購入*")+COUNTIF(DM729,"*調達*"),"⑦物品等購入",IF(COUNTIF(I729,"*製造*"),"⑧物品等製造","⑩役務"))),H729)</f>
        <v>0</v>
      </c>
      <c r="BJ729" s="29" t="str">
        <f>IF(AG729=契約状況コード表!G$5,"",IF(AND(K729&lt;&gt;"",ISTEXT(U729)),"分担契約/単価契約",IF(ISTEXT(U729),"単価契約",IF(K729&lt;&gt;"","分担契約",""))))</f>
        <v/>
      </c>
      <c r="BK729" s="147"/>
      <c r="BL729" s="102" t="str">
        <f>IF(COUNTIF(T729,"**"),"",IF(AND(T729&gt;=契約状況コード表!P$5,OR(H729=契約状況コード表!M$5,H729=契約状況コード表!M$6)),1,IF(AND(T729&gt;=契約状況コード表!P$13,H729&lt;&gt;契約状況コード表!M$5,H729&lt;&gt;契約状況コード表!M$6),1,"")))</f>
        <v/>
      </c>
      <c r="BM729" s="132" t="str">
        <f t="shared" ref="BM729:BM792" si="97">IF(LEN(O729)=0,"○",IF(LEN(O729)=1,"○",IF(LEN(O729)=13,"○",IF(LEN(O729)=27,"○",IF(LEN(O729)=41,"○","×")))))</f>
        <v>○</v>
      </c>
      <c r="BN729" s="102" t="b">
        <f t="shared" ref="BN729:BN792" si="98">_xlfn.ISFORMULA(BI729)</f>
        <v>1</v>
      </c>
      <c r="BO729" s="102" t="b">
        <f t="shared" ref="BO729:BO792" si="99">_xlfn.ISFORMULA(BJ729)</f>
        <v>1</v>
      </c>
    </row>
    <row r="730" spans="7:67" ht="60.6" customHeight="1">
      <c r="G730" s="64"/>
      <c r="H730" s="65"/>
      <c r="I730" s="65"/>
      <c r="J730" s="65"/>
      <c r="K730" s="64"/>
      <c r="L730" s="29"/>
      <c r="M730" s="66"/>
      <c r="N730" s="65"/>
      <c r="O730" s="67"/>
      <c r="P730" s="72"/>
      <c r="Q730" s="73"/>
      <c r="R730" s="65"/>
      <c r="S730" s="64"/>
      <c r="T730" s="68"/>
      <c r="U730" s="75"/>
      <c r="V730" s="76"/>
      <c r="W730" s="148" t="str">
        <f>IF(OR(T730="他官署で調達手続きを実施のため",AG730=契約状況コード表!G$5),"－",IF(V730&lt;&gt;"",ROUNDDOWN(V730/T730,3),(IFERROR(ROUNDDOWN(U730/T730,3),"－"))))</f>
        <v>－</v>
      </c>
      <c r="X730" s="68"/>
      <c r="Y730" s="68"/>
      <c r="Z730" s="71"/>
      <c r="AA730" s="69"/>
      <c r="AB730" s="70"/>
      <c r="AC730" s="71"/>
      <c r="AD730" s="71"/>
      <c r="AE730" s="71"/>
      <c r="AF730" s="71"/>
      <c r="AG730" s="69"/>
      <c r="AH730" s="65"/>
      <c r="AI730" s="65"/>
      <c r="AJ730" s="65"/>
      <c r="AK730" s="29"/>
      <c r="AL730" s="29"/>
      <c r="AM730" s="170"/>
      <c r="AN730" s="170"/>
      <c r="AO730" s="170"/>
      <c r="AP730" s="170"/>
      <c r="AQ730" s="29"/>
      <c r="AR730" s="64"/>
      <c r="AS730" s="29"/>
      <c r="AT730" s="29"/>
      <c r="AU730" s="29"/>
      <c r="AV730" s="29"/>
      <c r="AW730" s="29"/>
      <c r="AX730" s="29"/>
      <c r="AY730" s="29"/>
      <c r="AZ730" s="29"/>
      <c r="BA730" s="90"/>
      <c r="BB730" s="97"/>
      <c r="BC730" s="98" t="str">
        <f>IF(AND(OR(K730=契約状況コード表!D$5,K730=契約状況コード表!D$6),OR(AG730=契約状況コード表!G$5,AG730=契約状況コード表!G$6)),"年間支払金額(全官署)",IF(OR(AG730=契約状況コード表!G$5,AG730=契約状況コード表!G$6),"年間支払金額",IF(AND(OR(COUNTIF(AI730,"*すべて*"),COUNTIF(AI730,"*全て*")),S730="●",OR(K730=契約状況コード表!D$5,K730=契約状況コード表!D$6)),"年間支払金額(全官署、契約相手方ごと)",IF(AND(OR(COUNTIF(AI730,"*すべて*"),COUNTIF(AI730,"*全て*")),S730="●"),"年間支払金額(契約相手方ごと)",IF(AND(OR(K730=契約状況コード表!D$5,K730=契約状況コード表!D$6),AG730=契約状況コード表!G$7),"契約総額(全官署)",IF(AND(K730=契約状況コード表!D$7,AG730=契約状況コード表!G$7),"契約総額(自官署のみ)",IF(K730=契約状況コード表!D$7,"年間支払金額(自官署のみ)",IF(AG730=契約状況コード表!G$7,"契約総額",IF(AND(COUNTIF(BJ730,"&lt;&gt;*単価*"),OR(K730=契約状況コード表!D$5,K730=契約状況コード表!D$6)),"全官署予定価格",IF(AND(COUNTIF(BJ730,"*単価*"),OR(K730=契約状況コード表!D$5,K730=契約状況コード表!D$6)),"全官署支払金額",IF(AND(COUNTIF(BJ730,"&lt;&gt;*単価*"),COUNTIF(BJ730,"*変更契約*")),"変更後予定価格",IF(COUNTIF(BJ730,"*単価*"),"年間支払金額","予定価格"))))))))))))</f>
        <v>予定価格</v>
      </c>
      <c r="BD730" s="98" t="str">
        <f>IF(AND(BI730=契約状況コード表!M$5,T730&gt;契約状況コード表!N$5),"○",IF(AND(BI730=契約状況コード表!M$6,T730&gt;=契約状況コード表!N$6),"○",IF(AND(BI730=契約状況コード表!M$7,T730&gt;=契約状況コード表!N$7),"○",IF(AND(BI730=契約状況コード表!M$8,T730&gt;=契約状況コード表!N$8),"○",IF(AND(BI730=契約状況コード表!M$9,T730&gt;=契約状況コード表!N$9),"○",IF(AND(BI730=契約状況コード表!M$10,T730&gt;=契約状況コード表!N$10),"○",IF(AND(BI730=契約状況コード表!M$11,T730&gt;=契約状況コード表!N$11),"○",IF(AND(BI730=契約状況コード表!M$12,T730&gt;=契約状況コード表!N$12),"○",IF(AND(BI730=契約状況コード表!M$13,T730&gt;=契約状況コード表!N$13),"○",IF(T730="他官署で調達手続き入札を実施のため","○","×"))))))))))</f>
        <v>×</v>
      </c>
      <c r="BE730" s="98" t="str">
        <f>IF(AND(BI730=契約状況コード表!M$5,Y730&gt;契約状況コード表!N$5),"○",IF(AND(BI730=契約状況コード表!M$6,Y730&gt;=契約状況コード表!N$6),"○",IF(AND(BI730=契約状況コード表!M$7,Y730&gt;=契約状況コード表!N$7),"○",IF(AND(BI730=契約状況コード表!M$8,Y730&gt;=契約状況コード表!N$8),"○",IF(AND(BI730=契約状況コード表!M$9,Y730&gt;=契約状況コード表!N$9),"○",IF(AND(BI730=契約状況コード表!M$10,Y730&gt;=契約状況コード表!N$10),"○",IF(AND(BI730=契約状況コード表!M$11,Y730&gt;=契約状況コード表!N$11),"○",IF(AND(BI730=契約状況コード表!M$12,Y730&gt;=契約状況コード表!N$12),"○",IF(AND(BI730=契約状況コード表!M$13,Y730&gt;=契約状況コード表!N$13),"○","×")))))))))</f>
        <v>×</v>
      </c>
      <c r="BF730" s="98" t="str">
        <f t="shared" si="93"/>
        <v>×</v>
      </c>
      <c r="BG730" s="98" t="str">
        <f t="shared" si="94"/>
        <v>×</v>
      </c>
      <c r="BH730" s="99" t="str">
        <f t="shared" si="95"/>
        <v/>
      </c>
      <c r="BI730" s="146">
        <f t="shared" si="96"/>
        <v>0</v>
      </c>
      <c r="BJ730" s="29" t="str">
        <f>IF(AG730=契約状況コード表!G$5,"",IF(AND(K730&lt;&gt;"",ISTEXT(U730)),"分担契約/単価契約",IF(ISTEXT(U730),"単価契約",IF(K730&lt;&gt;"","分担契約",""))))</f>
        <v/>
      </c>
      <c r="BK730" s="147"/>
      <c r="BL730" s="102" t="str">
        <f>IF(COUNTIF(T730,"**"),"",IF(AND(T730&gt;=契約状況コード表!P$5,OR(H730=契約状況コード表!M$5,H730=契約状況コード表!M$6)),1,IF(AND(T730&gt;=契約状況コード表!P$13,H730&lt;&gt;契約状況コード表!M$5,H730&lt;&gt;契約状況コード表!M$6),1,"")))</f>
        <v/>
      </c>
      <c r="BM730" s="132" t="str">
        <f t="shared" si="97"/>
        <v>○</v>
      </c>
      <c r="BN730" s="102" t="b">
        <f t="shared" si="98"/>
        <v>1</v>
      </c>
      <c r="BO730" s="102" t="b">
        <f t="shared" si="99"/>
        <v>1</v>
      </c>
    </row>
    <row r="731" spans="7:67" ht="60.6" customHeight="1">
      <c r="G731" s="64"/>
      <c r="H731" s="65"/>
      <c r="I731" s="65"/>
      <c r="J731" s="65"/>
      <c r="K731" s="64"/>
      <c r="L731" s="29"/>
      <c r="M731" s="66"/>
      <c r="N731" s="65"/>
      <c r="O731" s="67"/>
      <c r="P731" s="72"/>
      <c r="Q731" s="73"/>
      <c r="R731" s="65"/>
      <c r="S731" s="64"/>
      <c r="T731" s="68"/>
      <c r="U731" s="75"/>
      <c r="V731" s="76"/>
      <c r="W731" s="148" t="str">
        <f>IF(OR(T731="他官署で調達手続きを実施のため",AG731=契約状況コード表!G$5),"－",IF(V731&lt;&gt;"",ROUNDDOWN(V731/T731,3),(IFERROR(ROUNDDOWN(U731/T731,3),"－"))))</f>
        <v>－</v>
      </c>
      <c r="X731" s="68"/>
      <c r="Y731" s="68"/>
      <c r="Z731" s="71"/>
      <c r="AA731" s="69"/>
      <c r="AB731" s="70"/>
      <c r="AC731" s="71"/>
      <c r="AD731" s="71"/>
      <c r="AE731" s="71"/>
      <c r="AF731" s="71"/>
      <c r="AG731" s="69"/>
      <c r="AH731" s="65"/>
      <c r="AI731" s="65"/>
      <c r="AJ731" s="65"/>
      <c r="AK731" s="29"/>
      <c r="AL731" s="29"/>
      <c r="AM731" s="170"/>
      <c r="AN731" s="170"/>
      <c r="AO731" s="170"/>
      <c r="AP731" s="170"/>
      <c r="AQ731" s="29"/>
      <c r="AR731" s="64"/>
      <c r="AS731" s="29"/>
      <c r="AT731" s="29"/>
      <c r="AU731" s="29"/>
      <c r="AV731" s="29"/>
      <c r="AW731" s="29"/>
      <c r="AX731" s="29"/>
      <c r="AY731" s="29"/>
      <c r="AZ731" s="29"/>
      <c r="BA731" s="90"/>
      <c r="BB731" s="97"/>
      <c r="BC731" s="98" t="str">
        <f>IF(AND(OR(K731=契約状況コード表!D$5,K731=契約状況コード表!D$6),OR(AG731=契約状況コード表!G$5,AG731=契約状況コード表!G$6)),"年間支払金額(全官署)",IF(OR(AG731=契約状況コード表!G$5,AG731=契約状況コード表!G$6),"年間支払金額",IF(AND(OR(COUNTIF(AI731,"*すべて*"),COUNTIF(AI731,"*全て*")),S731="●",OR(K731=契約状況コード表!D$5,K731=契約状況コード表!D$6)),"年間支払金額(全官署、契約相手方ごと)",IF(AND(OR(COUNTIF(AI731,"*すべて*"),COUNTIF(AI731,"*全て*")),S731="●"),"年間支払金額(契約相手方ごと)",IF(AND(OR(K731=契約状況コード表!D$5,K731=契約状況コード表!D$6),AG731=契約状況コード表!G$7),"契約総額(全官署)",IF(AND(K731=契約状況コード表!D$7,AG731=契約状況コード表!G$7),"契約総額(自官署のみ)",IF(K731=契約状況コード表!D$7,"年間支払金額(自官署のみ)",IF(AG731=契約状況コード表!G$7,"契約総額",IF(AND(COUNTIF(BJ731,"&lt;&gt;*単価*"),OR(K731=契約状況コード表!D$5,K731=契約状況コード表!D$6)),"全官署予定価格",IF(AND(COUNTIF(BJ731,"*単価*"),OR(K731=契約状況コード表!D$5,K731=契約状況コード表!D$6)),"全官署支払金額",IF(AND(COUNTIF(BJ731,"&lt;&gt;*単価*"),COUNTIF(BJ731,"*変更契約*")),"変更後予定価格",IF(COUNTIF(BJ731,"*単価*"),"年間支払金額","予定価格"))))))))))))</f>
        <v>予定価格</v>
      </c>
      <c r="BD731" s="98" t="str">
        <f>IF(AND(BI731=契約状況コード表!M$5,T731&gt;契約状況コード表!N$5),"○",IF(AND(BI731=契約状況コード表!M$6,T731&gt;=契約状況コード表!N$6),"○",IF(AND(BI731=契約状況コード表!M$7,T731&gt;=契約状況コード表!N$7),"○",IF(AND(BI731=契約状況コード表!M$8,T731&gt;=契約状況コード表!N$8),"○",IF(AND(BI731=契約状況コード表!M$9,T731&gt;=契約状況コード表!N$9),"○",IF(AND(BI731=契約状況コード表!M$10,T731&gt;=契約状況コード表!N$10),"○",IF(AND(BI731=契約状況コード表!M$11,T731&gt;=契約状況コード表!N$11),"○",IF(AND(BI731=契約状況コード表!M$12,T731&gt;=契約状況コード表!N$12),"○",IF(AND(BI731=契約状況コード表!M$13,T731&gt;=契約状況コード表!N$13),"○",IF(T731="他官署で調達手続き入札を実施のため","○","×"))))))))))</f>
        <v>×</v>
      </c>
      <c r="BE731" s="98" t="str">
        <f>IF(AND(BI731=契約状況コード表!M$5,Y731&gt;契約状況コード表!N$5),"○",IF(AND(BI731=契約状況コード表!M$6,Y731&gt;=契約状況コード表!N$6),"○",IF(AND(BI731=契約状況コード表!M$7,Y731&gt;=契約状況コード表!N$7),"○",IF(AND(BI731=契約状況コード表!M$8,Y731&gt;=契約状況コード表!N$8),"○",IF(AND(BI731=契約状況コード表!M$9,Y731&gt;=契約状況コード表!N$9),"○",IF(AND(BI731=契約状況コード表!M$10,Y731&gt;=契約状況コード表!N$10),"○",IF(AND(BI731=契約状況コード表!M$11,Y731&gt;=契約状況コード表!N$11),"○",IF(AND(BI731=契約状況コード表!M$12,Y731&gt;=契約状況コード表!N$12),"○",IF(AND(BI731=契約状況コード表!M$13,Y731&gt;=契約状況コード表!N$13),"○","×")))))))))</f>
        <v>×</v>
      </c>
      <c r="BF731" s="98" t="str">
        <f t="shared" si="93"/>
        <v>×</v>
      </c>
      <c r="BG731" s="98" t="str">
        <f t="shared" si="94"/>
        <v>×</v>
      </c>
      <c r="BH731" s="99" t="str">
        <f t="shared" si="95"/>
        <v/>
      </c>
      <c r="BI731" s="146">
        <f t="shared" si="96"/>
        <v>0</v>
      </c>
      <c r="BJ731" s="29" t="str">
        <f>IF(AG731=契約状況コード表!G$5,"",IF(AND(K731&lt;&gt;"",ISTEXT(U731)),"分担契約/単価契約",IF(ISTEXT(U731),"単価契約",IF(K731&lt;&gt;"","分担契約",""))))</f>
        <v/>
      </c>
      <c r="BK731" s="147"/>
      <c r="BL731" s="102" t="str">
        <f>IF(COUNTIF(T731,"**"),"",IF(AND(T731&gt;=契約状況コード表!P$5,OR(H731=契約状況コード表!M$5,H731=契約状況コード表!M$6)),1,IF(AND(T731&gt;=契約状況コード表!P$13,H731&lt;&gt;契約状況コード表!M$5,H731&lt;&gt;契約状況コード表!M$6),1,"")))</f>
        <v/>
      </c>
      <c r="BM731" s="132" t="str">
        <f t="shared" si="97"/>
        <v>○</v>
      </c>
      <c r="BN731" s="102" t="b">
        <f t="shared" si="98"/>
        <v>1</v>
      </c>
      <c r="BO731" s="102" t="b">
        <f t="shared" si="99"/>
        <v>1</v>
      </c>
    </row>
    <row r="732" spans="7:67" ht="60.6" customHeight="1">
      <c r="G732" s="64"/>
      <c r="H732" s="65"/>
      <c r="I732" s="65"/>
      <c r="J732" s="65"/>
      <c r="K732" s="64"/>
      <c r="L732" s="29"/>
      <c r="M732" s="66"/>
      <c r="N732" s="65"/>
      <c r="O732" s="67"/>
      <c r="P732" s="72"/>
      <c r="Q732" s="73"/>
      <c r="R732" s="65"/>
      <c r="S732" s="64"/>
      <c r="T732" s="68"/>
      <c r="U732" s="75"/>
      <c r="V732" s="76"/>
      <c r="W732" s="148" t="str">
        <f>IF(OR(T732="他官署で調達手続きを実施のため",AG732=契約状況コード表!G$5),"－",IF(V732&lt;&gt;"",ROUNDDOWN(V732/T732,3),(IFERROR(ROUNDDOWN(U732/T732,3),"－"))))</f>
        <v>－</v>
      </c>
      <c r="X732" s="68"/>
      <c r="Y732" s="68"/>
      <c r="Z732" s="71"/>
      <c r="AA732" s="69"/>
      <c r="AB732" s="70"/>
      <c r="AC732" s="71"/>
      <c r="AD732" s="71"/>
      <c r="AE732" s="71"/>
      <c r="AF732" s="71"/>
      <c r="AG732" s="69"/>
      <c r="AH732" s="65"/>
      <c r="AI732" s="65"/>
      <c r="AJ732" s="65"/>
      <c r="AK732" s="29"/>
      <c r="AL732" s="29"/>
      <c r="AM732" s="170"/>
      <c r="AN732" s="170"/>
      <c r="AO732" s="170"/>
      <c r="AP732" s="170"/>
      <c r="AQ732" s="29"/>
      <c r="AR732" s="64"/>
      <c r="AS732" s="29"/>
      <c r="AT732" s="29"/>
      <c r="AU732" s="29"/>
      <c r="AV732" s="29"/>
      <c r="AW732" s="29"/>
      <c r="AX732" s="29"/>
      <c r="AY732" s="29"/>
      <c r="AZ732" s="29"/>
      <c r="BA732" s="92"/>
      <c r="BB732" s="97"/>
      <c r="BC732" s="98" t="str">
        <f>IF(AND(OR(K732=契約状況コード表!D$5,K732=契約状況コード表!D$6),OR(AG732=契約状況コード表!G$5,AG732=契約状況コード表!G$6)),"年間支払金額(全官署)",IF(OR(AG732=契約状況コード表!G$5,AG732=契約状況コード表!G$6),"年間支払金額",IF(AND(OR(COUNTIF(AI732,"*すべて*"),COUNTIF(AI732,"*全て*")),S732="●",OR(K732=契約状況コード表!D$5,K732=契約状況コード表!D$6)),"年間支払金額(全官署、契約相手方ごと)",IF(AND(OR(COUNTIF(AI732,"*すべて*"),COUNTIF(AI732,"*全て*")),S732="●"),"年間支払金額(契約相手方ごと)",IF(AND(OR(K732=契約状況コード表!D$5,K732=契約状況コード表!D$6),AG732=契約状況コード表!G$7),"契約総額(全官署)",IF(AND(K732=契約状況コード表!D$7,AG732=契約状況コード表!G$7),"契約総額(自官署のみ)",IF(K732=契約状況コード表!D$7,"年間支払金額(自官署のみ)",IF(AG732=契約状況コード表!G$7,"契約総額",IF(AND(COUNTIF(BJ732,"&lt;&gt;*単価*"),OR(K732=契約状況コード表!D$5,K732=契約状況コード表!D$6)),"全官署予定価格",IF(AND(COUNTIF(BJ732,"*単価*"),OR(K732=契約状況コード表!D$5,K732=契約状況コード表!D$6)),"全官署支払金額",IF(AND(COUNTIF(BJ732,"&lt;&gt;*単価*"),COUNTIF(BJ732,"*変更契約*")),"変更後予定価格",IF(COUNTIF(BJ732,"*単価*"),"年間支払金額","予定価格"))))))))))))</f>
        <v>予定価格</v>
      </c>
      <c r="BD732" s="98" t="str">
        <f>IF(AND(BI732=契約状況コード表!M$5,T732&gt;契約状況コード表!N$5),"○",IF(AND(BI732=契約状況コード表!M$6,T732&gt;=契約状況コード表!N$6),"○",IF(AND(BI732=契約状況コード表!M$7,T732&gt;=契約状況コード表!N$7),"○",IF(AND(BI732=契約状況コード表!M$8,T732&gt;=契約状況コード表!N$8),"○",IF(AND(BI732=契約状況コード表!M$9,T732&gt;=契約状況コード表!N$9),"○",IF(AND(BI732=契約状況コード表!M$10,T732&gt;=契約状況コード表!N$10),"○",IF(AND(BI732=契約状況コード表!M$11,T732&gt;=契約状況コード表!N$11),"○",IF(AND(BI732=契約状況コード表!M$12,T732&gt;=契約状況コード表!N$12),"○",IF(AND(BI732=契約状況コード表!M$13,T732&gt;=契約状況コード表!N$13),"○",IF(T732="他官署で調達手続き入札を実施のため","○","×"))))))))))</f>
        <v>×</v>
      </c>
      <c r="BE732" s="98" t="str">
        <f>IF(AND(BI732=契約状況コード表!M$5,Y732&gt;契約状況コード表!N$5),"○",IF(AND(BI732=契約状況コード表!M$6,Y732&gt;=契約状況コード表!N$6),"○",IF(AND(BI732=契約状況コード表!M$7,Y732&gt;=契約状況コード表!N$7),"○",IF(AND(BI732=契約状況コード表!M$8,Y732&gt;=契約状況コード表!N$8),"○",IF(AND(BI732=契約状況コード表!M$9,Y732&gt;=契約状況コード表!N$9),"○",IF(AND(BI732=契約状況コード表!M$10,Y732&gt;=契約状況コード表!N$10),"○",IF(AND(BI732=契約状況コード表!M$11,Y732&gt;=契約状況コード表!N$11),"○",IF(AND(BI732=契約状況コード表!M$12,Y732&gt;=契約状況コード表!N$12),"○",IF(AND(BI732=契約状況コード表!M$13,Y732&gt;=契約状況コード表!N$13),"○","×")))))))))</f>
        <v>×</v>
      </c>
      <c r="BF732" s="98" t="str">
        <f t="shared" si="93"/>
        <v>×</v>
      </c>
      <c r="BG732" s="98" t="str">
        <f t="shared" si="94"/>
        <v>×</v>
      </c>
      <c r="BH732" s="99" t="str">
        <f t="shared" si="95"/>
        <v/>
      </c>
      <c r="BI732" s="146">
        <f t="shared" si="96"/>
        <v>0</v>
      </c>
      <c r="BJ732" s="29" t="str">
        <f>IF(AG732=契約状況コード表!G$5,"",IF(AND(K732&lt;&gt;"",ISTEXT(U732)),"分担契約/単価契約",IF(ISTEXT(U732),"単価契約",IF(K732&lt;&gt;"","分担契約",""))))</f>
        <v/>
      </c>
      <c r="BK732" s="147"/>
      <c r="BL732" s="102" t="str">
        <f>IF(COUNTIF(T732,"**"),"",IF(AND(T732&gt;=契約状況コード表!P$5,OR(H732=契約状況コード表!M$5,H732=契約状況コード表!M$6)),1,IF(AND(T732&gt;=契約状況コード表!P$13,H732&lt;&gt;契約状況コード表!M$5,H732&lt;&gt;契約状況コード表!M$6),1,"")))</f>
        <v/>
      </c>
      <c r="BM732" s="132" t="str">
        <f t="shared" si="97"/>
        <v>○</v>
      </c>
      <c r="BN732" s="102" t="b">
        <f t="shared" si="98"/>
        <v>1</v>
      </c>
      <c r="BO732" s="102" t="b">
        <f t="shared" si="99"/>
        <v>1</v>
      </c>
    </row>
    <row r="733" spans="7:67" ht="60.6" customHeight="1">
      <c r="G733" s="64"/>
      <c r="H733" s="65"/>
      <c r="I733" s="65"/>
      <c r="J733" s="65"/>
      <c r="K733" s="64"/>
      <c r="L733" s="29"/>
      <c r="M733" s="66"/>
      <c r="N733" s="65"/>
      <c r="O733" s="67"/>
      <c r="P733" s="72"/>
      <c r="Q733" s="73"/>
      <c r="R733" s="65"/>
      <c r="S733" s="64"/>
      <c r="T733" s="68"/>
      <c r="U733" s="75"/>
      <c r="V733" s="76"/>
      <c r="W733" s="148" t="str">
        <f>IF(OR(T733="他官署で調達手続きを実施のため",AG733=契約状況コード表!G$5),"－",IF(V733&lt;&gt;"",ROUNDDOWN(V733/T733,3),(IFERROR(ROUNDDOWN(U733/T733,3),"－"))))</f>
        <v>－</v>
      </c>
      <c r="X733" s="68"/>
      <c r="Y733" s="68"/>
      <c r="Z733" s="71"/>
      <c r="AA733" s="69"/>
      <c r="AB733" s="70"/>
      <c r="AC733" s="71"/>
      <c r="AD733" s="71"/>
      <c r="AE733" s="71"/>
      <c r="AF733" s="71"/>
      <c r="AG733" s="69"/>
      <c r="AH733" s="65"/>
      <c r="AI733" s="65"/>
      <c r="AJ733" s="65"/>
      <c r="AK733" s="29"/>
      <c r="AL733" s="29"/>
      <c r="AM733" s="170"/>
      <c r="AN733" s="170"/>
      <c r="AO733" s="170"/>
      <c r="AP733" s="170"/>
      <c r="AQ733" s="29"/>
      <c r="AR733" s="64"/>
      <c r="AS733" s="29"/>
      <c r="AT733" s="29"/>
      <c r="AU733" s="29"/>
      <c r="AV733" s="29"/>
      <c r="AW733" s="29"/>
      <c r="AX733" s="29"/>
      <c r="AY733" s="29"/>
      <c r="AZ733" s="29"/>
      <c r="BA733" s="90"/>
      <c r="BB733" s="97"/>
      <c r="BC733" s="98" t="str">
        <f>IF(AND(OR(K733=契約状況コード表!D$5,K733=契約状況コード表!D$6),OR(AG733=契約状況コード表!G$5,AG733=契約状況コード表!G$6)),"年間支払金額(全官署)",IF(OR(AG733=契約状況コード表!G$5,AG733=契約状況コード表!G$6),"年間支払金額",IF(AND(OR(COUNTIF(AI733,"*すべて*"),COUNTIF(AI733,"*全て*")),S733="●",OR(K733=契約状況コード表!D$5,K733=契約状況コード表!D$6)),"年間支払金額(全官署、契約相手方ごと)",IF(AND(OR(COUNTIF(AI733,"*すべて*"),COUNTIF(AI733,"*全て*")),S733="●"),"年間支払金額(契約相手方ごと)",IF(AND(OR(K733=契約状況コード表!D$5,K733=契約状況コード表!D$6),AG733=契約状況コード表!G$7),"契約総額(全官署)",IF(AND(K733=契約状況コード表!D$7,AG733=契約状況コード表!G$7),"契約総額(自官署のみ)",IF(K733=契約状況コード表!D$7,"年間支払金額(自官署のみ)",IF(AG733=契約状況コード表!G$7,"契約総額",IF(AND(COUNTIF(BJ733,"&lt;&gt;*単価*"),OR(K733=契約状況コード表!D$5,K733=契約状況コード表!D$6)),"全官署予定価格",IF(AND(COUNTIF(BJ733,"*単価*"),OR(K733=契約状況コード表!D$5,K733=契約状況コード表!D$6)),"全官署支払金額",IF(AND(COUNTIF(BJ733,"&lt;&gt;*単価*"),COUNTIF(BJ733,"*変更契約*")),"変更後予定価格",IF(COUNTIF(BJ733,"*単価*"),"年間支払金額","予定価格"))))))))))))</f>
        <v>予定価格</v>
      </c>
      <c r="BD733" s="98" t="str">
        <f>IF(AND(BI733=契約状況コード表!M$5,T733&gt;契約状況コード表!N$5),"○",IF(AND(BI733=契約状況コード表!M$6,T733&gt;=契約状況コード表!N$6),"○",IF(AND(BI733=契約状況コード表!M$7,T733&gt;=契約状況コード表!N$7),"○",IF(AND(BI733=契約状況コード表!M$8,T733&gt;=契約状況コード表!N$8),"○",IF(AND(BI733=契約状況コード表!M$9,T733&gt;=契約状況コード表!N$9),"○",IF(AND(BI733=契約状況コード表!M$10,T733&gt;=契約状況コード表!N$10),"○",IF(AND(BI733=契約状況コード表!M$11,T733&gt;=契約状況コード表!N$11),"○",IF(AND(BI733=契約状況コード表!M$12,T733&gt;=契約状況コード表!N$12),"○",IF(AND(BI733=契約状況コード表!M$13,T733&gt;=契約状況コード表!N$13),"○",IF(T733="他官署で調達手続き入札を実施のため","○","×"))))))))))</f>
        <v>×</v>
      </c>
      <c r="BE733" s="98" t="str">
        <f>IF(AND(BI733=契約状況コード表!M$5,Y733&gt;契約状況コード表!N$5),"○",IF(AND(BI733=契約状況コード表!M$6,Y733&gt;=契約状況コード表!N$6),"○",IF(AND(BI733=契約状況コード表!M$7,Y733&gt;=契約状況コード表!N$7),"○",IF(AND(BI733=契約状況コード表!M$8,Y733&gt;=契約状況コード表!N$8),"○",IF(AND(BI733=契約状況コード表!M$9,Y733&gt;=契約状況コード表!N$9),"○",IF(AND(BI733=契約状況コード表!M$10,Y733&gt;=契約状況コード表!N$10),"○",IF(AND(BI733=契約状況コード表!M$11,Y733&gt;=契約状況コード表!N$11),"○",IF(AND(BI733=契約状況コード表!M$12,Y733&gt;=契約状況コード表!N$12),"○",IF(AND(BI733=契約状況コード表!M$13,Y733&gt;=契約状況コード表!N$13),"○","×")))))))))</f>
        <v>×</v>
      </c>
      <c r="BF733" s="98" t="str">
        <f t="shared" si="93"/>
        <v>×</v>
      </c>
      <c r="BG733" s="98" t="str">
        <f t="shared" si="94"/>
        <v>×</v>
      </c>
      <c r="BH733" s="99" t="str">
        <f t="shared" si="95"/>
        <v/>
      </c>
      <c r="BI733" s="146">
        <f t="shared" si="96"/>
        <v>0</v>
      </c>
      <c r="BJ733" s="29" t="str">
        <f>IF(AG733=契約状況コード表!G$5,"",IF(AND(K733&lt;&gt;"",ISTEXT(U733)),"分担契約/単価契約",IF(ISTEXT(U733),"単価契約",IF(K733&lt;&gt;"","分担契約",""))))</f>
        <v/>
      </c>
      <c r="BK733" s="147"/>
      <c r="BL733" s="102" t="str">
        <f>IF(COUNTIF(T733,"**"),"",IF(AND(T733&gt;=契約状況コード表!P$5,OR(H733=契約状況コード表!M$5,H733=契約状況コード表!M$6)),1,IF(AND(T733&gt;=契約状況コード表!P$13,H733&lt;&gt;契約状況コード表!M$5,H733&lt;&gt;契約状況コード表!M$6),1,"")))</f>
        <v/>
      </c>
      <c r="BM733" s="132" t="str">
        <f t="shared" si="97"/>
        <v>○</v>
      </c>
      <c r="BN733" s="102" t="b">
        <f t="shared" si="98"/>
        <v>1</v>
      </c>
      <c r="BO733" s="102" t="b">
        <f t="shared" si="99"/>
        <v>1</v>
      </c>
    </row>
    <row r="734" spans="7:67" ht="60.6" customHeight="1">
      <c r="G734" s="64"/>
      <c r="H734" s="65"/>
      <c r="I734" s="65"/>
      <c r="J734" s="65"/>
      <c r="K734" s="64"/>
      <c r="L734" s="29"/>
      <c r="M734" s="66"/>
      <c r="N734" s="65"/>
      <c r="O734" s="67"/>
      <c r="P734" s="72"/>
      <c r="Q734" s="73"/>
      <c r="R734" s="65"/>
      <c r="S734" s="64"/>
      <c r="T734" s="68"/>
      <c r="U734" s="75"/>
      <c r="V734" s="76"/>
      <c r="W734" s="148" t="str">
        <f>IF(OR(T734="他官署で調達手続きを実施のため",AG734=契約状況コード表!G$5),"－",IF(V734&lt;&gt;"",ROUNDDOWN(V734/T734,3),(IFERROR(ROUNDDOWN(U734/T734,3),"－"))))</f>
        <v>－</v>
      </c>
      <c r="X734" s="68"/>
      <c r="Y734" s="68"/>
      <c r="Z734" s="71"/>
      <c r="AA734" s="69"/>
      <c r="AB734" s="70"/>
      <c r="AC734" s="71"/>
      <c r="AD734" s="71"/>
      <c r="AE734" s="71"/>
      <c r="AF734" s="71"/>
      <c r="AG734" s="69"/>
      <c r="AH734" s="65"/>
      <c r="AI734" s="65"/>
      <c r="AJ734" s="65"/>
      <c r="AK734" s="29"/>
      <c r="AL734" s="29"/>
      <c r="AM734" s="170"/>
      <c r="AN734" s="170"/>
      <c r="AO734" s="170"/>
      <c r="AP734" s="170"/>
      <c r="AQ734" s="29"/>
      <c r="AR734" s="64"/>
      <c r="AS734" s="29"/>
      <c r="AT734" s="29"/>
      <c r="AU734" s="29"/>
      <c r="AV734" s="29"/>
      <c r="AW734" s="29"/>
      <c r="AX734" s="29"/>
      <c r="AY734" s="29"/>
      <c r="AZ734" s="29"/>
      <c r="BA734" s="90"/>
      <c r="BB734" s="97"/>
      <c r="BC734" s="98" t="str">
        <f>IF(AND(OR(K734=契約状況コード表!D$5,K734=契約状況コード表!D$6),OR(AG734=契約状況コード表!G$5,AG734=契約状況コード表!G$6)),"年間支払金額(全官署)",IF(OR(AG734=契約状況コード表!G$5,AG734=契約状況コード表!G$6),"年間支払金額",IF(AND(OR(COUNTIF(AI734,"*すべて*"),COUNTIF(AI734,"*全て*")),S734="●",OR(K734=契約状況コード表!D$5,K734=契約状況コード表!D$6)),"年間支払金額(全官署、契約相手方ごと)",IF(AND(OR(COUNTIF(AI734,"*すべて*"),COUNTIF(AI734,"*全て*")),S734="●"),"年間支払金額(契約相手方ごと)",IF(AND(OR(K734=契約状況コード表!D$5,K734=契約状況コード表!D$6),AG734=契約状況コード表!G$7),"契約総額(全官署)",IF(AND(K734=契約状況コード表!D$7,AG734=契約状況コード表!G$7),"契約総額(自官署のみ)",IF(K734=契約状況コード表!D$7,"年間支払金額(自官署のみ)",IF(AG734=契約状況コード表!G$7,"契約総額",IF(AND(COUNTIF(BJ734,"&lt;&gt;*単価*"),OR(K734=契約状況コード表!D$5,K734=契約状況コード表!D$6)),"全官署予定価格",IF(AND(COUNTIF(BJ734,"*単価*"),OR(K734=契約状況コード表!D$5,K734=契約状況コード表!D$6)),"全官署支払金額",IF(AND(COUNTIF(BJ734,"&lt;&gt;*単価*"),COUNTIF(BJ734,"*変更契約*")),"変更後予定価格",IF(COUNTIF(BJ734,"*単価*"),"年間支払金額","予定価格"))))))))))))</f>
        <v>予定価格</v>
      </c>
      <c r="BD734" s="98" t="str">
        <f>IF(AND(BI734=契約状況コード表!M$5,T734&gt;契約状況コード表!N$5),"○",IF(AND(BI734=契約状況コード表!M$6,T734&gt;=契約状況コード表!N$6),"○",IF(AND(BI734=契約状況コード表!M$7,T734&gt;=契約状況コード表!N$7),"○",IF(AND(BI734=契約状況コード表!M$8,T734&gt;=契約状況コード表!N$8),"○",IF(AND(BI734=契約状況コード表!M$9,T734&gt;=契約状況コード表!N$9),"○",IF(AND(BI734=契約状況コード表!M$10,T734&gt;=契約状況コード表!N$10),"○",IF(AND(BI734=契約状況コード表!M$11,T734&gt;=契約状況コード表!N$11),"○",IF(AND(BI734=契約状況コード表!M$12,T734&gt;=契約状況コード表!N$12),"○",IF(AND(BI734=契約状況コード表!M$13,T734&gt;=契約状況コード表!N$13),"○",IF(T734="他官署で調達手続き入札を実施のため","○","×"))))))))))</f>
        <v>×</v>
      </c>
      <c r="BE734" s="98" t="str">
        <f>IF(AND(BI734=契約状況コード表!M$5,Y734&gt;契約状況コード表!N$5),"○",IF(AND(BI734=契約状況コード表!M$6,Y734&gt;=契約状況コード表!N$6),"○",IF(AND(BI734=契約状況コード表!M$7,Y734&gt;=契約状況コード表!N$7),"○",IF(AND(BI734=契約状況コード表!M$8,Y734&gt;=契約状況コード表!N$8),"○",IF(AND(BI734=契約状況コード表!M$9,Y734&gt;=契約状況コード表!N$9),"○",IF(AND(BI734=契約状況コード表!M$10,Y734&gt;=契約状況コード表!N$10),"○",IF(AND(BI734=契約状況コード表!M$11,Y734&gt;=契約状況コード表!N$11),"○",IF(AND(BI734=契約状況コード表!M$12,Y734&gt;=契約状況コード表!N$12),"○",IF(AND(BI734=契約状況コード表!M$13,Y734&gt;=契約状況コード表!N$13),"○","×")))))))))</f>
        <v>×</v>
      </c>
      <c r="BF734" s="98" t="str">
        <f t="shared" si="93"/>
        <v>×</v>
      </c>
      <c r="BG734" s="98" t="str">
        <f t="shared" si="94"/>
        <v>×</v>
      </c>
      <c r="BH734" s="99" t="str">
        <f t="shared" si="95"/>
        <v/>
      </c>
      <c r="BI734" s="146">
        <f t="shared" si="96"/>
        <v>0</v>
      </c>
      <c r="BJ734" s="29" t="str">
        <f>IF(AG734=契約状況コード表!G$5,"",IF(AND(K734&lt;&gt;"",ISTEXT(U734)),"分担契約/単価契約",IF(ISTEXT(U734),"単価契約",IF(K734&lt;&gt;"","分担契約",""))))</f>
        <v/>
      </c>
      <c r="BK734" s="147"/>
      <c r="BL734" s="102" t="str">
        <f>IF(COUNTIF(T734,"**"),"",IF(AND(T734&gt;=契約状況コード表!P$5,OR(H734=契約状況コード表!M$5,H734=契約状況コード表!M$6)),1,IF(AND(T734&gt;=契約状況コード表!P$13,H734&lt;&gt;契約状況コード表!M$5,H734&lt;&gt;契約状況コード表!M$6),1,"")))</f>
        <v/>
      </c>
      <c r="BM734" s="132" t="str">
        <f t="shared" si="97"/>
        <v>○</v>
      </c>
      <c r="BN734" s="102" t="b">
        <f t="shared" si="98"/>
        <v>1</v>
      </c>
      <c r="BO734" s="102" t="b">
        <f t="shared" si="99"/>
        <v>1</v>
      </c>
    </row>
    <row r="735" spans="7:67" ht="60.6" customHeight="1">
      <c r="G735" s="64"/>
      <c r="H735" s="65"/>
      <c r="I735" s="65"/>
      <c r="J735" s="65"/>
      <c r="K735" s="64"/>
      <c r="L735" s="29"/>
      <c r="M735" s="66"/>
      <c r="N735" s="65"/>
      <c r="O735" s="67"/>
      <c r="P735" s="72"/>
      <c r="Q735" s="73"/>
      <c r="R735" s="65"/>
      <c r="S735" s="64"/>
      <c r="T735" s="74"/>
      <c r="U735" s="131"/>
      <c r="V735" s="76"/>
      <c r="W735" s="148" t="str">
        <f>IF(OR(T735="他官署で調達手続きを実施のため",AG735=契約状況コード表!G$5),"－",IF(V735&lt;&gt;"",ROUNDDOWN(V735/T735,3),(IFERROR(ROUNDDOWN(U735/T735,3),"－"))))</f>
        <v>－</v>
      </c>
      <c r="X735" s="74"/>
      <c r="Y735" s="74"/>
      <c r="Z735" s="71"/>
      <c r="AA735" s="69"/>
      <c r="AB735" s="70"/>
      <c r="AC735" s="71"/>
      <c r="AD735" s="71"/>
      <c r="AE735" s="71"/>
      <c r="AF735" s="71"/>
      <c r="AG735" s="69"/>
      <c r="AH735" s="65"/>
      <c r="AI735" s="65"/>
      <c r="AJ735" s="65"/>
      <c r="AK735" s="29"/>
      <c r="AL735" s="29"/>
      <c r="AM735" s="170"/>
      <c r="AN735" s="170"/>
      <c r="AO735" s="170"/>
      <c r="AP735" s="170"/>
      <c r="AQ735" s="29"/>
      <c r="AR735" s="64"/>
      <c r="AS735" s="29"/>
      <c r="AT735" s="29"/>
      <c r="AU735" s="29"/>
      <c r="AV735" s="29"/>
      <c r="AW735" s="29"/>
      <c r="AX735" s="29"/>
      <c r="AY735" s="29"/>
      <c r="AZ735" s="29"/>
      <c r="BA735" s="90"/>
      <c r="BB735" s="97"/>
      <c r="BC735" s="98" t="str">
        <f>IF(AND(OR(K735=契約状況コード表!D$5,K735=契約状況コード表!D$6),OR(AG735=契約状況コード表!G$5,AG735=契約状況コード表!G$6)),"年間支払金額(全官署)",IF(OR(AG735=契約状況コード表!G$5,AG735=契約状況コード表!G$6),"年間支払金額",IF(AND(OR(COUNTIF(AI735,"*すべて*"),COUNTIF(AI735,"*全て*")),S735="●",OR(K735=契約状況コード表!D$5,K735=契約状況コード表!D$6)),"年間支払金額(全官署、契約相手方ごと)",IF(AND(OR(COUNTIF(AI735,"*すべて*"),COUNTIF(AI735,"*全て*")),S735="●"),"年間支払金額(契約相手方ごと)",IF(AND(OR(K735=契約状況コード表!D$5,K735=契約状況コード表!D$6),AG735=契約状況コード表!G$7),"契約総額(全官署)",IF(AND(K735=契約状況コード表!D$7,AG735=契約状況コード表!G$7),"契約総額(自官署のみ)",IF(K735=契約状況コード表!D$7,"年間支払金額(自官署のみ)",IF(AG735=契約状況コード表!G$7,"契約総額",IF(AND(COUNTIF(BJ735,"&lt;&gt;*単価*"),OR(K735=契約状況コード表!D$5,K735=契約状況コード表!D$6)),"全官署予定価格",IF(AND(COUNTIF(BJ735,"*単価*"),OR(K735=契約状況コード表!D$5,K735=契約状況コード表!D$6)),"全官署支払金額",IF(AND(COUNTIF(BJ735,"&lt;&gt;*単価*"),COUNTIF(BJ735,"*変更契約*")),"変更後予定価格",IF(COUNTIF(BJ735,"*単価*"),"年間支払金額","予定価格"))))))))))))</f>
        <v>予定価格</v>
      </c>
      <c r="BD735" s="98" t="str">
        <f>IF(AND(BI735=契約状況コード表!M$5,T735&gt;契約状況コード表!N$5),"○",IF(AND(BI735=契約状況コード表!M$6,T735&gt;=契約状況コード表!N$6),"○",IF(AND(BI735=契約状況コード表!M$7,T735&gt;=契約状況コード表!N$7),"○",IF(AND(BI735=契約状況コード表!M$8,T735&gt;=契約状況コード表!N$8),"○",IF(AND(BI735=契約状況コード表!M$9,T735&gt;=契約状況コード表!N$9),"○",IF(AND(BI735=契約状況コード表!M$10,T735&gt;=契約状況コード表!N$10),"○",IF(AND(BI735=契約状況コード表!M$11,T735&gt;=契約状況コード表!N$11),"○",IF(AND(BI735=契約状況コード表!M$12,T735&gt;=契約状況コード表!N$12),"○",IF(AND(BI735=契約状況コード表!M$13,T735&gt;=契約状況コード表!N$13),"○",IF(T735="他官署で調達手続き入札を実施のため","○","×"))))))))))</f>
        <v>×</v>
      </c>
      <c r="BE735" s="98" t="str">
        <f>IF(AND(BI735=契約状況コード表!M$5,Y735&gt;契約状況コード表!N$5),"○",IF(AND(BI735=契約状況コード表!M$6,Y735&gt;=契約状況コード表!N$6),"○",IF(AND(BI735=契約状況コード表!M$7,Y735&gt;=契約状況コード表!N$7),"○",IF(AND(BI735=契約状況コード表!M$8,Y735&gt;=契約状況コード表!N$8),"○",IF(AND(BI735=契約状況コード表!M$9,Y735&gt;=契約状況コード表!N$9),"○",IF(AND(BI735=契約状況コード表!M$10,Y735&gt;=契約状況コード表!N$10),"○",IF(AND(BI735=契約状況コード表!M$11,Y735&gt;=契約状況コード表!N$11),"○",IF(AND(BI735=契約状況コード表!M$12,Y735&gt;=契約状況コード表!N$12),"○",IF(AND(BI735=契約状況コード表!M$13,Y735&gt;=契約状況コード表!N$13),"○","×")))))))))</f>
        <v>×</v>
      </c>
      <c r="BF735" s="98" t="str">
        <f t="shared" si="93"/>
        <v>×</v>
      </c>
      <c r="BG735" s="98" t="str">
        <f t="shared" si="94"/>
        <v>×</v>
      </c>
      <c r="BH735" s="99" t="str">
        <f t="shared" si="95"/>
        <v/>
      </c>
      <c r="BI735" s="146">
        <f t="shared" si="96"/>
        <v>0</v>
      </c>
      <c r="BJ735" s="29" t="str">
        <f>IF(AG735=契約状況コード表!G$5,"",IF(AND(K735&lt;&gt;"",ISTEXT(U735)),"分担契約/単価契約",IF(ISTEXT(U735),"単価契約",IF(K735&lt;&gt;"","分担契約",""))))</f>
        <v/>
      </c>
      <c r="BK735" s="147"/>
      <c r="BL735" s="102" t="str">
        <f>IF(COUNTIF(T735,"**"),"",IF(AND(T735&gt;=契約状況コード表!P$5,OR(H735=契約状況コード表!M$5,H735=契約状況コード表!M$6)),1,IF(AND(T735&gt;=契約状況コード表!P$13,H735&lt;&gt;契約状況コード表!M$5,H735&lt;&gt;契約状況コード表!M$6),1,"")))</f>
        <v/>
      </c>
      <c r="BM735" s="132" t="str">
        <f t="shared" si="97"/>
        <v>○</v>
      </c>
      <c r="BN735" s="102" t="b">
        <f t="shared" si="98"/>
        <v>1</v>
      </c>
      <c r="BO735" s="102" t="b">
        <f t="shared" si="99"/>
        <v>1</v>
      </c>
    </row>
    <row r="736" spans="7:67" ht="60.6" customHeight="1">
      <c r="G736" s="64"/>
      <c r="H736" s="65"/>
      <c r="I736" s="65"/>
      <c r="J736" s="65"/>
      <c r="K736" s="64"/>
      <c r="L736" s="29"/>
      <c r="M736" s="66"/>
      <c r="N736" s="65"/>
      <c r="O736" s="67"/>
      <c r="P736" s="72"/>
      <c r="Q736" s="73"/>
      <c r="R736" s="65"/>
      <c r="S736" s="64"/>
      <c r="T736" s="68"/>
      <c r="U736" s="75"/>
      <c r="V736" s="76"/>
      <c r="W736" s="148" t="str">
        <f>IF(OR(T736="他官署で調達手続きを実施のため",AG736=契約状況コード表!G$5),"－",IF(V736&lt;&gt;"",ROUNDDOWN(V736/T736,3),(IFERROR(ROUNDDOWN(U736/T736,3),"－"))))</f>
        <v>－</v>
      </c>
      <c r="X736" s="68"/>
      <c r="Y736" s="68"/>
      <c r="Z736" s="71"/>
      <c r="AA736" s="69"/>
      <c r="AB736" s="70"/>
      <c r="AC736" s="71"/>
      <c r="AD736" s="71"/>
      <c r="AE736" s="71"/>
      <c r="AF736" s="71"/>
      <c r="AG736" s="69"/>
      <c r="AH736" s="65"/>
      <c r="AI736" s="65"/>
      <c r="AJ736" s="65"/>
      <c r="AK736" s="29"/>
      <c r="AL736" s="29"/>
      <c r="AM736" s="170"/>
      <c r="AN736" s="170"/>
      <c r="AO736" s="170"/>
      <c r="AP736" s="170"/>
      <c r="AQ736" s="29"/>
      <c r="AR736" s="64"/>
      <c r="AS736" s="29"/>
      <c r="AT736" s="29"/>
      <c r="AU736" s="29"/>
      <c r="AV736" s="29"/>
      <c r="AW736" s="29"/>
      <c r="AX736" s="29"/>
      <c r="AY736" s="29"/>
      <c r="AZ736" s="29"/>
      <c r="BA736" s="90"/>
      <c r="BB736" s="97"/>
      <c r="BC736" s="98" t="str">
        <f>IF(AND(OR(K736=契約状況コード表!D$5,K736=契約状況コード表!D$6),OR(AG736=契約状況コード表!G$5,AG736=契約状況コード表!G$6)),"年間支払金額(全官署)",IF(OR(AG736=契約状況コード表!G$5,AG736=契約状況コード表!G$6),"年間支払金額",IF(AND(OR(COUNTIF(AI736,"*すべて*"),COUNTIF(AI736,"*全て*")),S736="●",OR(K736=契約状況コード表!D$5,K736=契約状況コード表!D$6)),"年間支払金額(全官署、契約相手方ごと)",IF(AND(OR(COUNTIF(AI736,"*すべて*"),COUNTIF(AI736,"*全て*")),S736="●"),"年間支払金額(契約相手方ごと)",IF(AND(OR(K736=契約状況コード表!D$5,K736=契約状況コード表!D$6),AG736=契約状況コード表!G$7),"契約総額(全官署)",IF(AND(K736=契約状況コード表!D$7,AG736=契約状況コード表!G$7),"契約総額(自官署のみ)",IF(K736=契約状況コード表!D$7,"年間支払金額(自官署のみ)",IF(AG736=契約状況コード表!G$7,"契約総額",IF(AND(COUNTIF(BJ736,"&lt;&gt;*単価*"),OR(K736=契約状況コード表!D$5,K736=契約状況コード表!D$6)),"全官署予定価格",IF(AND(COUNTIF(BJ736,"*単価*"),OR(K736=契約状況コード表!D$5,K736=契約状況コード表!D$6)),"全官署支払金額",IF(AND(COUNTIF(BJ736,"&lt;&gt;*単価*"),COUNTIF(BJ736,"*変更契約*")),"変更後予定価格",IF(COUNTIF(BJ736,"*単価*"),"年間支払金額","予定価格"))))))))))))</f>
        <v>予定価格</v>
      </c>
      <c r="BD736" s="98" t="str">
        <f>IF(AND(BI736=契約状況コード表!M$5,T736&gt;契約状況コード表!N$5),"○",IF(AND(BI736=契約状況コード表!M$6,T736&gt;=契約状況コード表!N$6),"○",IF(AND(BI736=契約状況コード表!M$7,T736&gt;=契約状況コード表!N$7),"○",IF(AND(BI736=契約状況コード表!M$8,T736&gt;=契約状況コード表!N$8),"○",IF(AND(BI736=契約状況コード表!M$9,T736&gt;=契約状況コード表!N$9),"○",IF(AND(BI736=契約状況コード表!M$10,T736&gt;=契約状況コード表!N$10),"○",IF(AND(BI736=契約状況コード表!M$11,T736&gt;=契約状況コード表!N$11),"○",IF(AND(BI736=契約状況コード表!M$12,T736&gt;=契約状況コード表!N$12),"○",IF(AND(BI736=契約状況コード表!M$13,T736&gt;=契約状況コード表!N$13),"○",IF(T736="他官署で調達手続き入札を実施のため","○","×"))))))))))</f>
        <v>×</v>
      </c>
      <c r="BE736" s="98" t="str">
        <f>IF(AND(BI736=契約状況コード表!M$5,Y736&gt;契約状況コード表!N$5),"○",IF(AND(BI736=契約状況コード表!M$6,Y736&gt;=契約状況コード表!N$6),"○",IF(AND(BI736=契約状況コード表!M$7,Y736&gt;=契約状況コード表!N$7),"○",IF(AND(BI736=契約状況コード表!M$8,Y736&gt;=契約状況コード表!N$8),"○",IF(AND(BI736=契約状況コード表!M$9,Y736&gt;=契約状況コード表!N$9),"○",IF(AND(BI736=契約状況コード表!M$10,Y736&gt;=契約状況コード表!N$10),"○",IF(AND(BI736=契約状況コード表!M$11,Y736&gt;=契約状況コード表!N$11),"○",IF(AND(BI736=契約状況コード表!M$12,Y736&gt;=契約状況コード表!N$12),"○",IF(AND(BI736=契約状況コード表!M$13,Y736&gt;=契約状況コード表!N$13),"○","×")))))))))</f>
        <v>×</v>
      </c>
      <c r="BF736" s="98" t="str">
        <f t="shared" si="93"/>
        <v>×</v>
      </c>
      <c r="BG736" s="98" t="str">
        <f t="shared" si="94"/>
        <v>×</v>
      </c>
      <c r="BH736" s="99" t="str">
        <f t="shared" si="95"/>
        <v/>
      </c>
      <c r="BI736" s="146">
        <f t="shared" si="96"/>
        <v>0</v>
      </c>
      <c r="BJ736" s="29" t="str">
        <f>IF(AG736=契約状況コード表!G$5,"",IF(AND(K736&lt;&gt;"",ISTEXT(U736)),"分担契約/単価契約",IF(ISTEXT(U736),"単価契約",IF(K736&lt;&gt;"","分担契約",""))))</f>
        <v/>
      </c>
      <c r="BK736" s="147"/>
      <c r="BL736" s="102" t="str">
        <f>IF(COUNTIF(T736,"**"),"",IF(AND(T736&gt;=契約状況コード表!P$5,OR(H736=契約状況コード表!M$5,H736=契約状況コード表!M$6)),1,IF(AND(T736&gt;=契約状況コード表!P$13,H736&lt;&gt;契約状況コード表!M$5,H736&lt;&gt;契約状況コード表!M$6),1,"")))</f>
        <v/>
      </c>
      <c r="BM736" s="132" t="str">
        <f t="shared" si="97"/>
        <v>○</v>
      </c>
      <c r="BN736" s="102" t="b">
        <f t="shared" si="98"/>
        <v>1</v>
      </c>
      <c r="BO736" s="102" t="b">
        <f t="shared" si="99"/>
        <v>1</v>
      </c>
    </row>
    <row r="737" spans="7:67" ht="60.6" customHeight="1">
      <c r="G737" s="64"/>
      <c r="H737" s="65"/>
      <c r="I737" s="65"/>
      <c r="J737" s="65"/>
      <c r="K737" s="64"/>
      <c r="L737" s="29"/>
      <c r="M737" s="66"/>
      <c r="N737" s="65"/>
      <c r="O737" s="67"/>
      <c r="P737" s="72"/>
      <c r="Q737" s="73"/>
      <c r="R737" s="65"/>
      <c r="S737" s="64"/>
      <c r="T737" s="68"/>
      <c r="U737" s="75"/>
      <c r="V737" s="76"/>
      <c r="W737" s="148" t="str">
        <f>IF(OR(T737="他官署で調達手続きを実施のため",AG737=契約状況コード表!G$5),"－",IF(V737&lt;&gt;"",ROUNDDOWN(V737/T737,3),(IFERROR(ROUNDDOWN(U737/T737,3),"－"))))</f>
        <v>－</v>
      </c>
      <c r="X737" s="68"/>
      <c r="Y737" s="68"/>
      <c r="Z737" s="71"/>
      <c r="AA737" s="69"/>
      <c r="AB737" s="70"/>
      <c r="AC737" s="71"/>
      <c r="AD737" s="71"/>
      <c r="AE737" s="71"/>
      <c r="AF737" s="71"/>
      <c r="AG737" s="69"/>
      <c r="AH737" s="65"/>
      <c r="AI737" s="65"/>
      <c r="AJ737" s="65"/>
      <c r="AK737" s="29"/>
      <c r="AL737" s="29"/>
      <c r="AM737" s="170"/>
      <c r="AN737" s="170"/>
      <c r="AO737" s="170"/>
      <c r="AP737" s="170"/>
      <c r="AQ737" s="29"/>
      <c r="AR737" s="64"/>
      <c r="AS737" s="29"/>
      <c r="AT737" s="29"/>
      <c r="AU737" s="29"/>
      <c r="AV737" s="29"/>
      <c r="AW737" s="29"/>
      <c r="AX737" s="29"/>
      <c r="AY737" s="29"/>
      <c r="AZ737" s="29"/>
      <c r="BA737" s="90"/>
      <c r="BB737" s="97"/>
      <c r="BC737" s="98" t="str">
        <f>IF(AND(OR(K737=契約状況コード表!D$5,K737=契約状況コード表!D$6),OR(AG737=契約状況コード表!G$5,AG737=契約状況コード表!G$6)),"年間支払金額(全官署)",IF(OR(AG737=契約状況コード表!G$5,AG737=契約状況コード表!G$6),"年間支払金額",IF(AND(OR(COUNTIF(AI737,"*すべて*"),COUNTIF(AI737,"*全て*")),S737="●",OR(K737=契約状況コード表!D$5,K737=契約状況コード表!D$6)),"年間支払金額(全官署、契約相手方ごと)",IF(AND(OR(COUNTIF(AI737,"*すべて*"),COUNTIF(AI737,"*全て*")),S737="●"),"年間支払金額(契約相手方ごと)",IF(AND(OR(K737=契約状況コード表!D$5,K737=契約状況コード表!D$6),AG737=契約状況コード表!G$7),"契約総額(全官署)",IF(AND(K737=契約状況コード表!D$7,AG737=契約状況コード表!G$7),"契約総額(自官署のみ)",IF(K737=契約状況コード表!D$7,"年間支払金額(自官署のみ)",IF(AG737=契約状況コード表!G$7,"契約総額",IF(AND(COUNTIF(BJ737,"&lt;&gt;*単価*"),OR(K737=契約状況コード表!D$5,K737=契約状況コード表!D$6)),"全官署予定価格",IF(AND(COUNTIF(BJ737,"*単価*"),OR(K737=契約状況コード表!D$5,K737=契約状況コード表!D$6)),"全官署支払金額",IF(AND(COUNTIF(BJ737,"&lt;&gt;*単価*"),COUNTIF(BJ737,"*変更契約*")),"変更後予定価格",IF(COUNTIF(BJ737,"*単価*"),"年間支払金額","予定価格"))))))))))))</f>
        <v>予定価格</v>
      </c>
      <c r="BD737" s="98" t="str">
        <f>IF(AND(BI737=契約状況コード表!M$5,T737&gt;契約状況コード表!N$5),"○",IF(AND(BI737=契約状況コード表!M$6,T737&gt;=契約状況コード表!N$6),"○",IF(AND(BI737=契約状況コード表!M$7,T737&gt;=契約状況コード表!N$7),"○",IF(AND(BI737=契約状況コード表!M$8,T737&gt;=契約状況コード表!N$8),"○",IF(AND(BI737=契約状況コード表!M$9,T737&gt;=契約状況コード表!N$9),"○",IF(AND(BI737=契約状況コード表!M$10,T737&gt;=契約状況コード表!N$10),"○",IF(AND(BI737=契約状況コード表!M$11,T737&gt;=契約状況コード表!N$11),"○",IF(AND(BI737=契約状況コード表!M$12,T737&gt;=契約状況コード表!N$12),"○",IF(AND(BI737=契約状況コード表!M$13,T737&gt;=契約状況コード表!N$13),"○",IF(T737="他官署で調達手続き入札を実施のため","○","×"))))))))))</f>
        <v>×</v>
      </c>
      <c r="BE737" s="98" t="str">
        <f>IF(AND(BI737=契約状況コード表!M$5,Y737&gt;契約状況コード表!N$5),"○",IF(AND(BI737=契約状況コード表!M$6,Y737&gt;=契約状況コード表!N$6),"○",IF(AND(BI737=契約状況コード表!M$7,Y737&gt;=契約状況コード表!N$7),"○",IF(AND(BI737=契約状況コード表!M$8,Y737&gt;=契約状況コード表!N$8),"○",IF(AND(BI737=契約状況コード表!M$9,Y737&gt;=契約状況コード表!N$9),"○",IF(AND(BI737=契約状況コード表!M$10,Y737&gt;=契約状況コード表!N$10),"○",IF(AND(BI737=契約状況コード表!M$11,Y737&gt;=契約状況コード表!N$11),"○",IF(AND(BI737=契約状況コード表!M$12,Y737&gt;=契約状況コード表!N$12),"○",IF(AND(BI737=契約状況コード表!M$13,Y737&gt;=契約状況コード表!N$13),"○","×")))))))))</f>
        <v>×</v>
      </c>
      <c r="BF737" s="98" t="str">
        <f t="shared" si="93"/>
        <v>×</v>
      </c>
      <c r="BG737" s="98" t="str">
        <f t="shared" si="94"/>
        <v>×</v>
      </c>
      <c r="BH737" s="99" t="str">
        <f t="shared" si="95"/>
        <v/>
      </c>
      <c r="BI737" s="146">
        <f t="shared" si="96"/>
        <v>0</v>
      </c>
      <c r="BJ737" s="29" t="str">
        <f>IF(AG737=契約状況コード表!G$5,"",IF(AND(K737&lt;&gt;"",ISTEXT(U737)),"分担契約/単価契約",IF(ISTEXT(U737),"単価契約",IF(K737&lt;&gt;"","分担契約",""))))</f>
        <v/>
      </c>
      <c r="BK737" s="147"/>
      <c r="BL737" s="102" t="str">
        <f>IF(COUNTIF(T737,"**"),"",IF(AND(T737&gt;=契約状況コード表!P$5,OR(H737=契約状況コード表!M$5,H737=契約状況コード表!M$6)),1,IF(AND(T737&gt;=契約状況コード表!P$13,H737&lt;&gt;契約状況コード表!M$5,H737&lt;&gt;契約状況コード表!M$6),1,"")))</f>
        <v/>
      </c>
      <c r="BM737" s="132" t="str">
        <f t="shared" si="97"/>
        <v>○</v>
      </c>
      <c r="BN737" s="102" t="b">
        <f t="shared" si="98"/>
        <v>1</v>
      </c>
      <c r="BO737" s="102" t="b">
        <f t="shared" si="99"/>
        <v>1</v>
      </c>
    </row>
    <row r="738" spans="7:67" ht="60.6" customHeight="1">
      <c r="G738" s="64"/>
      <c r="H738" s="65"/>
      <c r="I738" s="65"/>
      <c r="J738" s="65"/>
      <c r="K738" s="64"/>
      <c r="L738" s="29"/>
      <c r="M738" s="66"/>
      <c r="N738" s="65"/>
      <c r="O738" s="67"/>
      <c r="P738" s="72"/>
      <c r="Q738" s="73"/>
      <c r="R738" s="65"/>
      <c r="S738" s="64"/>
      <c r="T738" s="68"/>
      <c r="U738" s="75"/>
      <c r="V738" s="76"/>
      <c r="W738" s="148" t="str">
        <f>IF(OR(T738="他官署で調達手続きを実施のため",AG738=契約状況コード表!G$5),"－",IF(V738&lt;&gt;"",ROUNDDOWN(V738/T738,3),(IFERROR(ROUNDDOWN(U738/T738,3),"－"))))</f>
        <v>－</v>
      </c>
      <c r="X738" s="68"/>
      <c r="Y738" s="68"/>
      <c r="Z738" s="71"/>
      <c r="AA738" s="69"/>
      <c r="AB738" s="70"/>
      <c r="AC738" s="71"/>
      <c r="AD738" s="71"/>
      <c r="AE738" s="71"/>
      <c r="AF738" s="71"/>
      <c r="AG738" s="69"/>
      <c r="AH738" s="65"/>
      <c r="AI738" s="65"/>
      <c r="AJ738" s="65"/>
      <c r="AK738" s="29"/>
      <c r="AL738" s="29"/>
      <c r="AM738" s="170"/>
      <c r="AN738" s="170"/>
      <c r="AO738" s="170"/>
      <c r="AP738" s="170"/>
      <c r="AQ738" s="29"/>
      <c r="AR738" s="64"/>
      <c r="AS738" s="29"/>
      <c r="AT738" s="29"/>
      <c r="AU738" s="29"/>
      <c r="AV738" s="29"/>
      <c r="AW738" s="29"/>
      <c r="AX738" s="29"/>
      <c r="AY738" s="29"/>
      <c r="AZ738" s="29"/>
      <c r="BA738" s="90"/>
      <c r="BB738" s="97"/>
      <c r="BC738" s="98" t="str">
        <f>IF(AND(OR(K738=契約状況コード表!D$5,K738=契約状況コード表!D$6),OR(AG738=契約状況コード表!G$5,AG738=契約状況コード表!G$6)),"年間支払金額(全官署)",IF(OR(AG738=契約状況コード表!G$5,AG738=契約状況コード表!G$6),"年間支払金額",IF(AND(OR(COUNTIF(AI738,"*すべて*"),COUNTIF(AI738,"*全て*")),S738="●",OR(K738=契約状況コード表!D$5,K738=契約状況コード表!D$6)),"年間支払金額(全官署、契約相手方ごと)",IF(AND(OR(COUNTIF(AI738,"*すべて*"),COUNTIF(AI738,"*全て*")),S738="●"),"年間支払金額(契約相手方ごと)",IF(AND(OR(K738=契約状況コード表!D$5,K738=契約状況コード表!D$6),AG738=契約状況コード表!G$7),"契約総額(全官署)",IF(AND(K738=契約状況コード表!D$7,AG738=契約状況コード表!G$7),"契約総額(自官署のみ)",IF(K738=契約状況コード表!D$7,"年間支払金額(自官署のみ)",IF(AG738=契約状況コード表!G$7,"契約総額",IF(AND(COUNTIF(BJ738,"&lt;&gt;*単価*"),OR(K738=契約状況コード表!D$5,K738=契約状況コード表!D$6)),"全官署予定価格",IF(AND(COUNTIF(BJ738,"*単価*"),OR(K738=契約状況コード表!D$5,K738=契約状況コード表!D$6)),"全官署支払金額",IF(AND(COUNTIF(BJ738,"&lt;&gt;*単価*"),COUNTIF(BJ738,"*変更契約*")),"変更後予定価格",IF(COUNTIF(BJ738,"*単価*"),"年間支払金額","予定価格"))))))))))))</f>
        <v>予定価格</v>
      </c>
      <c r="BD738" s="98" t="str">
        <f>IF(AND(BI738=契約状況コード表!M$5,T738&gt;契約状況コード表!N$5),"○",IF(AND(BI738=契約状況コード表!M$6,T738&gt;=契約状況コード表!N$6),"○",IF(AND(BI738=契約状況コード表!M$7,T738&gt;=契約状況コード表!N$7),"○",IF(AND(BI738=契約状況コード表!M$8,T738&gt;=契約状況コード表!N$8),"○",IF(AND(BI738=契約状況コード表!M$9,T738&gt;=契約状況コード表!N$9),"○",IF(AND(BI738=契約状況コード表!M$10,T738&gt;=契約状況コード表!N$10),"○",IF(AND(BI738=契約状況コード表!M$11,T738&gt;=契約状況コード表!N$11),"○",IF(AND(BI738=契約状況コード表!M$12,T738&gt;=契約状況コード表!N$12),"○",IF(AND(BI738=契約状況コード表!M$13,T738&gt;=契約状況コード表!N$13),"○",IF(T738="他官署で調達手続き入札を実施のため","○","×"))))))))))</f>
        <v>×</v>
      </c>
      <c r="BE738" s="98" t="str">
        <f>IF(AND(BI738=契約状況コード表!M$5,Y738&gt;契約状況コード表!N$5),"○",IF(AND(BI738=契約状況コード表!M$6,Y738&gt;=契約状況コード表!N$6),"○",IF(AND(BI738=契約状況コード表!M$7,Y738&gt;=契約状況コード表!N$7),"○",IF(AND(BI738=契約状況コード表!M$8,Y738&gt;=契約状況コード表!N$8),"○",IF(AND(BI738=契約状況コード表!M$9,Y738&gt;=契約状況コード表!N$9),"○",IF(AND(BI738=契約状況コード表!M$10,Y738&gt;=契約状況コード表!N$10),"○",IF(AND(BI738=契約状況コード表!M$11,Y738&gt;=契約状況コード表!N$11),"○",IF(AND(BI738=契約状況コード表!M$12,Y738&gt;=契約状況コード表!N$12),"○",IF(AND(BI738=契約状況コード表!M$13,Y738&gt;=契約状況コード表!N$13),"○","×")))))))))</f>
        <v>×</v>
      </c>
      <c r="BF738" s="98" t="str">
        <f t="shared" si="93"/>
        <v>×</v>
      </c>
      <c r="BG738" s="98" t="str">
        <f t="shared" si="94"/>
        <v>×</v>
      </c>
      <c r="BH738" s="99" t="str">
        <f t="shared" si="95"/>
        <v/>
      </c>
      <c r="BI738" s="146">
        <f t="shared" si="96"/>
        <v>0</v>
      </c>
      <c r="BJ738" s="29" t="str">
        <f>IF(AG738=契約状況コード表!G$5,"",IF(AND(K738&lt;&gt;"",ISTEXT(U738)),"分担契約/単価契約",IF(ISTEXT(U738),"単価契約",IF(K738&lt;&gt;"","分担契約",""))))</f>
        <v/>
      </c>
      <c r="BK738" s="147"/>
      <c r="BL738" s="102" t="str">
        <f>IF(COUNTIF(T738,"**"),"",IF(AND(T738&gt;=契約状況コード表!P$5,OR(H738=契約状況コード表!M$5,H738=契約状況コード表!M$6)),1,IF(AND(T738&gt;=契約状況コード表!P$13,H738&lt;&gt;契約状況コード表!M$5,H738&lt;&gt;契約状況コード表!M$6),1,"")))</f>
        <v/>
      </c>
      <c r="BM738" s="132" t="str">
        <f t="shared" si="97"/>
        <v>○</v>
      </c>
      <c r="BN738" s="102" t="b">
        <f t="shared" si="98"/>
        <v>1</v>
      </c>
      <c r="BO738" s="102" t="b">
        <f t="shared" si="99"/>
        <v>1</v>
      </c>
    </row>
    <row r="739" spans="7:67" ht="60.6" customHeight="1">
      <c r="G739" s="64"/>
      <c r="H739" s="65"/>
      <c r="I739" s="65"/>
      <c r="J739" s="65"/>
      <c r="K739" s="64"/>
      <c r="L739" s="29"/>
      <c r="M739" s="66"/>
      <c r="N739" s="65"/>
      <c r="O739" s="67"/>
      <c r="P739" s="72"/>
      <c r="Q739" s="73"/>
      <c r="R739" s="65"/>
      <c r="S739" s="64"/>
      <c r="T739" s="68"/>
      <c r="U739" s="75"/>
      <c r="V739" s="76"/>
      <c r="W739" s="148" t="str">
        <f>IF(OR(T739="他官署で調達手続きを実施のため",AG739=契約状況コード表!G$5),"－",IF(V739&lt;&gt;"",ROUNDDOWN(V739/T739,3),(IFERROR(ROUNDDOWN(U739/T739,3),"－"))))</f>
        <v>－</v>
      </c>
      <c r="X739" s="68"/>
      <c r="Y739" s="68"/>
      <c r="Z739" s="71"/>
      <c r="AA739" s="69"/>
      <c r="AB739" s="70"/>
      <c r="AC739" s="71"/>
      <c r="AD739" s="71"/>
      <c r="AE739" s="71"/>
      <c r="AF739" s="71"/>
      <c r="AG739" s="69"/>
      <c r="AH739" s="65"/>
      <c r="AI739" s="65"/>
      <c r="AJ739" s="65"/>
      <c r="AK739" s="29"/>
      <c r="AL739" s="29"/>
      <c r="AM739" s="170"/>
      <c r="AN739" s="170"/>
      <c r="AO739" s="170"/>
      <c r="AP739" s="170"/>
      <c r="AQ739" s="29"/>
      <c r="AR739" s="64"/>
      <c r="AS739" s="29"/>
      <c r="AT739" s="29"/>
      <c r="AU739" s="29"/>
      <c r="AV739" s="29"/>
      <c r="AW739" s="29"/>
      <c r="AX739" s="29"/>
      <c r="AY739" s="29"/>
      <c r="AZ739" s="29"/>
      <c r="BA739" s="92"/>
      <c r="BB739" s="97"/>
      <c r="BC739" s="98" t="str">
        <f>IF(AND(OR(K739=契約状況コード表!D$5,K739=契約状況コード表!D$6),OR(AG739=契約状況コード表!G$5,AG739=契約状況コード表!G$6)),"年間支払金額(全官署)",IF(OR(AG739=契約状況コード表!G$5,AG739=契約状況コード表!G$6),"年間支払金額",IF(AND(OR(COUNTIF(AI739,"*すべて*"),COUNTIF(AI739,"*全て*")),S739="●",OR(K739=契約状況コード表!D$5,K739=契約状況コード表!D$6)),"年間支払金額(全官署、契約相手方ごと)",IF(AND(OR(COUNTIF(AI739,"*すべて*"),COUNTIF(AI739,"*全て*")),S739="●"),"年間支払金額(契約相手方ごと)",IF(AND(OR(K739=契約状況コード表!D$5,K739=契約状況コード表!D$6),AG739=契約状況コード表!G$7),"契約総額(全官署)",IF(AND(K739=契約状況コード表!D$7,AG739=契約状況コード表!G$7),"契約総額(自官署のみ)",IF(K739=契約状況コード表!D$7,"年間支払金額(自官署のみ)",IF(AG739=契約状況コード表!G$7,"契約総額",IF(AND(COUNTIF(BJ739,"&lt;&gt;*単価*"),OR(K739=契約状況コード表!D$5,K739=契約状況コード表!D$6)),"全官署予定価格",IF(AND(COUNTIF(BJ739,"*単価*"),OR(K739=契約状況コード表!D$5,K739=契約状況コード表!D$6)),"全官署支払金額",IF(AND(COUNTIF(BJ739,"&lt;&gt;*単価*"),COUNTIF(BJ739,"*変更契約*")),"変更後予定価格",IF(COUNTIF(BJ739,"*単価*"),"年間支払金額","予定価格"))))))))))))</f>
        <v>予定価格</v>
      </c>
      <c r="BD739" s="98" t="str">
        <f>IF(AND(BI739=契約状況コード表!M$5,T739&gt;契約状況コード表!N$5),"○",IF(AND(BI739=契約状況コード表!M$6,T739&gt;=契約状況コード表!N$6),"○",IF(AND(BI739=契約状況コード表!M$7,T739&gt;=契約状況コード表!N$7),"○",IF(AND(BI739=契約状況コード表!M$8,T739&gt;=契約状況コード表!N$8),"○",IF(AND(BI739=契約状況コード表!M$9,T739&gt;=契約状況コード表!N$9),"○",IF(AND(BI739=契約状況コード表!M$10,T739&gt;=契約状況コード表!N$10),"○",IF(AND(BI739=契約状況コード表!M$11,T739&gt;=契約状況コード表!N$11),"○",IF(AND(BI739=契約状況コード表!M$12,T739&gt;=契約状況コード表!N$12),"○",IF(AND(BI739=契約状況コード表!M$13,T739&gt;=契約状況コード表!N$13),"○",IF(T739="他官署で調達手続き入札を実施のため","○","×"))))))))))</f>
        <v>×</v>
      </c>
      <c r="BE739" s="98" t="str">
        <f>IF(AND(BI739=契約状況コード表!M$5,Y739&gt;契約状況コード表!N$5),"○",IF(AND(BI739=契約状況コード表!M$6,Y739&gt;=契約状況コード表!N$6),"○",IF(AND(BI739=契約状況コード表!M$7,Y739&gt;=契約状況コード表!N$7),"○",IF(AND(BI739=契約状況コード表!M$8,Y739&gt;=契約状況コード表!N$8),"○",IF(AND(BI739=契約状況コード表!M$9,Y739&gt;=契約状況コード表!N$9),"○",IF(AND(BI739=契約状況コード表!M$10,Y739&gt;=契約状況コード表!N$10),"○",IF(AND(BI739=契約状況コード表!M$11,Y739&gt;=契約状況コード表!N$11),"○",IF(AND(BI739=契約状況コード表!M$12,Y739&gt;=契約状況コード表!N$12),"○",IF(AND(BI739=契約状況コード表!M$13,Y739&gt;=契約状況コード表!N$13),"○","×")))))))))</f>
        <v>×</v>
      </c>
      <c r="BF739" s="98" t="str">
        <f t="shared" si="93"/>
        <v>×</v>
      </c>
      <c r="BG739" s="98" t="str">
        <f t="shared" si="94"/>
        <v>×</v>
      </c>
      <c r="BH739" s="99" t="str">
        <f t="shared" si="95"/>
        <v/>
      </c>
      <c r="BI739" s="146">
        <f t="shared" si="96"/>
        <v>0</v>
      </c>
      <c r="BJ739" s="29" t="str">
        <f>IF(AG739=契約状況コード表!G$5,"",IF(AND(K739&lt;&gt;"",ISTEXT(U739)),"分担契約/単価契約",IF(ISTEXT(U739),"単価契約",IF(K739&lt;&gt;"","分担契約",""))))</f>
        <v/>
      </c>
      <c r="BK739" s="147"/>
      <c r="BL739" s="102" t="str">
        <f>IF(COUNTIF(T739,"**"),"",IF(AND(T739&gt;=契約状況コード表!P$5,OR(H739=契約状況コード表!M$5,H739=契約状況コード表!M$6)),1,IF(AND(T739&gt;=契約状況コード表!P$13,H739&lt;&gt;契約状況コード表!M$5,H739&lt;&gt;契約状況コード表!M$6),1,"")))</f>
        <v/>
      </c>
      <c r="BM739" s="132" t="str">
        <f t="shared" si="97"/>
        <v>○</v>
      </c>
      <c r="BN739" s="102" t="b">
        <f t="shared" si="98"/>
        <v>1</v>
      </c>
      <c r="BO739" s="102" t="b">
        <f t="shared" si="99"/>
        <v>1</v>
      </c>
    </row>
    <row r="740" spans="7:67" ht="60.6" customHeight="1">
      <c r="G740" s="64"/>
      <c r="H740" s="65"/>
      <c r="I740" s="65"/>
      <c r="J740" s="65"/>
      <c r="K740" s="64"/>
      <c r="L740" s="29"/>
      <c r="M740" s="66"/>
      <c r="N740" s="65"/>
      <c r="O740" s="67"/>
      <c r="P740" s="72"/>
      <c r="Q740" s="73"/>
      <c r="R740" s="65"/>
      <c r="S740" s="64"/>
      <c r="T740" s="68"/>
      <c r="U740" s="75"/>
      <c r="V740" s="76"/>
      <c r="W740" s="148" t="str">
        <f>IF(OR(T740="他官署で調達手続きを実施のため",AG740=契約状況コード表!G$5),"－",IF(V740&lt;&gt;"",ROUNDDOWN(V740/T740,3),(IFERROR(ROUNDDOWN(U740/T740,3),"－"))))</f>
        <v>－</v>
      </c>
      <c r="X740" s="68"/>
      <c r="Y740" s="68"/>
      <c r="Z740" s="71"/>
      <c r="AA740" s="69"/>
      <c r="AB740" s="70"/>
      <c r="AC740" s="71"/>
      <c r="AD740" s="71"/>
      <c r="AE740" s="71"/>
      <c r="AF740" s="71"/>
      <c r="AG740" s="69"/>
      <c r="AH740" s="65"/>
      <c r="AI740" s="65"/>
      <c r="AJ740" s="65"/>
      <c r="AK740" s="29"/>
      <c r="AL740" s="29"/>
      <c r="AM740" s="170"/>
      <c r="AN740" s="170"/>
      <c r="AO740" s="170"/>
      <c r="AP740" s="170"/>
      <c r="AQ740" s="29"/>
      <c r="AR740" s="64"/>
      <c r="AS740" s="29"/>
      <c r="AT740" s="29"/>
      <c r="AU740" s="29"/>
      <c r="AV740" s="29"/>
      <c r="AW740" s="29"/>
      <c r="AX740" s="29"/>
      <c r="AY740" s="29"/>
      <c r="AZ740" s="29"/>
      <c r="BA740" s="90"/>
      <c r="BB740" s="97"/>
      <c r="BC740" s="98" t="str">
        <f>IF(AND(OR(K740=契約状況コード表!D$5,K740=契約状況コード表!D$6),OR(AG740=契約状況コード表!G$5,AG740=契約状況コード表!G$6)),"年間支払金額(全官署)",IF(OR(AG740=契約状況コード表!G$5,AG740=契約状況コード表!G$6),"年間支払金額",IF(AND(OR(COUNTIF(AI740,"*すべて*"),COUNTIF(AI740,"*全て*")),S740="●",OR(K740=契約状況コード表!D$5,K740=契約状況コード表!D$6)),"年間支払金額(全官署、契約相手方ごと)",IF(AND(OR(COUNTIF(AI740,"*すべて*"),COUNTIF(AI740,"*全て*")),S740="●"),"年間支払金額(契約相手方ごと)",IF(AND(OR(K740=契約状況コード表!D$5,K740=契約状況コード表!D$6),AG740=契約状況コード表!G$7),"契約総額(全官署)",IF(AND(K740=契約状況コード表!D$7,AG740=契約状況コード表!G$7),"契約総額(自官署のみ)",IF(K740=契約状況コード表!D$7,"年間支払金額(自官署のみ)",IF(AG740=契約状況コード表!G$7,"契約総額",IF(AND(COUNTIF(BJ740,"&lt;&gt;*単価*"),OR(K740=契約状況コード表!D$5,K740=契約状況コード表!D$6)),"全官署予定価格",IF(AND(COUNTIF(BJ740,"*単価*"),OR(K740=契約状況コード表!D$5,K740=契約状況コード表!D$6)),"全官署支払金額",IF(AND(COUNTIF(BJ740,"&lt;&gt;*単価*"),COUNTIF(BJ740,"*変更契約*")),"変更後予定価格",IF(COUNTIF(BJ740,"*単価*"),"年間支払金額","予定価格"))))))))))))</f>
        <v>予定価格</v>
      </c>
      <c r="BD740" s="98" t="str">
        <f>IF(AND(BI740=契約状況コード表!M$5,T740&gt;契約状況コード表!N$5),"○",IF(AND(BI740=契約状況コード表!M$6,T740&gt;=契約状況コード表!N$6),"○",IF(AND(BI740=契約状況コード表!M$7,T740&gt;=契約状況コード表!N$7),"○",IF(AND(BI740=契約状況コード表!M$8,T740&gt;=契約状況コード表!N$8),"○",IF(AND(BI740=契約状況コード表!M$9,T740&gt;=契約状況コード表!N$9),"○",IF(AND(BI740=契約状況コード表!M$10,T740&gt;=契約状況コード表!N$10),"○",IF(AND(BI740=契約状況コード表!M$11,T740&gt;=契約状況コード表!N$11),"○",IF(AND(BI740=契約状況コード表!M$12,T740&gt;=契約状況コード表!N$12),"○",IF(AND(BI740=契約状況コード表!M$13,T740&gt;=契約状況コード表!N$13),"○",IF(T740="他官署で調達手続き入札を実施のため","○","×"))))))))))</f>
        <v>×</v>
      </c>
      <c r="BE740" s="98" t="str">
        <f>IF(AND(BI740=契約状況コード表!M$5,Y740&gt;契約状況コード表!N$5),"○",IF(AND(BI740=契約状況コード表!M$6,Y740&gt;=契約状況コード表!N$6),"○",IF(AND(BI740=契約状況コード表!M$7,Y740&gt;=契約状況コード表!N$7),"○",IF(AND(BI740=契約状況コード表!M$8,Y740&gt;=契約状況コード表!N$8),"○",IF(AND(BI740=契約状況コード表!M$9,Y740&gt;=契約状況コード表!N$9),"○",IF(AND(BI740=契約状況コード表!M$10,Y740&gt;=契約状況コード表!N$10),"○",IF(AND(BI740=契約状況コード表!M$11,Y740&gt;=契約状況コード表!N$11),"○",IF(AND(BI740=契約状況コード表!M$12,Y740&gt;=契約状況コード表!N$12),"○",IF(AND(BI740=契約状況コード表!M$13,Y740&gt;=契約状況コード表!N$13),"○","×")))))))))</f>
        <v>×</v>
      </c>
      <c r="BF740" s="98" t="str">
        <f t="shared" si="93"/>
        <v>×</v>
      </c>
      <c r="BG740" s="98" t="str">
        <f t="shared" si="94"/>
        <v>×</v>
      </c>
      <c r="BH740" s="99" t="str">
        <f t="shared" si="95"/>
        <v/>
      </c>
      <c r="BI740" s="146">
        <f t="shared" si="96"/>
        <v>0</v>
      </c>
      <c r="BJ740" s="29" t="str">
        <f>IF(AG740=契約状況コード表!G$5,"",IF(AND(K740&lt;&gt;"",ISTEXT(U740)),"分担契約/単価契約",IF(ISTEXT(U740),"単価契約",IF(K740&lt;&gt;"","分担契約",""))))</f>
        <v/>
      </c>
      <c r="BK740" s="147"/>
      <c r="BL740" s="102" t="str">
        <f>IF(COUNTIF(T740,"**"),"",IF(AND(T740&gt;=契約状況コード表!P$5,OR(H740=契約状況コード表!M$5,H740=契約状況コード表!M$6)),1,IF(AND(T740&gt;=契約状況コード表!P$13,H740&lt;&gt;契約状況コード表!M$5,H740&lt;&gt;契約状況コード表!M$6),1,"")))</f>
        <v/>
      </c>
      <c r="BM740" s="132" t="str">
        <f t="shared" si="97"/>
        <v>○</v>
      </c>
      <c r="BN740" s="102" t="b">
        <f t="shared" si="98"/>
        <v>1</v>
      </c>
      <c r="BO740" s="102" t="b">
        <f t="shared" si="99"/>
        <v>1</v>
      </c>
    </row>
    <row r="741" spans="7:67" ht="60.6" customHeight="1">
      <c r="G741" s="64"/>
      <c r="H741" s="65"/>
      <c r="I741" s="65"/>
      <c r="J741" s="65"/>
      <c r="K741" s="64"/>
      <c r="L741" s="29"/>
      <c r="M741" s="66"/>
      <c r="N741" s="65"/>
      <c r="O741" s="67"/>
      <c r="P741" s="72"/>
      <c r="Q741" s="73"/>
      <c r="R741" s="65"/>
      <c r="S741" s="64"/>
      <c r="T741" s="68"/>
      <c r="U741" s="75"/>
      <c r="V741" s="76"/>
      <c r="W741" s="148" t="str">
        <f>IF(OR(T741="他官署で調達手続きを実施のため",AG741=契約状況コード表!G$5),"－",IF(V741&lt;&gt;"",ROUNDDOWN(V741/T741,3),(IFERROR(ROUNDDOWN(U741/T741,3),"－"))))</f>
        <v>－</v>
      </c>
      <c r="X741" s="68"/>
      <c r="Y741" s="68"/>
      <c r="Z741" s="71"/>
      <c r="AA741" s="69"/>
      <c r="AB741" s="70"/>
      <c r="AC741" s="71"/>
      <c r="AD741" s="71"/>
      <c r="AE741" s="71"/>
      <c r="AF741" s="71"/>
      <c r="AG741" s="69"/>
      <c r="AH741" s="65"/>
      <c r="AI741" s="65"/>
      <c r="AJ741" s="65"/>
      <c r="AK741" s="29"/>
      <c r="AL741" s="29"/>
      <c r="AM741" s="170"/>
      <c r="AN741" s="170"/>
      <c r="AO741" s="170"/>
      <c r="AP741" s="170"/>
      <c r="AQ741" s="29"/>
      <c r="AR741" s="64"/>
      <c r="AS741" s="29"/>
      <c r="AT741" s="29"/>
      <c r="AU741" s="29"/>
      <c r="AV741" s="29"/>
      <c r="AW741" s="29"/>
      <c r="AX741" s="29"/>
      <c r="AY741" s="29"/>
      <c r="AZ741" s="29"/>
      <c r="BA741" s="90"/>
      <c r="BB741" s="97"/>
      <c r="BC741" s="98" t="str">
        <f>IF(AND(OR(K741=契約状況コード表!D$5,K741=契約状況コード表!D$6),OR(AG741=契約状況コード表!G$5,AG741=契約状況コード表!G$6)),"年間支払金額(全官署)",IF(OR(AG741=契約状況コード表!G$5,AG741=契約状況コード表!G$6),"年間支払金額",IF(AND(OR(COUNTIF(AI741,"*すべて*"),COUNTIF(AI741,"*全て*")),S741="●",OR(K741=契約状況コード表!D$5,K741=契約状況コード表!D$6)),"年間支払金額(全官署、契約相手方ごと)",IF(AND(OR(COUNTIF(AI741,"*すべて*"),COUNTIF(AI741,"*全て*")),S741="●"),"年間支払金額(契約相手方ごと)",IF(AND(OR(K741=契約状況コード表!D$5,K741=契約状況コード表!D$6),AG741=契約状況コード表!G$7),"契約総額(全官署)",IF(AND(K741=契約状況コード表!D$7,AG741=契約状況コード表!G$7),"契約総額(自官署のみ)",IF(K741=契約状況コード表!D$7,"年間支払金額(自官署のみ)",IF(AG741=契約状況コード表!G$7,"契約総額",IF(AND(COUNTIF(BJ741,"&lt;&gt;*単価*"),OR(K741=契約状況コード表!D$5,K741=契約状況コード表!D$6)),"全官署予定価格",IF(AND(COUNTIF(BJ741,"*単価*"),OR(K741=契約状況コード表!D$5,K741=契約状況コード表!D$6)),"全官署支払金額",IF(AND(COUNTIF(BJ741,"&lt;&gt;*単価*"),COUNTIF(BJ741,"*変更契約*")),"変更後予定価格",IF(COUNTIF(BJ741,"*単価*"),"年間支払金額","予定価格"))))))))))))</f>
        <v>予定価格</v>
      </c>
      <c r="BD741" s="98" t="str">
        <f>IF(AND(BI741=契約状況コード表!M$5,T741&gt;契約状況コード表!N$5),"○",IF(AND(BI741=契約状況コード表!M$6,T741&gt;=契約状況コード表!N$6),"○",IF(AND(BI741=契約状況コード表!M$7,T741&gt;=契約状況コード表!N$7),"○",IF(AND(BI741=契約状況コード表!M$8,T741&gt;=契約状況コード表!N$8),"○",IF(AND(BI741=契約状況コード表!M$9,T741&gt;=契約状況コード表!N$9),"○",IF(AND(BI741=契約状況コード表!M$10,T741&gt;=契約状況コード表!N$10),"○",IF(AND(BI741=契約状況コード表!M$11,T741&gt;=契約状況コード表!N$11),"○",IF(AND(BI741=契約状況コード表!M$12,T741&gt;=契約状況コード表!N$12),"○",IF(AND(BI741=契約状況コード表!M$13,T741&gt;=契約状況コード表!N$13),"○",IF(T741="他官署で調達手続き入札を実施のため","○","×"))))))))))</f>
        <v>×</v>
      </c>
      <c r="BE741" s="98" t="str">
        <f>IF(AND(BI741=契約状況コード表!M$5,Y741&gt;契約状況コード表!N$5),"○",IF(AND(BI741=契約状況コード表!M$6,Y741&gt;=契約状況コード表!N$6),"○",IF(AND(BI741=契約状況コード表!M$7,Y741&gt;=契約状況コード表!N$7),"○",IF(AND(BI741=契約状況コード表!M$8,Y741&gt;=契約状況コード表!N$8),"○",IF(AND(BI741=契約状況コード表!M$9,Y741&gt;=契約状況コード表!N$9),"○",IF(AND(BI741=契約状況コード表!M$10,Y741&gt;=契約状況コード表!N$10),"○",IF(AND(BI741=契約状況コード表!M$11,Y741&gt;=契約状況コード表!N$11),"○",IF(AND(BI741=契約状況コード表!M$12,Y741&gt;=契約状況コード表!N$12),"○",IF(AND(BI741=契約状況コード表!M$13,Y741&gt;=契約状況コード表!N$13),"○","×")))))))))</f>
        <v>×</v>
      </c>
      <c r="BF741" s="98" t="str">
        <f t="shared" si="93"/>
        <v>×</v>
      </c>
      <c r="BG741" s="98" t="str">
        <f t="shared" si="94"/>
        <v>×</v>
      </c>
      <c r="BH741" s="99" t="str">
        <f t="shared" si="95"/>
        <v/>
      </c>
      <c r="BI741" s="146">
        <f t="shared" si="96"/>
        <v>0</v>
      </c>
      <c r="BJ741" s="29" t="str">
        <f>IF(AG741=契約状況コード表!G$5,"",IF(AND(K741&lt;&gt;"",ISTEXT(U741)),"分担契約/単価契約",IF(ISTEXT(U741),"単価契約",IF(K741&lt;&gt;"","分担契約",""))))</f>
        <v/>
      </c>
      <c r="BK741" s="147"/>
      <c r="BL741" s="102" t="str">
        <f>IF(COUNTIF(T741,"**"),"",IF(AND(T741&gt;=契約状況コード表!P$5,OR(H741=契約状況コード表!M$5,H741=契約状況コード表!M$6)),1,IF(AND(T741&gt;=契約状況コード表!P$13,H741&lt;&gt;契約状況コード表!M$5,H741&lt;&gt;契約状況コード表!M$6),1,"")))</f>
        <v/>
      </c>
      <c r="BM741" s="132" t="str">
        <f t="shared" si="97"/>
        <v>○</v>
      </c>
      <c r="BN741" s="102" t="b">
        <f t="shared" si="98"/>
        <v>1</v>
      </c>
      <c r="BO741" s="102" t="b">
        <f t="shared" si="99"/>
        <v>1</v>
      </c>
    </row>
    <row r="742" spans="7:67" ht="60.6" customHeight="1">
      <c r="G742" s="64"/>
      <c r="H742" s="65"/>
      <c r="I742" s="65"/>
      <c r="J742" s="65"/>
      <c r="K742" s="64"/>
      <c r="L742" s="29"/>
      <c r="M742" s="66"/>
      <c r="N742" s="65"/>
      <c r="O742" s="67"/>
      <c r="P742" s="72"/>
      <c r="Q742" s="73"/>
      <c r="R742" s="65"/>
      <c r="S742" s="64"/>
      <c r="T742" s="74"/>
      <c r="U742" s="131"/>
      <c r="V742" s="76"/>
      <c r="W742" s="148" t="str">
        <f>IF(OR(T742="他官署で調達手続きを実施のため",AG742=契約状況コード表!G$5),"－",IF(V742&lt;&gt;"",ROUNDDOWN(V742/T742,3),(IFERROR(ROUNDDOWN(U742/T742,3),"－"))))</f>
        <v>－</v>
      </c>
      <c r="X742" s="74"/>
      <c r="Y742" s="74"/>
      <c r="Z742" s="71"/>
      <c r="AA742" s="69"/>
      <c r="AB742" s="70"/>
      <c r="AC742" s="71"/>
      <c r="AD742" s="71"/>
      <c r="AE742" s="71"/>
      <c r="AF742" s="71"/>
      <c r="AG742" s="69"/>
      <c r="AH742" s="65"/>
      <c r="AI742" s="65"/>
      <c r="AJ742" s="65"/>
      <c r="AK742" s="29"/>
      <c r="AL742" s="29"/>
      <c r="AM742" s="170"/>
      <c r="AN742" s="170"/>
      <c r="AO742" s="170"/>
      <c r="AP742" s="170"/>
      <c r="AQ742" s="29"/>
      <c r="AR742" s="64"/>
      <c r="AS742" s="29"/>
      <c r="AT742" s="29"/>
      <c r="AU742" s="29"/>
      <c r="AV742" s="29"/>
      <c r="AW742" s="29"/>
      <c r="AX742" s="29"/>
      <c r="AY742" s="29"/>
      <c r="AZ742" s="29"/>
      <c r="BA742" s="90"/>
      <c r="BB742" s="97"/>
      <c r="BC742" s="98" t="str">
        <f>IF(AND(OR(K742=契約状況コード表!D$5,K742=契約状況コード表!D$6),OR(AG742=契約状況コード表!G$5,AG742=契約状況コード表!G$6)),"年間支払金額(全官署)",IF(OR(AG742=契約状況コード表!G$5,AG742=契約状況コード表!G$6),"年間支払金額",IF(AND(OR(COUNTIF(AI742,"*すべて*"),COUNTIF(AI742,"*全て*")),S742="●",OR(K742=契約状況コード表!D$5,K742=契約状況コード表!D$6)),"年間支払金額(全官署、契約相手方ごと)",IF(AND(OR(COUNTIF(AI742,"*すべて*"),COUNTIF(AI742,"*全て*")),S742="●"),"年間支払金額(契約相手方ごと)",IF(AND(OR(K742=契約状況コード表!D$5,K742=契約状況コード表!D$6),AG742=契約状況コード表!G$7),"契約総額(全官署)",IF(AND(K742=契約状況コード表!D$7,AG742=契約状況コード表!G$7),"契約総額(自官署のみ)",IF(K742=契約状況コード表!D$7,"年間支払金額(自官署のみ)",IF(AG742=契約状況コード表!G$7,"契約総額",IF(AND(COUNTIF(BJ742,"&lt;&gt;*単価*"),OR(K742=契約状況コード表!D$5,K742=契約状況コード表!D$6)),"全官署予定価格",IF(AND(COUNTIF(BJ742,"*単価*"),OR(K742=契約状況コード表!D$5,K742=契約状況コード表!D$6)),"全官署支払金額",IF(AND(COUNTIF(BJ742,"&lt;&gt;*単価*"),COUNTIF(BJ742,"*変更契約*")),"変更後予定価格",IF(COUNTIF(BJ742,"*単価*"),"年間支払金額","予定価格"))))))))))))</f>
        <v>予定価格</v>
      </c>
      <c r="BD742" s="98" t="str">
        <f>IF(AND(BI742=契約状況コード表!M$5,T742&gt;契約状況コード表!N$5),"○",IF(AND(BI742=契約状況コード表!M$6,T742&gt;=契約状況コード表!N$6),"○",IF(AND(BI742=契約状況コード表!M$7,T742&gt;=契約状況コード表!N$7),"○",IF(AND(BI742=契約状況コード表!M$8,T742&gt;=契約状況コード表!N$8),"○",IF(AND(BI742=契約状況コード表!M$9,T742&gt;=契約状況コード表!N$9),"○",IF(AND(BI742=契約状況コード表!M$10,T742&gt;=契約状況コード表!N$10),"○",IF(AND(BI742=契約状況コード表!M$11,T742&gt;=契約状況コード表!N$11),"○",IF(AND(BI742=契約状況コード表!M$12,T742&gt;=契約状況コード表!N$12),"○",IF(AND(BI742=契約状況コード表!M$13,T742&gt;=契約状況コード表!N$13),"○",IF(T742="他官署で調達手続き入札を実施のため","○","×"))))))))))</f>
        <v>×</v>
      </c>
      <c r="BE742" s="98" t="str">
        <f>IF(AND(BI742=契約状況コード表!M$5,Y742&gt;契約状況コード表!N$5),"○",IF(AND(BI742=契約状況コード表!M$6,Y742&gt;=契約状況コード表!N$6),"○",IF(AND(BI742=契約状況コード表!M$7,Y742&gt;=契約状況コード表!N$7),"○",IF(AND(BI742=契約状況コード表!M$8,Y742&gt;=契約状況コード表!N$8),"○",IF(AND(BI742=契約状況コード表!M$9,Y742&gt;=契約状況コード表!N$9),"○",IF(AND(BI742=契約状況コード表!M$10,Y742&gt;=契約状況コード表!N$10),"○",IF(AND(BI742=契約状況コード表!M$11,Y742&gt;=契約状況コード表!N$11),"○",IF(AND(BI742=契約状況コード表!M$12,Y742&gt;=契約状況コード表!N$12),"○",IF(AND(BI742=契約状況コード表!M$13,Y742&gt;=契約状況コード表!N$13),"○","×")))))))))</f>
        <v>×</v>
      </c>
      <c r="BF742" s="98" t="str">
        <f t="shared" si="93"/>
        <v>×</v>
      </c>
      <c r="BG742" s="98" t="str">
        <f t="shared" si="94"/>
        <v>×</v>
      </c>
      <c r="BH742" s="99" t="str">
        <f t="shared" si="95"/>
        <v/>
      </c>
      <c r="BI742" s="146">
        <f t="shared" si="96"/>
        <v>0</v>
      </c>
      <c r="BJ742" s="29" t="str">
        <f>IF(AG742=契約状況コード表!G$5,"",IF(AND(K742&lt;&gt;"",ISTEXT(U742)),"分担契約/単価契約",IF(ISTEXT(U742),"単価契約",IF(K742&lt;&gt;"","分担契約",""))))</f>
        <v/>
      </c>
      <c r="BK742" s="147"/>
      <c r="BL742" s="102" t="str">
        <f>IF(COUNTIF(T742,"**"),"",IF(AND(T742&gt;=契約状況コード表!P$5,OR(H742=契約状況コード表!M$5,H742=契約状況コード表!M$6)),1,IF(AND(T742&gt;=契約状況コード表!P$13,H742&lt;&gt;契約状況コード表!M$5,H742&lt;&gt;契約状況コード表!M$6),1,"")))</f>
        <v/>
      </c>
      <c r="BM742" s="132" t="str">
        <f t="shared" si="97"/>
        <v>○</v>
      </c>
      <c r="BN742" s="102" t="b">
        <f t="shared" si="98"/>
        <v>1</v>
      </c>
      <c r="BO742" s="102" t="b">
        <f t="shared" si="99"/>
        <v>1</v>
      </c>
    </row>
    <row r="743" spans="7:67" ht="60.6" customHeight="1">
      <c r="G743" s="64"/>
      <c r="H743" s="65"/>
      <c r="I743" s="65"/>
      <c r="J743" s="65"/>
      <c r="K743" s="64"/>
      <c r="L743" s="29"/>
      <c r="M743" s="66"/>
      <c r="N743" s="65"/>
      <c r="O743" s="67"/>
      <c r="P743" s="72"/>
      <c r="Q743" s="73"/>
      <c r="R743" s="65"/>
      <c r="S743" s="64"/>
      <c r="T743" s="68"/>
      <c r="U743" s="75"/>
      <c r="V743" s="76"/>
      <c r="W743" s="148" t="str">
        <f>IF(OR(T743="他官署で調達手続きを実施のため",AG743=契約状況コード表!G$5),"－",IF(V743&lt;&gt;"",ROUNDDOWN(V743/T743,3),(IFERROR(ROUNDDOWN(U743/T743,3),"－"))))</f>
        <v>－</v>
      </c>
      <c r="X743" s="68"/>
      <c r="Y743" s="68"/>
      <c r="Z743" s="71"/>
      <c r="AA743" s="69"/>
      <c r="AB743" s="70"/>
      <c r="AC743" s="71"/>
      <c r="AD743" s="71"/>
      <c r="AE743" s="71"/>
      <c r="AF743" s="71"/>
      <c r="AG743" s="69"/>
      <c r="AH743" s="65"/>
      <c r="AI743" s="65"/>
      <c r="AJ743" s="65"/>
      <c r="AK743" s="29"/>
      <c r="AL743" s="29"/>
      <c r="AM743" s="170"/>
      <c r="AN743" s="170"/>
      <c r="AO743" s="170"/>
      <c r="AP743" s="170"/>
      <c r="AQ743" s="29"/>
      <c r="AR743" s="64"/>
      <c r="AS743" s="29"/>
      <c r="AT743" s="29"/>
      <c r="AU743" s="29"/>
      <c r="AV743" s="29"/>
      <c r="AW743" s="29"/>
      <c r="AX743" s="29"/>
      <c r="AY743" s="29"/>
      <c r="AZ743" s="29"/>
      <c r="BA743" s="90"/>
      <c r="BB743" s="97"/>
      <c r="BC743" s="98" t="str">
        <f>IF(AND(OR(K743=契約状況コード表!D$5,K743=契約状況コード表!D$6),OR(AG743=契約状況コード表!G$5,AG743=契約状況コード表!G$6)),"年間支払金額(全官署)",IF(OR(AG743=契約状況コード表!G$5,AG743=契約状況コード表!G$6),"年間支払金額",IF(AND(OR(COUNTIF(AI743,"*すべて*"),COUNTIF(AI743,"*全て*")),S743="●",OR(K743=契約状況コード表!D$5,K743=契約状況コード表!D$6)),"年間支払金額(全官署、契約相手方ごと)",IF(AND(OR(COUNTIF(AI743,"*すべて*"),COUNTIF(AI743,"*全て*")),S743="●"),"年間支払金額(契約相手方ごと)",IF(AND(OR(K743=契約状況コード表!D$5,K743=契約状況コード表!D$6),AG743=契約状況コード表!G$7),"契約総額(全官署)",IF(AND(K743=契約状況コード表!D$7,AG743=契約状況コード表!G$7),"契約総額(自官署のみ)",IF(K743=契約状況コード表!D$7,"年間支払金額(自官署のみ)",IF(AG743=契約状況コード表!G$7,"契約総額",IF(AND(COUNTIF(BJ743,"&lt;&gt;*単価*"),OR(K743=契約状況コード表!D$5,K743=契約状況コード表!D$6)),"全官署予定価格",IF(AND(COUNTIF(BJ743,"*単価*"),OR(K743=契約状況コード表!D$5,K743=契約状況コード表!D$6)),"全官署支払金額",IF(AND(COUNTIF(BJ743,"&lt;&gt;*単価*"),COUNTIF(BJ743,"*変更契約*")),"変更後予定価格",IF(COUNTIF(BJ743,"*単価*"),"年間支払金額","予定価格"))))))))))))</f>
        <v>予定価格</v>
      </c>
      <c r="BD743" s="98" t="str">
        <f>IF(AND(BI743=契約状況コード表!M$5,T743&gt;契約状況コード表!N$5),"○",IF(AND(BI743=契約状況コード表!M$6,T743&gt;=契約状況コード表!N$6),"○",IF(AND(BI743=契約状況コード表!M$7,T743&gt;=契約状況コード表!N$7),"○",IF(AND(BI743=契約状況コード表!M$8,T743&gt;=契約状況コード表!N$8),"○",IF(AND(BI743=契約状況コード表!M$9,T743&gt;=契約状況コード表!N$9),"○",IF(AND(BI743=契約状況コード表!M$10,T743&gt;=契約状況コード表!N$10),"○",IF(AND(BI743=契約状況コード表!M$11,T743&gt;=契約状況コード表!N$11),"○",IF(AND(BI743=契約状況コード表!M$12,T743&gt;=契約状況コード表!N$12),"○",IF(AND(BI743=契約状況コード表!M$13,T743&gt;=契約状況コード表!N$13),"○",IF(T743="他官署で調達手続き入札を実施のため","○","×"))))))))))</f>
        <v>×</v>
      </c>
      <c r="BE743" s="98" t="str">
        <f>IF(AND(BI743=契約状況コード表!M$5,Y743&gt;契約状況コード表!N$5),"○",IF(AND(BI743=契約状況コード表!M$6,Y743&gt;=契約状況コード表!N$6),"○",IF(AND(BI743=契約状況コード表!M$7,Y743&gt;=契約状況コード表!N$7),"○",IF(AND(BI743=契約状況コード表!M$8,Y743&gt;=契約状況コード表!N$8),"○",IF(AND(BI743=契約状況コード表!M$9,Y743&gt;=契約状況コード表!N$9),"○",IF(AND(BI743=契約状況コード表!M$10,Y743&gt;=契約状況コード表!N$10),"○",IF(AND(BI743=契約状況コード表!M$11,Y743&gt;=契約状況コード表!N$11),"○",IF(AND(BI743=契約状況コード表!M$12,Y743&gt;=契約状況コード表!N$12),"○",IF(AND(BI743=契約状況コード表!M$13,Y743&gt;=契約状況コード表!N$13),"○","×")))))))))</f>
        <v>×</v>
      </c>
      <c r="BF743" s="98" t="str">
        <f t="shared" si="93"/>
        <v>×</v>
      </c>
      <c r="BG743" s="98" t="str">
        <f t="shared" si="94"/>
        <v>×</v>
      </c>
      <c r="BH743" s="99" t="str">
        <f t="shared" si="95"/>
        <v/>
      </c>
      <c r="BI743" s="146">
        <f t="shared" si="96"/>
        <v>0</v>
      </c>
      <c r="BJ743" s="29" t="str">
        <f>IF(AG743=契約状況コード表!G$5,"",IF(AND(K743&lt;&gt;"",ISTEXT(U743)),"分担契約/単価契約",IF(ISTEXT(U743),"単価契約",IF(K743&lt;&gt;"","分担契約",""))))</f>
        <v/>
      </c>
      <c r="BK743" s="147"/>
      <c r="BL743" s="102" t="str">
        <f>IF(COUNTIF(T743,"**"),"",IF(AND(T743&gt;=契約状況コード表!P$5,OR(H743=契約状況コード表!M$5,H743=契約状況コード表!M$6)),1,IF(AND(T743&gt;=契約状況コード表!P$13,H743&lt;&gt;契約状況コード表!M$5,H743&lt;&gt;契約状況コード表!M$6),1,"")))</f>
        <v/>
      </c>
      <c r="BM743" s="132" t="str">
        <f t="shared" si="97"/>
        <v>○</v>
      </c>
      <c r="BN743" s="102" t="b">
        <f t="shared" si="98"/>
        <v>1</v>
      </c>
      <c r="BO743" s="102" t="b">
        <f t="shared" si="99"/>
        <v>1</v>
      </c>
    </row>
    <row r="744" spans="7:67" ht="60.6" customHeight="1">
      <c r="G744" s="64"/>
      <c r="H744" s="65"/>
      <c r="I744" s="65"/>
      <c r="J744" s="65"/>
      <c r="K744" s="64"/>
      <c r="L744" s="29"/>
      <c r="M744" s="66"/>
      <c r="N744" s="65"/>
      <c r="O744" s="67"/>
      <c r="P744" s="72"/>
      <c r="Q744" s="73"/>
      <c r="R744" s="65"/>
      <c r="S744" s="64"/>
      <c r="T744" s="68"/>
      <c r="U744" s="75"/>
      <c r="V744" s="76"/>
      <c r="W744" s="148" t="str">
        <f>IF(OR(T744="他官署で調達手続きを実施のため",AG744=契約状況コード表!G$5),"－",IF(V744&lt;&gt;"",ROUNDDOWN(V744/T744,3),(IFERROR(ROUNDDOWN(U744/T744,3),"－"))))</f>
        <v>－</v>
      </c>
      <c r="X744" s="68"/>
      <c r="Y744" s="68"/>
      <c r="Z744" s="71"/>
      <c r="AA744" s="69"/>
      <c r="AB744" s="70"/>
      <c r="AC744" s="71"/>
      <c r="AD744" s="71"/>
      <c r="AE744" s="71"/>
      <c r="AF744" s="71"/>
      <c r="AG744" s="69"/>
      <c r="AH744" s="65"/>
      <c r="AI744" s="65"/>
      <c r="AJ744" s="65"/>
      <c r="AK744" s="29"/>
      <c r="AL744" s="29"/>
      <c r="AM744" s="170"/>
      <c r="AN744" s="170"/>
      <c r="AO744" s="170"/>
      <c r="AP744" s="170"/>
      <c r="AQ744" s="29"/>
      <c r="AR744" s="64"/>
      <c r="AS744" s="29"/>
      <c r="AT744" s="29"/>
      <c r="AU744" s="29"/>
      <c r="AV744" s="29"/>
      <c r="AW744" s="29"/>
      <c r="AX744" s="29"/>
      <c r="AY744" s="29"/>
      <c r="AZ744" s="29"/>
      <c r="BA744" s="90"/>
      <c r="BB744" s="97"/>
      <c r="BC744" s="98" t="str">
        <f>IF(AND(OR(K744=契約状況コード表!D$5,K744=契約状況コード表!D$6),OR(AG744=契約状況コード表!G$5,AG744=契約状況コード表!G$6)),"年間支払金額(全官署)",IF(OR(AG744=契約状況コード表!G$5,AG744=契約状況コード表!G$6),"年間支払金額",IF(AND(OR(COUNTIF(AI744,"*すべて*"),COUNTIF(AI744,"*全て*")),S744="●",OR(K744=契約状況コード表!D$5,K744=契約状況コード表!D$6)),"年間支払金額(全官署、契約相手方ごと)",IF(AND(OR(COUNTIF(AI744,"*すべて*"),COUNTIF(AI744,"*全て*")),S744="●"),"年間支払金額(契約相手方ごと)",IF(AND(OR(K744=契約状況コード表!D$5,K744=契約状況コード表!D$6),AG744=契約状況コード表!G$7),"契約総額(全官署)",IF(AND(K744=契約状況コード表!D$7,AG744=契約状況コード表!G$7),"契約総額(自官署のみ)",IF(K744=契約状況コード表!D$7,"年間支払金額(自官署のみ)",IF(AG744=契約状況コード表!G$7,"契約総額",IF(AND(COUNTIF(BJ744,"&lt;&gt;*単価*"),OR(K744=契約状況コード表!D$5,K744=契約状況コード表!D$6)),"全官署予定価格",IF(AND(COUNTIF(BJ744,"*単価*"),OR(K744=契約状況コード表!D$5,K744=契約状況コード表!D$6)),"全官署支払金額",IF(AND(COUNTIF(BJ744,"&lt;&gt;*単価*"),COUNTIF(BJ744,"*変更契約*")),"変更後予定価格",IF(COUNTIF(BJ744,"*単価*"),"年間支払金額","予定価格"))))))))))))</f>
        <v>予定価格</v>
      </c>
      <c r="BD744" s="98" t="str">
        <f>IF(AND(BI744=契約状況コード表!M$5,T744&gt;契約状況コード表!N$5),"○",IF(AND(BI744=契約状況コード表!M$6,T744&gt;=契約状況コード表!N$6),"○",IF(AND(BI744=契約状況コード表!M$7,T744&gt;=契約状況コード表!N$7),"○",IF(AND(BI744=契約状況コード表!M$8,T744&gt;=契約状況コード表!N$8),"○",IF(AND(BI744=契約状況コード表!M$9,T744&gt;=契約状況コード表!N$9),"○",IF(AND(BI744=契約状況コード表!M$10,T744&gt;=契約状況コード表!N$10),"○",IF(AND(BI744=契約状況コード表!M$11,T744&gt;=契約状況コード表!N$11),"○",IF(AND(BI744=契約状況コード表!M$12,T744&gt;=契約状況コード表!N$12),"○",IF(AND(BI744=契約状況コード表!M$13,T744&gt;=契約状況コード表!N$13),"○",IF(T744="他官署で調達手続き入札を実施のため","○","×"))))))))))</f>
        <v>×</v>
      </c>
      <c r="BE744" s="98" t="str">
        <f>IF(AND(BI744=契約状況コード表!M$5,Y744&gt;契約状況コード表!N$5),"○",IF(AND(BI744=契約状況コード表!M$6,Y744&gt;=契約状況コード表!N$6),"○",IF(AND(BI744=契約状況コード表!M$7,Y744&gt;=契約状況コード表!N$7),"○",IF(AND(BI744=契約状況コード表!M$8,Y744&gt;=契約状況コード表!N$8),"○",IF(AND(BI744=契約状況コード表!M$9,Y744&gt;=契約状況コード表!N$9),"○",IF(AND(BI744=契約状況コード表!M$10,Y744&gt;=契約状況コード表!N$10),"○",IF(AND(BI744=契約状況コード表!M$11,Y744&gt;=契約状況コード表!N$11),"○",IF(AND(BI744=契約状況コード表!M$12,Y744&gt;=契約状況コード表!N$12),"○",IF(AND(BI744=契約状況コード表!M$13,Y744&gt;=契約状況コード表!N$13),"○","×")))))))))</f>
        <v>×</v>
      </c>
      <c r="BF744" s="98" t="str">
        <f t="shared" si="93"/>
        <v>×</v>
      </c>
      <c r="BG744" s="98" t="str">
        <f t="shared" si="94"/>
        <v>×</v>
      </c>
      <c r="BH744" s="99" t="str">
        <f t="shared" si="95"/>
        <v/>
      </c>
      <c r="BI744" s="146">
        <f t="shared" si="96"/>
        <v>0</v>
      </c>
      <c r="BJ744" s="29" t="str">
        <f>IF(AG744=契約状況コード表!G$5,"",IF(AND(K744&lt;&gt;"",ISTEXT(U744)),"分担契約/単価契約",IF(ISTEXT(U744),"単価契約",IF(K744&lt;&gt;"","分担契約",""))))</f>
        <v/>
      </c>
      <c r="BK744" s="147"/>
      <c r="BL744" s="102" t="str">
        <f>IF(COUNTIF(T744,"**"),"",IF(AND(T744&gt;=契約状況コード表!P$5,OR(H744=契約状況コード表!M$5,H744=契約状況コード表!M$6)),1,IF(AND(T744&gt;=契約状況コード表!P$13,H744&lt;&gt;契約状況コード表!M$5,H744&lt;&gt;契約状況コード表!M$6),1,"")))</f>
        <v/>
      </c>
      <c r="BM744" s="132" t="str">
        <f t="shared" si="97"/>
        <v>○</v>
      </c>
      <c r="BN744" s="102" t="b">
        <f t="shared" si="98"/>
        <v>1</v>
      </c>
      <c r="BO744" s="102" t="b">
        <f t="shared" si="99"/>
        <v>1</v>
      </c>
    </row>
    <row r="745" spans="7:67" ht="60.6" customHeight="1">
      <c r="G745" s="64"/>
      <c r="H745" s="65"/>
      <c r="I745" s="65"/>
      <c r="J745" s="65"/>
      <c r="K745" s="64"/>
      <c r="L745" s="29"/>
      <c r="M745" s="66"/>
      <c r="N745" s="65"/>
      <c r="O745" s="67"/>
      <c r="P745" s="72"/>
      <c r="Q745" s="73"/>
      <c r="R745" s="65"/>
      <c r="S745" s="64"/>
      <c r="T745" s="68"/>
      <c r="U745" s="75"/>
      <c r="V745" s="76"/>
      <c r="W745" s="148" t="str">
        <f>IF(OR(T745="他官署で調達手続きを実施のため",AG745=契約状況コード表!G$5),"－",IF(V745&lt;&gt;"",ROUNDDOWN(V745/T745,3),(IFERROR(ROUNDDOWN(U745/T745,3),"－"))))</f>
        <v>－</v>
      </c>
      <c r="X745" s="68"/>
      <c r="Y745" s="68"/>
      <c r="Z745" s="71"/>
      <c r="AA745" s="69"/>
      <c r="AB745" s="70"/>
      <c r="AC745" s="71"/>
      <c r="AD745" s="71"/>
      <c r="AE745" s="71"/>
      <c r="AF745" s="71"/>
      <c r="AG745" s="69"/>
      <c r="AH745" s="65"/>
      <c r="AI745" s="65"/>
      <c r="AJ745" s="65"/>
      <c r="AK745" s="29"/>
      <c r="AL745" s="29"/>
      <c r="AM745" s="170"/>
      <c r="AN745" s="170"/>
      <c r="AO745" s="170"/>
      <c r="AP745" s="170"/>
      <c r="AQ745" s="29"/>
      <c r="AR745" s="64"/>
      <c r="AS745" s="29"/>
      <c r="AT745" s="29"/>
      <c r="AU745" s="29"/>
      <c r="AV745" s="29"/>
      <c r="AW745" s="29"/>
      <c r="AX745" s="29"/>
      <c r="AY745" s="29"/>
      <c r="AZ745" s="29"/>
      <c r="BA745" s="90"/>
      <c r="BB745" s="97"/>
      <c r="BC745" s="98" t="str">
        <f>IF(AND(OR(K745=契約状況コード表!D$5,K745=契約状況コード表!D$6),OR(AG745=契約状況コード表!G$5,AG745=契約状況コード表!G$6)),"年間支払金額(全官署)",IF(OR(AG745=契約状況コード表!G$5,AG745=契約状況コード表!G$6),"年間支払金額",IF(AND(OR(COUNTIF(AI745,"*すべて*"),COUNTIF(AI745,"*全て*")),S745="●",OR(K745=契約状況コード表!D$5,K745=契約状況コード表!D$6)),"年間支払金額(全官署、契約相手方ごと)",IF(AND(OR(COUNTIF(AI745,"*すべて*"),COUNTIF(AI745,"*全て*")),S745="●"),"年間支払金額(契約相手方ごと)",IF(AND(OR(K745=契約状況コード表!D$5,K745=契約状況コード表!D$6),AG745=契約状況コード表!G$7),"契約総額(全官署)",IF(AND(K745=契約状況コード表!D$7,AG745=契約状況コード表!G$7),"契約総額(自官署のみ)",IF(K745=契約状況コード表!D$7,"年間支払金額(自官署のみ)",IF(AG745=契約状況コード表!G$7,"契約総額",IF(AND(COUNTIF(BJ745,"&lt;&gt;*単価*"),OR(K745=契約状況コード表!D$5,K745=契約状況コード表!D$6)),"全官署予定価格",IF(AND(COUNTIF(BJ745,"*単価*"),OR(K745=契約状況コード表!D$5,K745=契約状況コード表!D$6)),"全官署支払金額",IF(AND(COUNTIF(BJ745,"&lt;&gt;*単価*"),COUNTIF(BJ745,"*変更契約*")),"変更後予定価格",IF(COUNTIF(BJ745,"*単価*"),"年間支払金額","予定価格"))))))))))))</f>
        <v>予定価格</v>
      </c>
      <c r="BD745" s="98" t="str">
        <f>IF(AND(BI745=契約状況コード表!M$5,T745&gt;契約状況コード表!N$5),"○",IF(AND(BI745=契約状況コード表!M$6,T745&gt;=契約状況コード表!N$6),"○",IF(AND(BI745=契約状況コード表!M$7,T745&gt;=契約状況コード表!N$7),"○",IF(AND(BI745=契約状況コード表!M$8,T745&gt;=契約状況コード表!N$8),"○",IF(AND(BI745=契約状況コード表!M$9,T745&gt;=契約状況コード表!N$9),"○",IF(AND(BI745=契約状況コード表!M$10,T745&gt;=契約状況コード表!N$10),"○",IF(AND(BI745=契約状況コード表!M$11,T745&gt;=契約状況コード表!N$11),"○",IF(AND(BI745=契約状況コード表!M$12,T745&gt;=契約状況コード表!N$12),"○",IF(AND(BI745=契約状況コード表!M$13,T745&gt;=契約状況コード表!N$13),"○",IF(T745="他官署で調達手続き入札を実施のため","○","×"))))))))))</f>
        <v>×</v>
      </c>
      <c r="BE745" s="98" t="str">
        <f>IF(AND(BI745=契約状況コード表!M$5,Y745&gt;契約状況コード表!N$5),"○",IF(AND(BI745=契約状況コード表!M$6,Y745&gt;=契約状況コード表!N$6),"○",IF(AND(BI745=契約状況コード表!M$7,Y745&gt;=契約状況コード表!N$7),"○",IF(AND(BI745=契約状況コード表!M$8,Y745&gt;=契約状況コード表!N$8),"○",IF(AND(BI745=契約状況コード表!M$9,Y745&gt;=契約状況コード表!N$9),"○",IF(AND(BI745=契約状況コード表!M$10,Y745&gt;=契約状況コード表!N$10),"○",IF(AND(BI745=契約状況コード表!M$11,Y745&gt;=契約状況コード表!N$11),"○",IF(AND(BI745=契約状況コード表!M$12,Y745&gt;=契約状況コード表!N$12),"○",IF(AND(BI745=契約状況コード表!M$13,Y745&gt;=契約状況コード表!N$13),"○","×")))))))))</f>
        <v>×</v>
      </c>
      <c r="BF745" s="98" t="str">
        <f t="shared" si="93"/>
        <v>×</v>
      </c>
      <c r="BG745" s="98" t="str">
        <f t="shared" si="94"/>
        <v>×</v>
      </c>
      <c r="BH745" s="99" t="str">
        <f t="shared" si="95"/>
        <v/>
      </c>
      <c r="BI745" s="146">
        <f t="shared" si="96"/>
        <v>0</v>
      </c>
      <c r="BJ745" s="29" t="str">
        <f>IF(AG745=契約状況コード表!G$5,"",IF(AND(K745&lt;&gt;"",ISTEXT(U745)),"分担契約/単価契約",IF(ISTEXT(U745),"単価契約",IF(K745&lt;&gt;"","分担契約",""))))</f>
        <v/>
      </c>
      <c r="BK745" s="147"/>
      <c r="BL745" s="102" t="str">
        <f>IF(COUNTIF(T745,"**"),"",IF(AND(T745&gt;=契約状況コード表!P$5,OR(H745=契約状況コード表!M$5,H745=契約状況コード表!M$6)),1,IF(AND(T745&gt;=契約状況コード表!P$13,H745&lt;&gt;契約状況コード表!M$5,H745&lt;&gt;契約状況コード表!M$6),1,"")))</f>
        <v/>
      </c>
      <c r="BM745" s="132" t="str">
        <f t="shared" si="97"/>
        <v>○</v>
      </c>
      <c r="BN745" s="102" t="b">
        <f t="shared" si="98"/>
        <v>1</v>
      </c>
      <c r="BO745" s="102" t="b">
        <f t="shared" si="99"/>
        <v>1</v>
      </c>
    </row>
    <row r="746" spans="7:67" ht="60.6" customHeight="1">
      <c r="G746" s="64"/>
      <c r="H746" s="65"/>
      <c r="I746" s="65"/>
      <c r="J746" s="65"/>
      <c r="K746" s="64"/>
      <c r="L746" s="29"/>
      <c r="M746" s="66"/>
      <c r="N746" s="65"/>
      <c r="O746" s="67"/>
      <c r="P746" s="72"/>
      <c r="Q746" s="73"/>
      <c r="R746" s="65"/>
      <c r="S746" s="64"/>
      <c r="T746" s="68"/>
      <c r="U746" s="75"/>
      <c r="V746" s="76"/>
      <c r="W746" s="148" t="str">
        <f>IF(OR(T746="他官署で調達手続きを実施のため",AG746=契約状況コード表!G$5),"－",IF(V746&lt;&gt;"",ROUNDDOWN(V746/T746,3),(IFERROR(ROUNDDOWN(U746/T746,3),"－"))))</f>
        <v>－</v>
      </c>
      <c r="X746" s="68"/>
      <c r="Y746" s="68"/>
      <c r="Z746" s="71"/>
      <c r="AA746" s="69"/>
      <c r="AB746" s="70"/>
      <c r="AC746" s="71"/>
      <c r="AD746" s="71"/>
      <c r="AE746" s="71"/>
      <c r="AF746" s="71"/>
      <c r="AG746" s="69"/>
      <c r="AH746" s="65"/>
      <c r="AI746" s="65"/>
      <c r="AJ746" s="65"/>
      <c r="AK746" s="29"/>
      <c r="AL746" s="29"/>
      <c r="AM746" s="170"/>
      <c r="AN746" s="170"/>
      <c r="AO746" s="170"/>
      <c r="AP746" s="170"/>
      <c r="AQ746" s="29"/>
      <c r="AR746" s="64"/>
      <c r="AS746" s="29"/>
      <c r="AT746" s="29"/>
      <c r="AU746" s="29"/>
      <c r="AV746" s="29"/>
      <c r="AW746" s="29"/>
      <c r="AX746" s="29"/>
      <c r="AY746" s="29"/>
      <c r="AZ746" s="29"/>
      <c r="BA746" s="92"/>
      <c r="BB746" s="97"/>
      <c r="BC746" s="98" t="str">
        <f>IF(AND(OR(K746=契約状況コード表!D$5,K746=契約状況コード表!D$6),OR(AG746=契約状況コード表!G$5,AG746=契約状況コード表!G$6)),"年間支払金額(全官署)",IF(OR(AG746=契約状況コード表!G$5,AG746=契約状況コード表!G$6),"年間支払金額",IF(AND(OR(COUNTIF(AI746,"*すべて*"),COUNTIF(AI746,"*全て*")),S746="●",OR(K746=契約状況コード表!D$5,K746=契約状況コード表!D$6)),"年間支払金額(全官署、契約相手方ごと)",IF(AND(OR(COUNTIF(AI746,"*すべて*"),COUNTIF(AI746,"*全て*")),S746="●"),"年間支払金額(契約相手方ごと)",IF(AND(OR(K746=契約状況コード表!D$5,K746=契約状況コード表!D$6),AG746=契約状況コード表!G$7),"契約総額(全官署)",IF(AND(K746=契約状況コード表!D$7,AG746=契約状況コード表!G$7),"契約総額(自官署のみ)",IF(K746=契約状況コード表!D$7,"年間支払金額(自官署のみ)",IF(AG746=契約状況コード表!G$7,"契約総額",IF(AND(COUNTIF(BJ746,"&lt;&gt;*単価*"),OR(K746=契約状況コード表!D$5,K746=契約状況コード表!D$6)),"全官署予定価格",IF(AND(COUNTIF(BJ746,"*単価*"),OR(K746=契約状況コード表!D$5,K746=契約状況コード表!D$6)),"全官署支払金額",IF(AND(COUNTIF(BJ746,"&lt;&gt;*単価*"),COUNTIF(BJ746,"*変更契約*")),"変更後予定価格",IF(COUNTIF(BJ746,"*単価*"),"年間支払金額","予定価格"))))))))))))</f>
        <v>予定価格</v>
      </c>
      <c r="BD746" s="98" t="str">
        <f>IF(AND(BI746=契約状況コード表!M$5,T746&gt;契約状況コード表!N$5),"○",IF(AND(BI746=契約状況コード表!M$6,T746&gt;=契約状況コード表!N$6),"○",IF(AND(BI746=契約状況コード表!M$7,T746&gt;=契約状況コード表!N$7),"○",IF(AND(BI746=契約状況コード表!M$8,T746&gt;=契約状況コード表!N$8),"○",IF(AND(BI746=契約状況コード表!M$9,T746&gt;=契約状況コード表!N$9),"○",IF(AND(BI746=契約状況コード表!M$10,T746&gt;=契約状況コード表!N$10),"○",IF(AND(BI746=契約状況コード表!M$11,T746&gt;=契約状況コード表!N$11),"○",IF(AND(BI746=契約状況コード表!M$12,T746&gt;=契約状況コード表!N$12),"○",IF(AND(BI746=契約状況コード表!M$13,T746&gt;=契約状況コード表!N$13),"○",IF(T746="他官署で調達手続き入札を実施のため","○","×"))))))))))</f>
        <v>×</v>
      </c>
      <c r="BE746" s="98" t="str">
        <f>IF(AND(BI746=契約状況コード表!M$5,Y746&gt;契約状況コード表!N$5),"○",IF(AND(BI746=契約状況コード表!M$6,Y746&gt;=契約状況コード表!N$6),"○",IF(AND(BI746=契約状況コード表!M$7,Y746&gt;=契約状況コード表!N$7),"○",IF(AND(BI746=契約状況コード表!M$8,Y746&gt;=契約状況コード表!N$8),"○",IF(AND(BI746=契約状況コード表!M$9,Y746&gt;=契約状況コード表!N$9),"○",IF(AND(BI746=契約状況コード表!M$10,Y746&gt;=契約状況コード表!N$10),"○",IF(AND(BI746=契約状況コード表!M$11,Y746&gt;=契約状況コード表!N$11),"○",IF(AND(BI746=契約状況コード表!M$12,Y746&gt;=契約状況コード表!N$12),"○",IF(AND(BI746=契約状況コード表!M$13,Y746&gt;=契約状況コード表!N$13),"○","×")))))))))</f>
        <v>×</v>
      </c>
      <c r="BF746" s="98" t="str">
        <f t="shared" si="93"/>
        <v>×</v>
      </c>
      <c r="BG746" s="98" t="str">
        <f t="shared" si="94"/>
        <v>×</v>
      </c>
      <c r="BH746" s="99" t="str">
        <f t="shared" si="95"/>
        <v/>
      </c>
      <c r="BI746" s="146">
        <f t="shared" si="96"/>
        <v>0</v>
      </c>
      <c r="BJ746" s="29" t="str">
        <f>IF(AG746=契約状況コード表!G$5,"",IF(AND(K746&lt;&gt;"",ISTEXT(U746)),"分担契約/単価契約",IF(ISTEXT(U746),"単価契約",IF(K746&lt;&gt;"","分担契約",""))))</f>
        <v/>
      </c>
      <c r="BK746" s="147"/>
      <c r="BL746" s="102" t="str">
        <f>IF(COUNTIF(T746,"**"),"",IF(AND(T746&gt;=契約状況コード表!P$5,OR(H746=契約状況コード表!M$5,H746=契約状況コード表!M$6)),1,IF(AND(T746&gt;=契約状況コード表!P$13,H746&lt;&gt;契約状況コード表!M$5,H746&lt;&gt;契約状況コード表!M$6),1,"")))</f>
        <v/>
      </c>
      <c r="BM746" s="132" t="str">
        <f t="shared" si="97"/>
        <v>○</v>
      </c>
      <c r="BN746" s="102" t="b">
        <f t="shared" si="98"/>
        <v>1</v>
      </c>
      <c r="BO746" s="102" t="b">
        <f t="shared" si="99"/>
        <v>1</v>
      </c>
    </row>
    <row r="747" spans="7:67" ht="60.6" customHeight="1">
      <c r="G747" s="64"/>
      <c r="H747" s="65"/>
      <c r="I747" s="65"/>
      <c r="J747" s="65"/>
      <c r="K747" s="64"/>
      <c r="L747" s="29"/>
      <c r="M747" s="66"/>
      <c r="N747" s="65"/>
      <c r="O747" s="67"/>
      <c r="P747" s="72"/>
      <c r="Q747" s="73"/>
      <c r="R747" s="65"/>
      <c r="S747" s="64"/>
      <c r="T747" s="68"/>
      <c r="U747" s="75"/>
      <c r="V747" s="76"/>
      <c r="W747" s="148" t="str">
        <f>IF(OR(T747="他官署で調達手続きを実施のため",AG747=契約状況コード表!G$5),"－",IF(V747&lt;&gt;"",ROUNDDOWN(V747/T747,3),(IFERROR(ROUNDDOWN(U747/T747,3),"－"))))</f>
        <v>－</v>
      </c>
      <c r="X747" s="68"/>
      <c r="Y747" s="68"/>
      <c r="Z747" s="71"/>
      <c r="AA747" s="69"/>
      <c r="AB747" s="70"/>
      <c r="AC747" s="71"/>
      <c r="AD747" s="71"/>
      <c r="AE747" s="71"/>
      <c r="AF747" s="71"/>
      <c r="AG747" s="69"/>
      <c r="AH747" s="65"/>
      <c r="AI747" s="65"/>
      <c r="AJ747" s="65"/>
      <c r="AK747" s="29"/>
      <c r="AL747" s="29"/>
      <c r="AM747" s="170"/>
      <c r="AN747" s="170"/>
      <c r="AO747" s="170"/>
      <c r="AP747" s="170"/>
      <c r="AQ747" s="29"/>
      <c r="AR747" s="64"/>
      <c r="AS747" s="29"/>
      <c r="AT747" s="29"/>
      <c r="AU747" s="29"/>
      <c r="AV747" s="29"/>
      <c r="AW747" s="29"/>
      <c r="AX747" s="29"/>
      <c r="AY747" s="29"/>
      <c r="AZ747" s="29"/>
      <c r="BA747" s="90"/>
      <c r="BB747" s="97"/>
      <c r="BC747" s="98" t="str">
        <f>IF(AND(OR(K747=契約状況コード表!D$5,K747=契約状況コード表!D$6),OR(AG747=契約状況コード表!G$5,AG747=契約状況コード表!G$6)),"年間支払金額(全官署)",IF(OR(AG747=契約状況コード表!G$5,AG747=契約状況コード表!G$6),"年間支払金額",IF(AND(OR(COUNTIF(AI747,"*すべて*"),COUNTIF(AI747,"*全て*")),S747="●",OR(K747=契約状況コード表!D$5,K747=契約状況コード表!D$6)),"年間支払金額(全官署、契約相手方ごと)",IF(AND(OR(COUNTIF(AI747,"*すべて*"),COUNTIF(AI747,"*全て*")),S747="●"),"年間支払金額(契約相手方ごと)",IF(AND(OR(K747=契約状況コード表!D$5,K747=契約状況コード表!D$6),AG747=契約状況コード表!G$7),"契約総額(全官署)",IF(AND(K747=契約状況コード表!D$7,AG747=契約状況コード表!G$7),"契約総額(自官署のみ)",IF(K747=契約状況コード表!D$7,"年間支払金額(自官署のみ)",IF(AG747=契約状況コード表!G$7,"契約総額",IF(AND(COUNTIF(BJ747,"&lt;&gt;*単価*"),OR(K747=契約状況コード表!D$5,K747=契約状況コード表!D$6)),"全官署予定価格",IF(AND(COUNTIF(BJ747,"*単価*"),OR(K747=契約状況コード表!D$5,K747=契約状況コード表!D$6)),"全官署支払金額",IF(AND(COUNTIF(BJ747,"&lt;&gt;*単価*"),COUNTIF(BJ747,"*変更契約*")),"変更後予定価格",IF(COUNTIF(BJ747,"*単価*"),"年間支払金額","予定価格"))))))))))))</f>
        <v>予定価格</v>
      </c>
      <c r="BD747" s="98" t="str">
        <f>IF(AND(BI747=契約状況コード表!M$5,T747&gt;契約状況コード表!N$5),"○",IF(AND(BI747=契約状況コード表!M$6,T747&gt;=契約状況コード表!N$6),"○",IF(AND(BI747=契約状況コード表!M$7,T747&gt;=契約状況コード表!N$7),"○",IF(AND(BI747=契約状況コード表!M$8,T747&gt;=契約状況コード表!N$8),"○",IF(AND(BI747=契約状況コード表!M$9,T747&gt;=契約状況コード表!N$9),"○",IF(AND(BI747=契約状況コード表!M$10,T747&gt;=契約状況コード表!N$10),"○",IF(AND(BI747=契約状況コード表!M$11,T747&gt;=契約状況コード表!N$11),"○",IF(AND(BI747=契約状況コード表!M$12,T747&gt;=契約状況コード表!N$12),"○",IF(AND(BI747=契約状況コード表!M$13,T747&gt;=契約状況コード表!N$13),"○",IF(T747="他官署で調達手続き入札を実施のため","○","×"))))))))))</f>
        <v>×</v>
      </c>
      <c r="BE747" s="98" t="str">
        <f>IF(AND(BI747=契約状況コード表!M$5,Y747&gt;契約状況コード表!N$5),"○",IF(AND(BI747=契約状況コード表!M$6,Y747&gt;=契約状況コード表!N$6),"○",IF(AND(BI747=契約状況コード表!M$7,Y747&gt;=契約状況コード表!N$7),"○",IF(AND(BI747=契約状況コード表!M$8,Y747&gt;=契約状況コード表!N$8),"○",IF(AND(BI747=契約状況コード表!M$9,Y747&gt;=契約状況コード表!N$9),"○",IF(AND(BI747=契約状況コード表!M$10,Y747&gt;=契約状況コード表!N$10),"○",IF(AND(BI747=契約状況コード表!M$11,Y747&gt;=契約状況コード表!N$11),"○",IF(AND(BI747=契約状況コード表!M$12,Y747&gt;=契約状況コード表!N$12),"○",IF(AND(BI747=契約状況コード表!M$13,Y747&gt;=契約状況コード表!N$13),"○","×")))))))))</f>
        <v>×</v>
      </c>
      <c r="BF747" s="98" t="str">
        <f t="shared" si="93"/>
        <v>×</v>
      </c>
      <c r="BG747" s="98" t="str">
        <f t="shared" si="94"/>
        <v>×</v>
      </c>
      <c r="BH747" s="99" t="str">
        <f t="shared" si="95"/>
        <v/>
      </c>
      <c r="BI747" s="146">
        <f t="shared" si="96"/>
        <v>0</v>
      </c>
      <c r="BJ747" s="29" t="str">
        <f>IF(AG747=契約状況コード表!G$5,"",IF(AND(K747&lt;&gt;"",ISTEXT(U747)),"分担契約/単価契約",IF(ISTEXT(U747),"単価契約",IF(K747&lt;&gt;"","分担契約",""))))</f>
        <v/>
      </c>
      <c r="BK747" s="147"/>
      <c r="BL747" s="102" t="str">
        <f>IF(COUNTIF(T747,"**"),"",IF(AND(T747&gt;=契約状況コード表!P$5,OR(H747=契約状況コード表!M$5,H747=契約状況コード表!M$6)),1,IF(AND(T747&gt;=契約状況コード表!P$13,H747&lt;&gt;契約状況コード表!M$5,H747&lt;&gt;契約状況コード表!M$6),1,"")))</f>
        <v/>
      </c>
      <c r="BM747" s="132" t="str">
        <f t="shared" si="97"/>
        <v>○</v>
      </c>
      <c r="BN747" s="102" t="b">
        <f t="shared" si="98"/>
        <v>1</v>
      </c>
      <c r="BO747" s="102" t="b">
        <f t="shared" si="99"/>
        <v>1</v>
      </c>
    </row>
    <row r="748" spans="7:67" ht="60.6" customHeight="1">
      <c r="G748" s="64"/>
      <c r="H748" s="65"/>
      <c r="I748" s="65"/>
      <c r="J748" s="65"/>
      <c r="K748" s="64"/>
      <c r="L748" s="29"/>
      <c r="M748" s="66"/>
      <c r="N748" s="65"/>
      <c r="O748" s="67"/>
      <c r="P748" s="72"/>
      <c r="Q748" s="73"/>
      <c r="R748" s="65"/>
      <c r="S748" s="64"/>
      <c r="T748" s="68"/>
      <c r="U748" s="75"/>
      <c r="V748" s="76"/>
      <c r="W748" s="148" t="str">
        <f>IF(OR(T748="他官署で調達手続きを実施のため",AG748=契約状況コード表!G$5),"－",IF(V748&lt;&gt;"",ROUNDDOWN(V748/T748,3),(IFERROR(ROUNDDOWN(U748/T748,3),"－"))))</f>
        <v>－</v>
      </c>
      <c r="X748" s="68"/>
      <c r="Y748" s="68"/>
      <c r="Z748" s="71"/>
      <c r="AA748" s="69"/>
      <c r="AB748" s="70"/>
      <c r="AC748" s="71"/>
      <c r="AD748" s="71"/>
      <c r="AE748" s="71"/>
      <c r="AF748" s="71"/>
      <c r="AG748" s="69"/>
      <c r="AH748" s="65"/>
      <c r="AI748" s="65"/>
      <c r="AJ748" s="65"/>
      <c r="AK748" s="29"/>
      <c r="AL748" s="29"/>
      <c r="AM748" s="170"/>
      <c r="AN748" s="170"/>
      <c r="AO748" s="170"/>
      <c r="AP748" s="170"/>
      <c r="AQ748" s="29"/>
      <c r="AR748" s="64"/>
      <c r="AS748" s="29"/>
      <c r="AT748" s="29"/>
      <c r="AU748" s="29"/>
      <c r="AV748" s="29"/>
      <c r="AW748" s="29"/>
      <c r="AX748" s="29"/>
      <c r="AY748" s="29"/>
      <c r="AZ748" s="29"/>
      <c r="BA748" s="90"/>
      <c r="BB748" s="97"/>
      <c r="BC748" s="98" t="str">
        <f>IF(AND(OR(K748=契約状況コード表!D$5,K748=契約状況コード表!D$6),OR(AG748=契約状況コード表!G$5,AG748=契約状況コード表!G$6)),"年間支払金額(全官署)",IF(OR(AG748=契約状況コード表!G$5,AG748=契約状況コード表!G$6),"年間支払金額",IF(AND(OR(COUNTIF(AI748,"*すべて*"),COUNTIF(AI748,"*全て*")),S748="●",OR(K748=契約状況コード表!D$5,K748=契約状況コード表!D$6)),"年間支払金額(全官署、契約相手方ごと)",IF(AND(OR(COUNTIF(AI748,"*すべて*"),COUNTIF(AI748,"*全て*")),S748="●"),"年間支払金額(契約相手方ごと)",IF(AND(OR(K748=契約状況コード表!D$5,K748=契約状況コード表!D$6),AG748=契約状況コード表!G$7),"契約総額(全官署)",IF(AND(K748=契約状況コード表!D$7,AG748=契約状況コード表!G$7),"契約総額(自官署のみ)",IF(K748=契約状況コード表!D$7,"年間支払金額(自官署のみ)",IF(AG748=契約状況コード表!G$7,"契約総額",IF(AND(COUNTIF(BJ748,"&lt;&gt;*単価*"),OR(K748=契約状況コード表!D$5,K748=契約状況コード表!D$6)),"全官署予定価格",IF(AND(COUNTIF(BJ748,"*単価*"),OR(K748=契約状況コード表!D$5,K748=契約状況コード表!D$6)),"全官署支払金額",IF(AND(COUNTIF(BJ748,"&lt;&gt;*単価*"),COUNTIF(BJ748,"*変更契約*")),"変更後予定価格",IF(COUNTIF(BJ748,"*単価*"),"年間支払金額","予定価格"))))))))))))</f>
        <v>予定価格</v>
      </c>
      <c r="BD748" s="98" t="str">
        <f>IF(AND(BI748=契約状況コード表!M$5,T748&gt;契約状況コード表!N$5),"○",IF(AND(BI748=契約状況コード表!M$6,T748&gt;=契約状況コード表!N$6),"○",IF(AND(BI748=契約状況コード表!M$7,T748&gt;=契約状況コード表!N$7),"○",IF(AND(BI748=契約状況コード表!M$8,T748&gt;=契約状況コード表!N$8),"○",IF(AND(BI748=契約状況コード表!M$9,T748&gt;=契約状況コード表!N$9),"○",IF(AND(BI748=契約状況コード表!M$10,T748&gt;=契約状況コード表!N$10),"○",IF(AND(BI748=契約状況コード表!M$11,T748&gt;=契約状況コード表!N$11),"○",IF(AND(BI748=契約状況コード表!M$12,T748&gt;=契約状況コード表!N$12),"○",IF(AND(BI748=契約状況コード表!M$13,T748&gt;=契約状況コード表!N$13),"○",IF(T748="他官署で調達手続き入札を実施のため","○","×"))))))))))</f>
        <v>×</v>
      </c>
      <c r="BE748" s="98" t="str">
        <f>IF(AND(BI748=契約状況コード表!M$5,Y748&gt;契約状況コード表!N$5),"○",IF(AND(BI748=契約状況コード表!M$6,Y748&gt;=契約状況コード表!N$6),"○",IF(AND(BI748=契約状況コード表!M$7,Y748&gt;=契約状況コード表!N$7),"○",IF(AND(BI748=契約状況コード表!M$8,Y748&gt;=契約状況コード表!N$8),"○",IF(AND(BI748=契約状況コード表!M$9,Y748&gt;=契約状況コード表!N$9),"○",IF(AND(BI748=契約状況コード表!M$10,Y748&gt;=契約状況コード表!N$10),"○",IF(AND(BI748=契約状況コード表!M$11,Y748&gt;=契約状況コード表!N$11),"○",IF(AND(BI748=契約状況コード表!M$12,Y748&gt;=契約状況コード表!N$12),"○",IF(AND(BI748=契約状況コード表!M$13,Y748&gt;=契約状況コード表!N$13),"○","×")))))))))</f>
        <v>×</v>
      </c>
      <c r="BF748" s="98" t="str">
        <f t="shared" si="93"/>
        <v>×</v>
      </c>
      <c r="BG748" s="98" t="str">
        <f t="shared" si="94"/>
        <v>×</v>
      </c>
      <c r="BH748" s="99" t="str">
        <f t="shared" si="95"/>
        <v/>
      </c>
      <c r="BI748" s="146">
        <f t="shared" si="96"/>
        <v>0</v>
      </c>
      <c r="BJ748" s="29" t="str">
        <f>IF(AG748=契約状況コード表!G$5,"",IF(AND(K748&lt;&gt;"",ISTEXT(U748)),"分担契約/単価契約",IF(ISTEXT(U748),"単価契約",IF(K748&lt;&gt;"","分担契約",""))))</f>
        <v/>
      </c>
      <c r="BK748" s="147"/>
      <c r="BL748" s="102" t="str">
        <f>IF(COUNTIF(T748,"**"),"",IF(AND(T748&gt;=契約状況コード表!P$5,OR(H748=契約状況コード表!M$5,H748=契約状況コード表!M$6)),1,IF(AND(T748&gt;=契約状況コード表!P$13,H748&lt;&gt;契約状況コード表!M$5,H748&lt;&gt;契約状況コード表!M$6),1,"")))</f>
        <v/>
      </c>
      <c r="BM748" s="132" t="str">
        <f t="shared" si="97"/>
        <v>○</v>
      </c>
      <c r="BN748" s="102" t="b">
        <f t="shared" si="98"/>
        <v>1</v>
      </c>
      <c r="BO748" s="102" t="b">
        <f t="shared" si="99"/>
        <v>1</v>
      </c>
    </row>
    <row r="749" spans="7:67" ht="60.6" customHeight="1">
      <c r="G749" s="64"/>
      <c r="H749" s="65"/>
      <c r="I749" s="65"/>
      <c r="J749" s="65"/>
      <c r="K749" s="64"/>
      <c r="L749" s="29"/>
      <c r="M749" s="66"/>
      <c r="N749" s="65"/>
      <c r="O749" s="67"/>
      <c r="P749" s="72"/>
      <c r="Q749" s="73"/>
      <c r="R749" s="65"/>
      <c r="S749" s="64"/>
      <c r="T749" s="74"/>
      <c r="U749" s="131"/>
      <c r="V749" s="76"/>
      <c r="W749" s="148" t="str">
        <f>IF(OR(T749="他官署で調達手続きを実施のため",AG749=契約状況コード表!G$5),"－",IF(V749&lt;&gt;"",ROUNDDOWN(V749/T749,3),(IFERROR(ROUNDDOWN(U749/T749,3),"－"))))</f>
        <v>－</v>
      </c>
      <c r="X749" s="74"/>
      <c r="Y749" s="74"/>
      <c r="Z749" s="71"/>
      <c r="AA749" s="69"/>
      <c r="AB749" s="70"/>
      <c r="AC749" s="71"/>
      <c r="AD749" s="71"/>
      <c r="AE749" s="71"/>
      <c r="AF749" s="71"/>
      <c r="AG749" s="69"/>
      <c r="AH749" s="65"/>
      <c r="AI749" s="65"/>
      <c r="AJ749" s="65"/>
      <c r="AK749" s="29"/>
      <c r="AL749" s="29"/>
      <c r="AM749" s="170"/>
      <c r="AN749" s="170"/>
      <c r="AO749" s="170"/>
      <c r="AP749" s="170"/>
      <c r="AQ749" s="29"/>
      <c r="AR749" s="64"/>
      <c r="AS749" s="29"/>
      <c r="AT749" s="29"/>
      <c r="AU749" s="29"/>
      <c r="AV749" s="29"/>
      <c r="AW749" s="29"/>
      <c r="AX749" s="29"/>
      <c r="AY749" s="29"/>
      <c r="AZ749" s="29"/>
      <c r="BA749" s="90"/>
      <c r="BB749" s="97"/>
      <c r="BC749" s="98" t="str">
        <f>IF(AND(OR(K749=契約状況コード表!D$5,K749=契約状況コード表!D$6),OR(AG749=契約状況コード表!G$5,AG749=契約状況コード表!G$6)),"年間支払金額(全官署)",IF(OR(AG749=契約状況コード表!G$5,AG749=契約状況コード表!G$6),"年間支払金額",IF(AND(OR(COUNTIF(AI749,"*すべて*"),COUNTIF(AI749,"*全て*")),S749="●",OR(K749=契約状況コード表!D$5,K749=契約状況コード表!D$6)),"年間支払金額(全官署、契約相手方ごと)",IF(AND(OR(COUNTIF(AI749,"*すべて*"),COUNTIF(AI749,"*全て*")),S749="●"),"年間支払金額(契約相手方ごと)",IF(AND(OR(K749=契約状況コード表!D$5,K749=契約状況コード表!D$6),AG749=契約状況コード表!G$7),"契約総額(全官署)",IF(AND(K749=契約状況コード表!D$7,AG749=契約状況コード表!G$7),"契約総額(自官署のみ)",IF(K749=契約状況コード表!D$7,"年間支払金額(自官署のみ)",IF(AG749=契約状況コード表!G$7,"契約総額",IF(AND(COUNTIF(BJ749,"&lt;&gt;*単価*"),OR(K749=契約状況コード表!D$5,K749=契約状況コード表!D$6)),"全官署予定価格",IF(AND(COUNTIF(BJ749,"*単価*"),OR(K749=契約状況コード表!D$5,K749=契約状況コード表!D$6)),"全官署支払金額",IF(AND(COUNTIF(BJ749,"&lt;&gt;*単価*"),COUNTIF(BJ749,"*変更契約*")),"変更後予定価格",IF(COUNTIF(BJ749,"*単価*"),"年間支払金額","予定価格"))))))))))))</f>
        <v>予定価格</v>
      </c>
      <c r="BD749" s="98" t="str">
        <f>IF(AND(BI749=契約状況コード表!M$5,T749&gt;契約状況コード表!N$5),"○",IF(AND(BI749=契約状況コード表!M$6,T749&gt;=契約状況コード表!N$6),"○",IF(AND(BI749=契約状況コード表!M$7,T749&gt;=契約状況コード表!N$7),"○",IF(AND(BI749=契約状況コード表!M$8,T749&gt;=契約状況コード表!N$8),"○",IF(AND(BI749=契約状況コード表!M$9,T749&gt;=契約状況コード表!N$9),"○",IF(AND(BI749=契約状況コード表!M$10,T749&gt;=契約状況コード表!N$10),"○",IF(AND(BI749=契約状況コード表!M$11,T749&gt;=契約状況コード表!N$11),"○",IF(AND(BI749=契約状況コード表!M$12,T749&gt;=契約状況コード表!N$12),"○",IF(AND(BI749=契約状況コード表!M$13,T749&gt;=契約状況コード表!N$13),"○",IF(T749="他官署で調達手続き入札を実施のため","○","×"))))))))))</f>
        <v>×</v>
      </c>
      <c r="BE749" s="98" t="str">
        <f>IF(AND(BI749=契約状況コード表!M$5,Y749&gt;契約状況コード表!N$5),"○",IF(AND(BI749=契約状況コード表!M$6,Y749&gt;=契約状況コード表!N$6),"○",IF(AND(BI749=契約状況コード表!M$7,Y749&gt;=契約状況コード表!N$7),"○",IF(AND(BI749=契約状況コード表!M$8,Y749&gt;=契約状況コード表!N$8),"○",IF(AND(BI749=契約状況コード表!M$9,Y749&gt;=契約状況コード表!N$9),"○",IF(AND(BI749=契約状況コード表!M$10,Y749&gt;=契約状況コード表!N$10),"○",IF(AND(BI749=契約状況コード表!M$11,Y749&gt;=契約状況コード表!N$11),"○",IF(AND(BI749=契約状況コード表!M$12,Y749&gt;=契約状況コード表!N$12),"○",IF(AND(BI749=契約状況コード表!M$13,Y749&gt;=契約状況コード表!N$13),"○","×")))))))))</f>
        <v>×</v>
      </c>
      <c r="BF749" s="98" t="str">
        <f t="shared" si="93"/>
        <v>×</v>
      </c>
      <c r="BG749" s="98" t="str">
        <f t="shared" si="94"/>
        <v>×</v>
      </c>
      <c r="BH749" s="99" t="str">
        <f t="shared" si="95"/>
        <v/>
      </c>
      <c r="BI749" s="146">
        <f t="shared" si="96"/>
        <v>0</v>
      </c>
      <c r="BJ749" s="29" t="str">
        <f>IF(AG749=契約状況コード表!G$5,"",IF(AND(K749&lt;&gt;"",ISTEXT(U749)),"分担契約/単価契約",IF(ISTEXT(U749),"単価契約",IF(K749&lt;&gt;"","分担契約",""))))</f>
        <v/>
      </c>
      <c r="BK749" s="147"/>
      <c r="BL749" s="102" t="str">
        <f>IF(COUNTIF(T749,"**"),"",IF(AND(T749&gt;=契約状況コード表!P$5,OR(H749=契約状況コード表!M$5,H749=契約状況コード表!M$6)),1,IF(AND(T749&gt;=契約状況コード表!P$13,H749&lt;&gt;契約状況コード表!M$5,H749&lt;&gt;契約状況コード表!M$6),1,"")))</f>
        <v/>
      </c>
      <c r="BM749" s="132" t="str">
        <f t="shared" si="97"/>
        <v>○</v>
      </c>
      <c r="BN749" s="102" t="b">
        <f t="shared" si="98"/>
        <v>1</v>
      </c>
      <c r="BO749" s="102" t="b">
        <f t="shared" si="99"/>
        <v>1</v>
      </c>
    </row>
    <row r="750" spans="7:67" ht="60.6" customHeight="1">
      <c r="G750" s="64"/>
      <c r="H750" s="65"/>
      <c r="I750" s="65"/>
      <c r="J750" s="65"/>
      <c r="K750" s="64"/>
      <c r="L750" s="29"/>
      <c r="M750" s="66"/>
      <c r="N750" s="65"/>
      <c r="O750" s="67"/>
      <c r="P750" s="72"/>
      <c r="Q750" s="73"/>
      <c r="R750" s="65"/>
      <c r="S750" s="64"/>
      <c r="T750" s="68"/>
      <c r="U750" s="75"/>
      <c r="V750" s="76"/>
      <c r="W750" s="148" t="str">
        <f>IF(OR(T750="他官署で調達手続きを実施のため",AG750=契約状況コード表!G$5),"－",IF(V750&lt;&gt;"",ROUNDDOWN(V750/T750,3),(IFERROR(ROUNDDOWN(U750/T750,3),"－"))))</f>
        <v>－</v>
      </c>
      <c r="X750" s="68"/>
      <c r="Y750" s="68"/>
      <c r="Z750" s="71"/>
      <c r="AA750" s="69"/>
      <c r="AB750" s="70"/>
      <c r="AC750" s="71"/>
      <c r="AD750" s="71"/>
      <c r="AE750" s="71"/>
      <c r="AF750" s="71"/>
      <c r="AG750" s="69"/>
      <c r="AH750" s="65"/>
      <c r="AI750" s="65"/>
      <c r="AJ750" s="65"/>
      <c r="AK750" s="29"/>
      <c r="AL750" s="29"/>
      <c r="AM750" s="170"/>
      <c r="AN750" s="170"/>
      <c r="AO750" s="170"/>
      <c r="AP750" s="170"/>
      <c r="AQ750" s="29"/>
      <c r="AR750" s="64"/>
      <c r="AS750" s="29"/>
      <c r="AT750" s="29"/>
      <c r="AU750" s="29"/>
      <c r="AV750" s="29"/>
      <c r="AW750" s="29"/>
      <c r="AX750" s="29"/>
      <c r="AY750" s="29"/>
      <c r="AZ750" s="29"/>
      <c r="BA750" s="90"/>
      <c r="BB750" s="97"/>
      <c r="BC750" s="98" t="str">
        <f>IF(AND(OR(K750=契約状況コード表!D$5,K750=契約状況コード表!D$6),OR(AG750=契約状況コード表!G$5,AG750=契約状況コード表!G$6)),"年間支払金額(全官署)",IF(OR(AG750=契約状況コード表!G$5,AG750=契約状況コード表!G$6),"年間支払金額",IF(AND(OR(COUNTIF(AI750,"*すべて*"),COUNTIF(AI750,"*全て*")),S750="●",OR(K750=契約状況コード表!D$5,K750=契約状況コード表!D$6)),"年間支払金額(全官署、契約相手方ごと)",IF(AND(OR(COUNTIF(AI750,"*すべて*"),COUNTIF(AI750,"*全て*")),S750="●"),"年間支払金額(契約相手方ごと)",IF(AND(OR(K750=契約状況コード表!D$5,K750=契約状況コード表!D$6),AG750=契約状況コード表!G$7),"契約総額(全官署)",IF(AND(K750=契約状況コード表!D$7,AG750=契約状況コード表!G$7),"契約総額(自官署のみ)",IF(K750=契約状況コード表!D$7,"年間支払金額(自官署のみ)",IF(AG750=契約状況コード表!G$7,"契約総額",IF(AND(COUNTIF(BJ750,"&lt;&gt;*単価*"),OR(K750=契約状況コード表!D$5,K750=契約状況コード表!D$6)),"全官署予定価格",IF(AND(COUNTIF(BJ750,"*単価*"),OR(K750=契約状況コード表!D$5,K750=契約状況コード表!D$6)),"全官署支払金額",IF(AND(COUNTIF(BJ750,"&lt;&gt;*単価*"),COUNTIF(BJ750,"*変更契約*")),"変更後予定価格",IF(COUNTIF(BJ750,"*単価*"),"年間支払金額","予定価格"))))))))))))</f>
        <v>予定価格</v>
      </c>
      <c r="BD750" s="98" t="str">
        <f>IF(AND(BI750=契約状況コード表!M$5,T750&gt;契約状況コード表!N$5),"○",IF(AND(BI750=契約状況コード表!M$6,T750&gt;=契約状況コード表!N$6),"○",IF(AND(BI750=契約状況コード表!M$7,T750&gt;=契約状況コード表!N$7),"○",IF(AND(BI750=契約状況コード表!M$8,T750&gt;=契約状況コード表!N$8),"○",IF(AND(BI750=契約状況コード表!M$9,T750&gt;=契約状況コード表!N$9),"○",IF(AND(BI750=契約状況コード表!M$10,T750&gt;=契約状況コード表!N$10),"○",IF(AND(BI750=契約状況コード表!M$11,T750&gt;=契約状況コード表!N$11),"○",IF(AND(BI750=契約状況コード表!M$12,T750&gt;=契約状況コード表!N$12),"○",IF(AND(BI750=契約状況コード表!M$13,T750&gt;=契約状況コード表!N$13),"○",IF(T750="他官署で調達手続き入札を実施のため","○","×"))))))))))</f>
        <v>×</v>
      </c>
      <c r="BE750" s="98" t="str">
        <f>IF(AND(BI750=契約状況コード表!M$5,Y750&gt;契約状況コード表!N$5),"○",IF(AND(BI750=契約状況コード表!M$6,Y750&gt;=契約状況コード表!N$6),"○",IF(AND(BI750=契約状況コード表!M$7,Y750&gt;=契約状況コード表!N$7),"○",IF(AND(BI750=契約状況コード表!M$8,Y750&gt;=契約状況コード表!N$8),"○",IF(AND(BI750=契約状況コード表!M$9,Y750&gt;=契約状況コード表!N$9),"○",IF(AND(BI750=契約状況コード表!M$10,Y750&gt;=契約状況コード表!N$10),"○",IF(AND(BI750=契約状況コード表!M$11,Y750&gt;=契約状況コード表!N$11),"○",IF(AND(BI750=契約状況コード表!M$12,Y750&gt;=契約状況コード表!N$12),"○",IF(AND(BI750=契約状況コード表!M$13,Y750&gt;=契約状況コード表!N$13),"○","×")))))))))</f>
        <v>×</v>
      </c>
      <c r="BF750" s="98" t="str">
        <f t="shared" si="93"/>
        <v>×</v>
      </c>
      <c r="BG750" s="98" t="str">
        <f t="shared" si="94"/>
        <v>×</v>
      </c>
      <c r="BH750" s="99" t="str">
        <f t="shared" si="95"/>
        <v/>
      </c>
      <c r="BI750" s="146">
        <f t="shared" si="96"/>
        <v>0</v>
      </c>
      <c r="BJ750" s="29" t="str">
        <f>IF(AG750=契約状況コード表!G$5,"",IF(AND(K750&lt;&gt;"",ISTEXT(U750)),"分担契約/単価契約",IF(ISTEXT(U750),"単価契約",IF(K750&lt;&gt;"","分担契約",""))))</f>
        <v/>
      </c>
      <c r="BK750" s="147"/>
      <c r="BL750" s="102" t="str">
        <f>IF(COUNTIF(T750,"**"),"",IF(AND(T750&gt;=契約状況コード表!P$5,OR(H750=契約状況コード表!M$5,H750=契約状況コード表!M$6)),1,IF(AND(T750&gt;=契約状況コード表!P$13,H750&lt;&gt;契約状況コード表!M$5,H750&lt;&gt;契約状況コード表!M$6),1,"")))</f>
        <v/>
      </c>
      <c r="BM750" s="132" t="str">
        <f t="shared" si="97"/>
        <v>○</v>
      </c>
      <c r="BN750" s="102" t="b">
        <f t="shared" si="98"/>
        <v>1</v>
      </c>
      <c r="BO750" s="102" t="b">
        <f t="shared" si="99"/>
        <v>1</v>
      </c>
    </row>
    <row r="751" spans="7:67" ht="60.6" customHeight="1">
      <c r="G751" s="64"/>
      <c r="H751" s="65"/>
      <c r="I751" s="65"/>
      <c r="J751" s="65"/>
      <c r="K751" s="64"/>
      <c r="L751" s="29"/>
      <c r="M751" s="66"/>
      <c r="N751" s="65"/>
      <c r="O751" s="67"/>
      <c r="P751" s="72"/>
      <c r="Q751" s="73"/>
      <c r="R751" s="65"/>
      <c r="S751" s="64"/>
      <c r="T751" s="68"/>
      <c r="U751" s="75"/>
      <c r="V751" s="76"/>
      <c r="W751" s="148" t="str">
        <f>IF(OR(T751="他官署で調達手続きを実施のため",AG751=契約状況コード表!G$5),"－",IF(V751&lt;&gt;"",ROUNDDOWN(V751/T751,3),(IFERROR(ROUNDDOWN(U751/T751,3),"－"))))</f>
        <v>－</v>
      </c>
      <c r="X751" s="68"/>
      <c r="Y751" s="68"/>
      <c r="Z751" s="71"/>
      <c r="AA751" s="69"/>
      <c r="AB751" s="70"/>
      <c r="AC751" s="71"/>
      <c r="AD751" s="71"/>
      <c r="AE751" s="71"/>
      <c r="AF751" s="71"/>
      <c r="AG751" s="69"/>
      <c r="AH751" s="65"/>
      <c r="AI751" s="65"/>
      <c r="AJ751" s="65"/>
      <c r="AK751" s="29"/>
      <c r="AL751" s="29"/>
      <c r="AM751" s="170"/>
      <c r="AN751" s="170"/>
      <c r="AO751" s="170"/>
      <c r="AP751" s="170"/>
      <c r="AQ751" s="29"/>
      <c r="AR751" s="64"/>
      <c r="AS751" s="29"/>
      <c r="AT751" s="29"/>
      <c r="AU751" s="29"/>
      <c r="AV751" s="29"/>
      <c r="AW751" s="29"/>
      <c r="AX751" s="29"/>
      <c r="AY751" s="29"/>
      <c r="AZ751" s="29"/>
      <c r="BA751" s="90"/>
      <c r="BB751" s="97"/>
      <c r="BC751" s="98" t="str">
        <f>IF(AND(OR(K751=契約状況コード表!D$5,K751=契約状況コード表!D$6),OR(AG751=契約状況コード表!G$5,AG751=契約状況コード表!G$6)),"年間支払金額(全官署)",IF(OR(AG751=契約状況コード表!G$5,AG751=契約状況コード表!G$6),"年間支払金額",IF(AND(OR(COUNTIF(AI751,"*すべて*"),COUNTIF(AI751,"*全て*")),S751="●",OR(K751=契約状況コード表!D$5,K751=契約状況コード表!D$6)),"年間支払金額(全官署、契約相手方ごと)",IF(AND(OR(COUNTIF(AI751,"*すべて*"),COUNTIF(AI751,"*全て*")),S751="●"),"年間支払金額(契約相手方ごと)",IF(AND(OR(K751=契約状況コード表!D$5,K751=契約状況コード表!D$6),AG751=契約状況コード表!G$7),"契約総額(全官署)",IF(AND(K751=契約状況コード表!D$7,AG751=契約状況コード表!G$7),"契約総額(自官署のみ)",IF(K751=契約状況コード表!D$7,"年間支払金額(自官署のみ)",IF(AG751=契約状況コード表!G$7,"契約総額",IF(AND(COUNTIF(BJ751,"&lt;&gt;*単価*"),OR(K751=契約状況コード表!D$5,K751=契約状況コード表!D$6)),"全官署予定価格",IF(AND(COUNTIF(BJ751,"*単価*"),OR(K751=契約状況コード表!D$5,K751=契約状況コード表!D$6)),"全官署支払金額",IF(AND(COUNTIF(BJ751,"&lt;&gt;*単価*"),COUNTIF(BJ751,"*変更契約*")),"変更後予定価格",IF(COUNTIF(BJ751,"*単価*"),"年間支払金額","予定価格"))))))))))))</f>
        <v>予定価格</v>
      </c>
      <c r="BD751" s="98" t="str">
        <f>IF(AND(BI751=契約状況コード表!M$5,T751&gt;契約状況コード表!N$5),"○",IF(AND(BI751=契約状況コード表!M$6,T751&gt;=契約状況コード表!N$6),"○",IF(AND(BI751=契約状況コード表!M$7,T751&gt;=契約状況コード表!N$7),"○",IF(AND(BI751=契約状況コード表!M$8,T751&gt;=契約状況コード表!N$8),"○",IF(AND(BI751=契約状況コード表!M$9,T751&gt;=契約状況コード表!N$9),"○",IF(AND(BI751=契約状況コード表!M$10,T751&gt;=契約状況コード表!N$10),"○",IF(AND(BI751=契約状況コード表!M$11,T751&gt;=契約状況コード表!N$11),"○",IF(AND(BI751=契約状況コード表!M$12,T751&gt;=契約状況コード表!N$12),"○",IF(AND(BI751=契約状況コード表!M$13,T751&gt;=契約状況コード表!N$13),"○",IF(T751="他官署で調達手続き入札を実施のため","○","×"))))))))))</f>
        <v>×</v>
      </c>
      <c r="BE751" s="98" t="str">
        <f>IF(AND(BI751=契約状況コード表!M$5,Y751&gt;契約状況コード表!N$5),"○",IF(AND(BI751=契約状況コード表!M$6,Y751&gt;=契約状況コード表!N$6),"○",IF(AND(BI751=契約状況コード表!M$7,Y751&gt;=契約状況コード表!N$7),"○",IF(AND(BI751=契約状況コード表!M$8,Y751&gt;=契約状況コード表!N$8),"○",IF(AND(BI751=契約状況コード表!M$9,Y751&gt;=契約状況コード表!N$9),"○",IF(AND(BI751=契約状況コード表!M$10,Y751&gt;=契約状況コード表!N$10),"○",IF(AND(BI751=契約状況コード表!M$11,Y751&gt;=契約状況コード表!N$11),"○",IF(AND(BI751=契約状況コード表!M$12,Y751&gt;=契約状況コード表!N$12),"○",IF(AND(BI751=契約状況コード表!M$13,Y751&gt;=契約状況コード表!N$13),"○","×")))))))))</f>
        <v>×</v>
      </c>
      <c r="BF751" s="98" t="str">
        <f t="shared" si="93"/>
        <v>×</v>
      </c>
      <c r="BG751" s="98" t="str">
        <f t="shared" si="94"/>
        <v>×</v>
      </c>
      <c r="BH751" s="99" t="str">
        <f t="shared" si="95"/>
        <v/>
      </c>
      <c r="BI751" s="146">
        <f t="shared" si="96"/>
        <v>0</v>
      </c>
      <c r="BJ751" s="29" t="str">
        <f>IF(AG751=契約状況コード表!G$5,"",IF(AND(K751&lt;&gt;"",ISTEXT(U751)),"分担契約/単価契約",IF(ISTEXT(U751),"単価契約",IF(K751&lt;&gt;"","分担契約",""))))</f>
        <v/>
      </c>
      <c r="BK751" s="147"/>
      <c r="BL751" s="102" t="str">
        <f>IF(COUNTIF(T751,"**"),"",IF(AND(T751&gt;=契約状況コード表!P$5,OR(H751=契約状況コード表!M$5,H751=契約状況コード表!M$6)),1,IF(AND(T751&gt;=契約状況コード表!P$13,H751&lt;&gt;契約状況コード表!M$5,H751&lt;&gt;契約状況コード表!M$6),1,"")))</f>
        <v/>
      </c>
      <c r="BM751" s="132" t="str">
        <f t="shared" si="97"/>
        <v>○</v>
      </c>
      <c r="BN751" s="102" t="b">
        <f t="shared" si="98"/>
        <v>1</v>
      </c>
      <c r="BO751" s="102" t="b">
        <f t="shared" si="99"/>
        <v>1</v>
      </c>
    </row>
    <row r="752" spans="7:67" ht="60.6" customHeight="1">
      <c r="G752" s="64"/>
      <c r="H752" s="65"/>
      <c r="I752" s="65"/>
      <c r="J752" s="65"/>
      <c r="K752" s="64"/>
      <c r="L752" s="29"/>
      <c r="M752" s="66"/>
      <c r="N752" s="65"/>
      <c r="O752" s="67"/>
      <c r="P752" s="72"/>
      <c r="Q752" s="73"/>
      <c r="R752" s="65"/>
      <c r="S752" s="64"/>
      <c r="T752" s="68"/>
      <c r="U752" s="75"/>
      <c r="V752" s="76"/>
      <c r="W752" s="148" t="str">
        <f>IF(OR(T752="他官署で調達手続きを実施のため",AG752=契約状況コード表!G$5),"－",IF(V752&lt;&gt;"",ROUNDDOWN(V752/T752,3),(IFERROR(ROUNDDOWN(U752/T752,3),"－"))))</f>
        <v>－</v>
      </c>
      <c r="X752" s="68"/>
      <c r="Y752" s="68"/>
      <c r="Z752" s="71"/>
      <c r="AA752" s="69"/>
      <c r="AB752" s="70"/>
      <c r="AC752" s="71"/>
      <c r="AD752" s="71"/>
      <c r="AE752" s="71"/>
      <c r="AF752" s="71"/>
      <c r="AG752" s="69"/>
      <c r="AH752" s="65"/>
      <c r="AI752" s="65"/>
      <c r="AJ752" s="65"/>
      <c r="AK752" s="29"/>
      <c r="AL752" s="29"/>
      <c r="AM752" s="170"/>
      <c r="AN752" s="170"/>
      <c r="AO752" s="170"/>
      <c r="AP752" s="170"/>
      <c r="AQ752" s="29"/>
      <c r="AR752" s="64"/>
      <c r="AS752" s="29"/>
      <c r="AT752" s="29"/>
      <c r="AU752" s="29"/>
      <c r="AV752" s="29"/>
      <c r="AW752" s="29"/>
      <c r="AX752" s="29"/>
      <c r="AY752" s="29"/>
      <c r="AZ752" s="29"/>
      <c r="BA752" s="90"/>
      <c r="BB752" s="97"/>
      <c r="BC752" s="98" t="str">
        <f>IF(AND(OR(K752=契約状況コード表!D$5,K752=契約状況コード表!D$6),OR(AG752=契約状況コード表!G$5,AG752=契約状況コード表!G$6)),"年間支払金額(全官署)",IF(OR(AG752=契約状況コード表!G$5,AG752=契約状況コード表!G$6),"年間支払金額",IF(AND(OR(COUNTIF(AI752,"*すべて*"),COUNTIF(AI752,"*全て*")),S752="●",OR(K752=契約状況コード表!D$5,K752=契約状況コード表!D$6)),"年間支払金額(全官署、契約相手方ごと)",IF(AND(OR(COUNTIF(AI752,"*すべて*"),COUNTIF(AI752,"*全て*")),S752="●"),"年間支払金額(契約相手方ごと)",IF(AND(OR(K752=契約状況コード表!D$5,K752=契約状況コード表!D$6),AG752=契約状況コード表!G$7),"契約総額(全官署)",IF(AND(K752=契約状況コード表!D$7,AG752=契約状況コード表!G$7),"契約総額(自官署のみ)",IF(K752=契約状況コード表!D$7,"年間支払金額(自官署のみ)",IF(AG752=契約状況コード表!G$7,"契約総額",IF(AND(COUNTIF(BJ752,"&lt;&gt;*単価*"),OR(K752=契約状況コード表!D$5,K752=契約状況コード表!D$6)),"全官署予定価格",IF(AND(COUNTIF(BJ752,"*単価*"),OR(K752=契約状況コード表!D$5,K752=契約状況コード表!D$6)),"全官署支払金額",IF(AND(COUNTIF(BJ752,"&lt;&gt;*単価*"),COUNTIF(BJ752,"*変更契約*")),"変更後予定価格",IF(COUNTIF(BJ752,"*単価*"),"年間支払金額","予定価格"))))))))))))</f>
        <v>予定価格</v>
      </c>
      <c r="BD752" s="98" t="str">
        <f>IF(AND(BI752=契約状況コード表!M$5,T752&gt;契約状況コード表!N$5),"○",IF(AND(BI752=契約状況コード表!M$6,T752&gt;=契約状況コード表!N$6),"○",IF(AND(BI752=契約状況コード表!M$7,T752&gt;=契約状況コード表!N$7),"○",IF(AND(BI752=契約状況コード表!M$8,T752&gt;=契約状況コード表!N$8),"○",IF(AND(BI752=契約状況コード表!M$9,T752&gt;=契約状況コード表!N$9),"○",IF(AND(BI752=契約状況コード表!M$10,T752&gt;=契約状況コード表!N$10),"○",IF(AND(BI752=契約状況コード表!M$11,T752&gt;=契約状況コード表!N$11),"○",IF(AND(BI752=契約状況コード表!M$12,T752&gt;=契約状況コード表!N$12),"○",IF(AND(BI752=契約状況コード表!M$13,T752&gt;=契約状況コード表!N$13),"○",IF(T752="他官署で調達手続き入札を実施のため","○","×"))))))))))</f>
        <v>×</v>
      </c>
      <c r="BE752" s="98" t="str">
        <f>IF(AND(BI752=契約状況コード表!M$5,Y752&gt;契約状況コード表!N$5),"○",IF(AND(BI752=契約状況コード表!M$6,Y752&gt;=契約状況コード表!N$6),"○",IF(AND(BI752=契約状況コード表!M$7,Y752&gt;=契約状況コード表!N$7),"○",IF(AND(BI752=契約状況コード表!M$8,Y752&gt;=契約状況コード表!N$8),"○",IF(AND(BI752=契約状況コード表!M$9,Y752&gt;=契約状況コード表!N$9),"○",IF(AND(BI752=契約状況コード表!M$10,Y752&gt;=契約状況コード表!N$10),"○",IF(AND(BI752=契約状況コード表!M$11,Y752&gt;=契約状況コード表!N$11),"○",IF(AND(BI752=契約状況コード表!M$12,Y752&gt;=契約状況コード表!N$12),"○",IF(AND(BI752=契約状況コード表!M$13,Y752&gt;=契約状況コード表!N$13),"○","×")))))))))</f>
        <v>×</v>
      </c>
      <c r="BF752" s="98" t="str">
        <f t="shared" si="93"/>
        <v>×</v>
      </c>
      <c r="BG752" s="98" t="str">
        <f t="shared" si="94"/>
        <v>×</v>
      </c>
      <c r="BH752" s="99" t="str">
        <f t="shared" si="95"/>
        <v/>
      </c>
      <c r="BI752" s="146">
        <f t="shared" si="96"/>
        <v>0</v>
      </c>
      <c r="BJ752" s="29" t="str">
        <f>IF(AG752=契約状況コード表!G$5,"",IF(AND(K752&lt;&gt;"",ISTEXT(U752)),"分担契約/単価契約",IF(ISTEXT(U752),"単価契約",IF(K752&lt;&gt;"","分担契約",""))))</f>
        <v/>
      </c>
      <c r="BK752" s="147"/>
      <c r="BL752" s="102" t="str">
        <f>IF(COUNTIF(T752,"**"),"",IF(AND(T752&gt;=契約状況コード表!P$5,OR(H752=契約状況コード表!M$5,H752=契約状況コード表!M$6)),1,IF(AND(T752&gt;=契約状況コード表!P$13,H752&lt;&gt;契約状況コード表!M$5,H752&lt;&gt;契約状況コード表!M$6),1,"")))</f>
        <v/>
      </c>
      <c r="BM752" s="132" t="str">
        <f t="shared" si="97"/>
        <v>○</v>
      </c>
      <c r="BN752" s="102" t="b">
        <f t="shared" si="98"/>
        <v>1</v>
      </c>
      <c r="BO752" s="102" t="b">
        <f t="shared" si="99"/>
        <v>1</v>
      </c>
    </row>
    <row r="753" spans="7:67" ht="60.6" customHeight="1">
      <c r="G753" s="64"/>
      <c r="H753" s="65"/>
      <c r="I753" s="65"/>
      <c r="J753" s="65"/>
      <c r="K753" s="64"/>
      <c r="L753" s="29"/>
      <c r="M753" s="66"/>
      <c r="N753" s="65"/>
      <c r="O753" s="67"/>
      <c r="P753" s="72"/>
      <c r="Q753" s="73"/>
      <c r="R753" s="65"/>
      <c r="S753" s="64"/>
      <c r="T753" s="68"/>
      <c r="U753" s="75"/>
      <c r="V753" s="76"/>
      <c r="W753" s="148" t="str">
        <f>IF(OR(T753="他官署で調達手続きを実施のため",AG753=契約状況コード表!G$5),"－",IF(V753&lt;&gt;"",ROUNDDOWN(V753/T753,3),(IFERROR(ROUNDDOWN(U753/T753,3),"－"))))</f>
        <v>－</v>
      </c>
      <c r="X753" s="68"/>
      <c r="Y753" s="68"/>
      <c r="Z753" s="71"/>
      <c r="AA753" s="69"/>
      <c r="AB753" s="70"/>
      <c r="AC753" s="71"/>
      <c r="AD753" s="71"/>
      <c r="AE753" s="71"/>
      <c r="AF753" s="71"/>
      <c r="AG753" s="69"/>
      <c r="AH753" s="65"/>
      <c r="AI753" s="65"/>
      <c r="AJ753" s="65"/>
      <c r="AK753" s="29"/>
      <c r="AL753" s="29"/>
      <c r="AM753" s="170"/>
      <c r="AN753" s="170"/>
      <c r="AO753" s="170"/>
      <c r="AP753" s="170"/>
      <c r="AQ753" s="29"/>
      <c r="AR753" s="64"/>
      <c r="AS753" s="29"/>
      <c r="AT753" s="29"/>
      <c r="AU753" s="29"/>
      <c r="AV753" s="29"/>
      <c r="AW753" s="29"/>
      <c r="AX753" s="29"/>
      <c r="AY753" s="29"/>
      <c r="AZ753" s="29"/>
      <c r="BA753" s="92"/>
      <c r="BB753" s="97"/>
      <c r="BC753" s="98" t="str">
        <f>IF(AND(OR(K753=契約状況コード表!D$5,K753=契約状況コード表!D$6),OR(AG753=契約状況コード表!G$5,AG753=契約状況コード表!G$6)),"年間支払金額(全官署)",IF(OR(AG753=契約状況コード表!G$5,AG753=契約状況コード表!G$6),"年間支払金額",IF(AND(OR(COUNTIF(AI753,"*すべて*"),COUNTIF(AI753,"*全て*")),S753="●",OR(K753=契約状況コード表!D$5,K753=契約状況コード表!D$6)),"年間支払金額(全官署、契約相手方ごと)",IF(AND(OR(COUNTIF(AI753,"*すべて*"),COUNTIF(AI753,"*全て*")),S753="●"),"年間支払金額(契約相手方ごと)",IF(AND(OR(K753=契約状況コード表!D$5,K753=契約状況コード表!D$6),AG753=契約状況コード表!G$7),"契約総額(全官署)",IF(AND(K753=契約状況コード表!D$7,AG753=契約状況コード表!G$7),"契約総額(自官署のみ)",IF(K753=契約状況コード表!D$7,"年間支払金額(自官署のみ)",IF(AG753=契約状況コード表!G$7,"契約総額",IF(AND(COUNTIF(BJ753,"&lt;&gt;*単価*"),OR(K753=契約状況コード表!D$5,K753=契約状況コード表!D$6)),"全官署予定価格",IF(AND(COUNTIF(BJ753,"*単価*"),OR(K753=契約状況コード表!D$5,K753=契約状況コード表!D$6)),"全官署支払金額",IF(AND(COUNTIF(BJ753,"&lt;&gt;*単価*"),COUNTIF(BJ753,"*変更契約*")),"変更後予定価格",IF(COUNTIF(BJ753,"*単価*"),"年間支払金額","予定価格"))))))))))))</f>
        <v>予定価格</v>
      </c>
      <c r="BD753" s="98" t="str">
        <f>IF(AND(BI753=契約状況コード表!M$5,T753&gt;契約状況コード表!N$5),"○",IF(AND(BI753=契約状況コード表!M$6,T753&gt;=契約状況コード表!N$6),"○",IF(AND(BI753=契約状況コード表!M$7,T753&gt;=契約状況コード表!N$7),"○",IF(AND(BI753=契約状況コード表!M$8,T753&gt;=契約状況コード表!N$8),"○",IF(AND(BI753=契約状況コード表!M$9,T753&gt;=契約状況コード表!N$9),"○",IF(AND(BI753=契約状況コード表!M$10,T753&gt;=契約状況コード表!N$10),"○",IF(AND(BI753=契約状況コード表!M$11,T753&gt;=契約状況コード表!N$11),"○",IF(AND(BI753=契約状況コード表!M$12,T753&gt;=契約状況コード表!N$12),"○",IF(AND(BI753=契約状況コード表!M$13,T753&gt;=契約状況コード表!N$13),"○",IF(T753="他官署で調達手続き入札を実施のため","○","×"))))))))))</f>
        <v>×</v>
      </c>
      <c r="BE753" s="98" t="str">
        <f>IF(AND(BI753=契約状況コード表!M$5,Y753&gt;契約状況コード表!N$5),"○",IF(AND(BI753=契約状況コード表!M$6,Y753&gt;=契約状況コード表!N$6),"○",IF(AND(BI753=契約状況コード表!M$7,Y753&gt;=契約状況コード表!N$7),"○",IF(AND(BI753=契約状況コード表!M$8,Y753&gt;=契約状況コード表!N$8),"○",IF(AND(BI753=契約状況コード表!M$9,Y753&gt;=契約状況コード表!N$9),"○",IF(AND(BI753=契約状況コード表!M$10,Y753&gt;=契約状況コード表!N$10),"○",IF(AND(BI753=契約状況コード表!M$11,Y753&gt;=契約状況コード表!N$11),"○",IF(AND(BI753=契約状況コード表!M$12,Y753&gt;=契約状況コード表!N$12),"○",IF(AND(BI753=契約状況コード表!M$13,Y753&gt;=契約状況コード表!N$13),"○","×")))))))))</f>
        <v>×</v>
      </c>
      <c r="BF753" s="98" t="str">
        <f t="shared" si="93"/>
        <v>×</v>
      </c>
      <c r="BG753" s="98" t="str">
        <f t="shared" si="94"/>
        <v>×</v>
      </c>
      <c r="BH753" s="99" t="str">
        <f t="shared" si="95"/>
        <v/>
      </c>
      <c r="BI753" s="146">
        <f t="shared" si="96"/>
        <v>0</v>
      </c>
      <c r="BJ753" s="29" t="str">
        <f>IF(AG753=契約状況コード表!G$5,"",IF(AND(K753&lt;&gt;"",ISTEXT(U753)),"分担契約/単価契約",IF(ISTEXT(U753),"単価契約",IF(K753&lt;&gt;"","分担契約",""))))</f>
        <v/>
      </c>
      <c r="BK753" s="147"/>
      <c r="BL753" s="102" t="str">
        <f>IF(COUNTIF(T753,"**"),"",IF(AND(T753&gt;=契約状況コード表!P$5,OR(H753=契約状況コード表!M$5,H753=契約状況コード表!M$6)),1,IF(AND(T753&gt;=契約状況コード表!P$13,H753&lt;&gt;契約状況コード表!M$5,H753&lt;&gt;契約状況コード表!M$6),1,"")))</f>
        <v/>
      </c>
      <c r="BM753" s="132" t="str">
        <f t="shared" si="97"/>
        <v>○</v>
      </c>
      <c r="BN753" s="102" t="b">
        <f t="shared" si="98"/>
        <v>1</v>
      </c>
      <c r="BO753" s="102" t="b">
        <f t="shared" si="99"/>
        <v>1</v>
      </c>
    </row>
    <row r="754" spans="7:67" ht="60.6" customHeight="1">
      <c r="G754" s="64"/>
      <c r="H754" s="65"/>
      <c r="I754" s="65"/>
      <c r="J754" s="65"/>
      <c r="K754" s="64"/>
      <c r="L754" s="29"/>
      <c r="M754" s="66"/>
      <c r="N754" s="65"/>
      <c r="O754" s="67"/>
      <c r="P754" s="72"/>
      <c r="Q754" s="73"/>
      <c r="R754" s="65"/>
      <c r="S754" s="64"/>
      <c r="T754" s="68"/>
      <c r="U754" s="75"/>
      <c r="V754" s="76"/>
      <c r="W754" s="148" t="str">
        <f>IF(OR(T754="他官署で調達手続きを実施のため",AG754=契約状況コード表!G$5),"－",IF(V754&lt;&gt;"",ROUNDDOWN(V754/T754,3),(IFERROR(ROUNDDOWN(U754/T754,3),"－"))))</f>
        <v>－</v>
      </c>
      <c r="X754" s="68"/>
      <c r="Y754" s="68"/>
      <c r="Z754" s="71"/>
      <c r="AA754" s="69"/>
      <c r="AB754" s="70"/>
      <c r="AC754" s="71"/>
      <c r="AD754" s="71"/>
      <c r="AE754" s="71"/>
      <c r="AF754" s="71"/>
      <c r="AG754" s="69"/>
      <c r="AH754" s="65"/>
      <c r="AI754" s="65"/>
      <c r="AJ754" s="65"/>
      <c r="AK754" s="29"/>
      <c r="AL754" s="29"/>
      <c r="AM754" s="170"/>
      <c r="AN754" s="170"/>
      <c r="AO754" s="170"/>
      <c r="AP754" s="170"/>
      <c r="AQ754" s="29"/>
      <c r="AR754" s="64"/>
      <c r="AS754" s="29"/>
      <c r="AT754" s="29"/>
      <c r="AU754" s="29"/>
      <c r="AV754" s="29"/>
      <c r="AW754" s="29"/>
      <c r="AX754" s="29"/>
      <c r="AY754" s="29"/>
      <c r="AZ754" s="29"/>
      <c r="BA754" s="90"/>
      <c r="BB754" s="97"/>
      <c r="BC754" s="98" t="str">
        <f>IF(AND(OR(K754=契約状況コード表!D$5,K754=契約状況コード表!D$6),OR(AG754=契約状況コード表!G$5,AG754=契約状況コード表!G$6)),"年間支払金額(全官署)",IF(OR(AG754=契約状況コード表!G$5,AG754=契約状況コード表!G$6),"年間支払金額",IF(AND(OR(COUNTIF(AI754,"*すべて*"),COUNTIF(AI754,"*全て*")),S754="●",OR(K754=契約状況コード表!D$5,K754=契約状況コード表!D$6)),"年間支払金額(全官署、契約相手方ごと)",IF(AND(OR(COUNTIF(AI754,"*すべて*"),COUNTIF(AI754,"*全て*")),S754="●"),"年間支払金額(契約相手方ごと)",IF(AND(OR(K754=契約状況コード表!D$5,K754=契約状況コード表!D$6),AG754=契約状況コード表!G$7),"契約総額(全官署)",IF(AND(K754=契約状況コード表!D$7,AG754=契約状況コード表!G$7),"契約総額(自官署のみ)",IF(K754=契約状況コード表!D$7,"年間支払金額(自官署のみ)",IF(AG754=契約状況コード表!G$7,"契約総額",IF(AND(COUNTIF(BJ754,"&lt;&gt;*単価*"),OR(K754=契約状況コード表!D$5,K754=契約状況コード表!D$6)),"全官署予定価格",IF(AND(COUNTIF(BJ754,"*単価*"),OR(K754=契約状況コード表!D$5,K754=契約状況コード表!D$6)),"全官署支払金額",IF(AND(COUNTIF(BJ754,"&lt;&gt;*単価*"),COUNTIF(BJ754,"*変更契約*")),"変更後予定価格",IF(COUNTIF(BJ754,"*単価*"),"年間支払金額","予定価格"))))))))))))</f>
        <v>予定価格</v>
      </c>
      <c r="BD754" s="98" t="str">
        <f>IF(AND(BI754=契約状況コード表!M$5,T754&gt;契約状況コード表!N$5),"○",IF(AND(BI754=契約状況コード表!M$6,T754&gt;=契約状況コード表!N$6),"○",IF(AND(BI754=契約状況コード表!M$7,T754&gt;=契約状況コード表!N$7),"○",IF(AND(BI754=契約状況コード表!M$8,T754&gt;=契約状況コード表!N$8),"○",IF(AND(BI754=契約状況コード表!M$9,T754&gt;=契約状況コード表!N$9),"○",IF(AND(BI754=契約状況コード表!M$10,T754&gt;=契約状況コード表!N$10),"○",IF(AND(BI754=契約状況コード表!M$11,T754&gt;=契約状況コード表!N$11),"○",IF(AND(BI754=契約状況コード表!M$12,T754&gt;=契約状況コード表!N$12),"○",IF(AND(BI754=契約状況コード表!M$13,T754&gt;=契約状況コード表!N$13),"○",IF(T754="他官署で調達手続き入札を実施のため","○","×"))))))))))</f>
        <v>×</v>
      </c>
      <c r="BE754" s="98" t="str">
        <f>IF(AND(BI754=契約状況コード表!M$5,Y754&gt;契約状況コード表!N$5),"○",IF(AND(BI754=契約状況コード表!M$6,Y754&gt;=契約状況コード表!N$6),"○",IF(AND(BI754=契約状況コード表!M$7,Y754&gt;=契約状況コード表!N$7),"○",IF(AND(BI754=契約状況コード表!M$8,Y754&gt;=契約状況コード表!N$8),"○",IF(AND(BI754=契約状況コード表!M$9,Y754&gt;=契約状況コード表!N$9),"○",IF(AND(BI754=契約状況コード表!M$10,Y754&gt;=契約状況コード表!N$10),"○",IF(AND(BI754=契約状況コード表!M$11,Y754&gt;=契約状況コード表!N$11),"○",IF(AND(BI754=契約状況コード表!M$12,Y754&gt;=契約状況コード表!N$12),"○",IF(AND(BI754=契約状況コード表!M$13,Y754&gt;=契約状況コード表!N$13),"○","×")))))))))</f>
        <v>×</v>
      </c>
      <c r="BF754" s="98" t="str">
        <f t="shared" si="93"/>
        <v>×</v>
      </c>
      <c r="BG754" s="98" t="str">
        <f t="shared" si="94"/>
        <v>×</v>
      </c>
      <c r="BH754" s="99" t="str">
        <f t="shared" si="95"/>
        <v/>
      </c>
      <c r="BI754" s="146">
        <f t="shared" si="96"/>
        <v>0</v>
      </c>
      <c r="BJ754" s="29" t="str">
        <f>IF(AG754=契約状況コード表!G$5,"",IF(AND(K754&lt;&gt;"",ISTEXT(U754)),"分担契約/単価契約",IF(ISTEXT(U754),"単価契約",IF(K754&lt;&gt;"","分担契約",""))))</f>
        <v/>
      </c>
      <c r="BK754" s="147"/>
      <c r="BL754" s="102" t="str">
        <f>IF(COUNTIF(T754,"**"),"",IF(AND(T754&gt;=契約状況コード表!P$5,OR(H754=契約状況コード表!M$5,H754=契約状況コード表!M$6)),1,IF(AND(T754&gt;=契約状況コード表!P$13,H754&lt;&gt;契約状況コード表!M$5,H754&lt;&gt;契約状況コード表!M$6),1,"")))</f>
        <v/>
      </c>
      <c r="BM754" s="132" t="str">
        <f t="shared" si="97"/>
        <v>○</v>
      </c>
      <c r="BN754" s="102" t="b">
        <f t="shared" si="98"/>
        <v>1</v>
      </c>
      <c r="BO754" s="102" t="b">
        <f t="shared" si="99"/>
        <v>1</v>
      </c>
    </row>
    <row r="755" spans="7:67" ht="60.6" customHeight="1">
      <c r="G755" s="64"/>
      <c r="H755" s="65"/>
      <c r="I755" s="65"/>
      <c r="J755" s="65"/>
      <c r="K755" s="64"/>
      <c r="L755" s="29"/>
      <c r="M755" s="66"/>
      <c r="N755" s="65"/>
      <c r="O755" s="67"/>
      <c r="P755" s="72"/>
      <c r="Q755" s="73"/>
      <c r="R755" s="65"/>
      <c r="S755" s="64"/>
      <c r="T755" s="68"/>
      <c r="U755" s="75"/>
      <c r="V755" s="76"/>
      <c r="W755" s="148" t="str">
        <f>IF(OR(T755="他官署で調達手続きを実施のため",AG755=契約状況コード表!G$5),"－",IF(V755&lt;&gt;"",ROUNDDOWN(V755/T755,3),(IFERROR(ROUNDDOWN(U755/T755,3),"－"))))</f>
        <v>－</v>
      </c>
      <c r="X755" s="68"/>
      <c r="Y755" s="68"/>
      <c r="Z755" s="71"/>
      <c r="AA755" s="69"/>
      <c r="AB755" s="70"/>
      <c r="AC755" s="71"/>
      <c r="AD755" s="71"/>
      <c r="AE755" s="71"/>
      <c r="AF755" s="71"/>
      <c r="AG755" s="69"/>
      <c r="AH755" s="65"/>
      <c r="AI755" s="65"/>
      <c r="AJ755" s="65"/>
      <c r="AK755" s="29"/>
      <c r="AL755" s="29"/>
      <c r="AM755" s="170"/>
      <c r="AN755" s="170"/>
      <c r="AO755" s="170"/>
      <c r="AP755" s="170"/>
      <c r="AQ755" s="29"/>
      <c r="AR755" s="64"/>
      <c r="AS755" s="29"/>
      <c r="AT755" s="29"/>
      <c r="AU755" s="29"/>
      <c r="AV755" s="29"/>
      <c r="AW755" s="29"/>
      <c r="AX755" s="29"/>
      <c r="AY755" s="29"/>
      <c r="AZ755" s="29"/>
      <c r="BA755" s="90"/>
      <c r="BB755" s="97"/>
      <c r="BC755" s="98" t="str">
        <f>IF(AND(OR(K755=契約状況コード表!D$5,K755=契約状況コード表!D$6),OR(AG755=契約状況コード表!G$5,AG755=契約状況コード表!G$6)),"年間支払金額(全官署)",IF(OR(AG755=契約状況コード表!G$5,AG755=契約状況コード表!G$6),"年間支払金額",IF(AND(OR(COUNTIF(AI755,"*すべて*"),COUNTIF(AI755,"*全て*")),S755="●",OR(K755=契約状況コード表!D$5,K755=契約状況コード表!D$6)),"年間支払金額(全官署、契約相手方ごと)",IF(AND(OR(COUNTIF(AI755,"*すべて*"),COUNTIF(AI755,"*全て*")),S755="●"),"年間支払金額(契約相手方ごと)",IF(AND(OR(K755=契約状況コード表!D$5,K755=契約状況コード表!D$6),AG755=契約状況コード表!G$7),"契約総額(全官署)",IF(AND(K755=契約状況コード表!D$7,AG755=契約状況コード表!G$7),"契約総額(自官署のみ)",IF(K755=契約状況コード表!D$7,"年間支払金額(自官署のみ)",IF(AG755=契約状況コード表!G$7,"契約総額",IF(AND(COUNTIF(BJ755,"&lt;&gt;*単価*"),OR(K755=契約状況コード表!D$5,K755=契約状況コード表!D$6)),"全官署予定価格",IF(AND(COUNTIF(BJ755,"*単価*"),OR(K755=契約状況コード表!D$5,K755=契約状況コード表!D$6)),"全官署支払金額",IF(AND(COUNTIF(BJ755,"&lt;&gt;*単価*"),COUNTIF(BJ755,"*変更契約*")),"変更後予定価格",IF(COUNTIF(BJ755,"*単価*"),"年間支払金額","予定価格"))))))))))))</f>
        <v>予定価格</v>
      </c>
      <c r="BD755" s="98" t="str">
        <f>IF(AND(BI755=契約状況コード表!M$5,T755&gt;契約状況コード表!N$5),"○",IF(AND(BI755=契約状況コード表!M$6,T755&gt;=契約状況コード表!N$6),"○",IF(AND(BI755=契約状況コード表!M$7,T755&gt;=契約状況コード表!N$7),"○",IF(AND(BI755=契約状況コード表!M$8,T755&gt;=契約状況コード表!N$8),"○",IF(AND(BI755=契約状況コード表!M$9,T755&gt;=契約状況コード表!N$9),"○",IF(AND(BI755=契約状況コード表!M$10,T755&gt;=契約状況コード表!N$10),"○",IF(AND(BI755=契約状況コード表!M$11,T755&gt;=契約状況コード表!N$11),"○",IF(AND(BI755=契約状況コード表!M$12,T755&gt;=契約状況コード表!N$12),"○",IF(AND(BI755=契約状況コード表!M$13,T755&gt;=契約状況コード表!N$13),"○",IF(T755="他官署で調達手続き入札を実施のため","○","×"))))))))))</f>
        <v>×</v>
      </c>
      <c r="BE755" s="98" t="str">
        <f>IF(AND(BI755=契約状況コード表!M$5,Y755&gt;契約状況コード表!N$5),"○",IF(AND(BI755=契約状況コード表!M$6,Y755&gt;=契約状況コード表!N$6),"○",IF(AND(BI755=契約状況コード表!M$7,Y755&gt;=契約状況コード表!N$7),"○",IF(AND(BI755=契約状況コード表!M$8,Y755&gt;=契約状況コード表!N$8),"○",IF(AND(BI755=契約状況コード表!M$9,Y755&gt;=契約状況コード表!N$9),"○",IF(AND(BI755=契約状況コード表!M$10,Y755&gt;=契約状況コード表!N$10),"○",IF(AND(BI755=契約状況コード表!M$11,Y755&gt;=契約状況コード表!N$11),"○",IF(AND(BI755=契約状況コード表!M$12,Y755&gt;=契約状況コード表!N$12),"○",IF(AND(BI755=契約状況コード表!M$13,Y755&gt;=契約状況コード表!N$13),"○","×")))))))))</f>
        <v>×</v>
      </c>
      <c r="BF755" s="98" t="str">
        <f t="shared" si="93"/>
        <v>×</v>
      </c>
      <c r="BG755" s="98" t="str">
        <f t="shared" si="94"/>
        <v>×</v>
      </c>
      <c r="BH755" s="99" t="str">
        <f t="shared" si="95"/>
        <v/>
      </c>
      <c r="BI755" s="146">
        <f t="shared" si="96"/>
        <v>0</v>
      </c>
      <c r="BJ755" s="29" t="str">
        <f>IF(AG755=契約状況コード表!G$5,"",IF(AND(K755&lt;&gt;"",ISTEXT(U755)),"分担契約/単価契約",IF(ISTEXT(U755),"単価契約",IF(K755&lt;&gt;"","分担契約",""))))</f>
        <v/>
      </c>
      <c r="BK755" s="147"/>
      <c r="BL755" s="102" t="str">
        <f>IF(COUNTIF(T755,"**"),"",IF(AND(T755&gt;=契約状況コード表!P$5,OR(H755=契約状況コード表!M$5,H755=契約状況コード表!M$6)),1,IF(AND(T755&gt;=契約状況コード表!P$13,H755&lt;&gt;契約状況コード表!M$5,H755&lt;&gt;契約状況コード表!M$6),1,"")))</f>
        <v/>
      </c>
      <c r="BM755" s="132" t="str">
        <f t="shared" si="97"/>
        <v>○</v>
      </c>
      <c r="BN755" s="102" t="b">
        <f t="shared" si="98"/>
        <v>1</v>
      </c>
      <c r="BO755" s="102" t="b">
        <f t="shared" si="99"/>
        <v>1</v>
      </c>
    </row>
    <row r="756" spans="7:67" ht="60.6" customHeight="1">
      <c r="G756" s="64"/>
      <c r="H756" s="65"/>
      <c r="I756" s="65"/>
      <c r="J756" s="65"/>
      <c r="K756" s="64"/>
      <c r="L756" s="29"/>
      <c r="M756" s="66"/>
      <c r="N756" s="65"/>
      <c r="O756" s="67"/>
      <c r="P756" s="72"/>
      <c r="Q756" s="73"/>
      <c r="R756" s="65"/>
      <c r="S756" s="64"/>
      <c r="T756" s="74"/>
      <c r="U756" s="131"/>
      <c r="V756" s="76"/>
      <c r="W756" s="148" t="str">
        <f>IF(OR(T756="他官署で調達手続きを実施のため",AG756=契約状況コード表!G$5),"－",IF(V756&lt;&gt;"",ROUNDDOWN(V756/T756,3),(IFERROR(ROUNDDOWN(U756/T756,3),"－"))))</f>
        <v>－</v>
      </c>
      <c r="X756" s="74"/>
      <c r="Y756" s="74"/>
      <c r="Z756" s="71"/>
      <c r="AA756" s="69"/>
      <c r="AB756" s="70"/>
      <c r="AC756" s="71"/>
      <c r="AD756" s="71"/>
      <c r="AE756" s="71"/>
      <c r="AF756" s="71"/>
      <c r="AG756" s="69"/>
      <c r="AH756" s="65"/>
      <c r="AI756" s="65"/>
      <c r="AJ756" s="65"/>
      <c r="AK756" s="29"/>
      <c r="AL756" s="29"/>
      <c r="AM756" s="170"/>
      <c r="AN756" s="170"/>
      <c r="AO756" s="170"/>
      <c r="AP756" s="170"/>
      <c r="AQ756" s="29"/>
      <c r="AR756" s="64"/>
      <c r="AS756" s="29"/>
      <c r="AT756" s="29"/>
      <c r="AU756" s="29"/>
      <c r="AV756" s="29"/>
      <c r="AW756" s="29"/>
      <c r="AX756" s="29"/>
      <c r="AY756" s="29"/>
      <c r="AZ756" s="29"/>
      <c r="BA756" s="90"/>
      <c r="BB756" s="97"/>
      <c r="BC756" s="98" t="str">
        <f>IF(AND(OR(K756=契約状況コード表!D$5,K756=契約状況コード表!D$6),OR(AG756=契約状況コード表!G$5,AG756=契約状況コード表!G$6)),"年間支払金額(全官署)",IF(OR(AG756=契約状況コード表!G$5,AG756=契約状況コード表!G$6),"年間支払金額",IF(AND(OR(COUNTIF(AI756,"*すべて*"),COUNTIF(AI756,"*全て*")),S756="●",OR(K756=契約状況コード表!D$5,K756=契約状況コード表!D$6)),"年間支払金額(全官署、契約相手方ごと)",IF(AND(OR(COUNTIF(AI756,"*すべて*"),COUNTIF(AI756,"*全て*")),S756="●"),"年間支払金額(契約相手方ごと)",IF(AND(OR(K756=契約状況コード表!D$5,K756=契約状況コード表!D$6),AG756=契約状況コード表!G$7),"契約総額(全官署)",IF(AND(K756=契約状況コード表!D$7,AG756=契約状況コード表!G$7),"契約総額(自官署のみ)",IF(K756=契約状況コード表!D$7,"年間支払金額(自官署のみ)",IF(AG756=契約状況コード表!G$7,"契約総額",IF(AND(COUNTIF(BJ756,"&lt;&gt;*単価*"),OR(K756=契約状況コード表!D$5,K756=契約状況コード表!D$6)),"全官署予定価格",IF(AND(COUNTIF(BJ756,"*単価*"),OR(K756=契約状況コード表!D$5,K756=契約状況コード表!D$6)),"全官署支払金額",IF(AND(COUNTIF(BJ756,"&lt;&gt;*単価*"),COUNTIF(BJ756,"*変更契約*")),"変更後予定価格",IF(COUNTIF(BJ756,"*単価*"),"年間支払金額","予定価格"))))))))))))</f>
        <v>予定価格</v>
      </c>
      <c r="BD756" s="98" t="str">
        <f>IF(AND(BI756=契約状況コード表!M$5,T756&gt;契約状況コード表!N$5),"○",IF(AND(BI756=契約状況コード表!M$6,T756&gt;=契約状況コード表!N$6),"○",IF(AND(BI756=契約状況コード表!M$7,T756&gt;=契約状況コード表!N$7),"○",IF(AND(BI756=契約状況コード表!M$8,T756&gt;=契約状況コード表!N$8),"○",IF(AND(BI756=契約状況コード表!M$9,T756&gt;=契約状況コード表!N$9),"○",IF(AND(BI756=契約状況コード表!M$10,T756&gt;=契約状況コード表!N$10),"○",IF(AND(BI756=契約状況コード表!M$11,T756&gt;=契約状況コード表!N$11),"○",IF(AND(BI756=契約状況コード表!M$12,T756&gt;=契約状況コード表!N$12),"○",IF(AND(BI756=契約状況コード表!M$13,T756&gt;=契約状況コード表!N$13),"○",IF(T756="他官署で調達手続き入札を実施のため","○","×"))))))))))</f>
        <v>×</v>
      </c>
      <c r="BE756" s="98" t="str">
        <f>IF(AND(BI756=契約状況コード表!M$5,Y756&gt;契約状況コード表!N$5),"○",IF(AND(BI756=契約状況コード表!M$6,Y756&gt;=契約状況コード表!N$6),"○",IF(AND(BI756=契約状況コード表!M$7,Y756&gt;=契約状況コード表!N$7),"○",IF(AND(BI756=契約状況コード表!M$8,Y756&gt;=契約状況コード表!N$8),"○",IF(AND(BI756=契約状況コード表!M$9,Y756&gt;=契約状況コード表!N$9),"○",IF(AND(BI756=契約状況コード表!M$10,Y756&gt;=契約状況コード表!N$10),"○",IF(AND(BI756=契約状況コード表!M$11,Y756&gt;=契約状況コード表!N$11),"○",IF(AND(BI756=契約状況コード表!M$12,Y756&gt;=契約状況コード表!N$12),"○",IF(AND(BI756=契約状況コード表!M$13,Y756&gt;=契約状況コード表!N$13),"○","×")))))))))</f>
        <v>×</v>
      </c>
      <c r="BF756" s="98" t="str">
        <f t="shared" si="93"/>
        <v>×</v>
      </c>
      <c r="BG756" s="98" t="str">
        <f t="shared" si="94"/>
        <v>×</v>
      </c>
      <c r="BH756" s="99" t="str">
        <f t="shared" si="95"/>
        <v/>
      </c>
      <c r="BI756" s="146">
        <f t="shared" si="96"/>
        <v>0</v>
      </c>
      <c r="BJ756" s="29" t="str">
        <f>IF(AG756=契約状況コード表!G$5,"",IF(AND(K756&lt;&gt;"",ISTEXT(U756)),"分担契約/単価契約",IF(ISTEXT(U756),"単価契約",IF(K756&lt;&gt;"","分担契約",""))))</f>
        <v/>
      </c>
      <c r="BK756" s="147"/>
      <c r="BL756" s="102" t="str">
        <f>IF(COUNTIF(T756,"**"),"",IF(AND(T756&gt;=契約状況コード表!P$5,OR(H756=契約状況コード表!M$5,H756=契約状況コード表!M$6)),1,IF(AND(T756&gt;=契約状況コード表!P$13,H756&lt;&gt;契約状況コード表!M$5,H756&lt;&gt;契約状況コード表!M$6),1,"")))</f>
        <v/>
      </c>
      <c r="BM756" s="132" t="str">
        <f t="shared" si="97"/>
        <v>○</v>
      </c>
      <c r="BN756" s="102" t="b">
        <f t="shared" si="98"/>
        <v>1</v>
      </c>
      <c r="BO756" s="102" t="b">
        <f t="shared" si="99"/>
        <v>1</v>
      </c>
    </row>
    <row r="757" spans="7:67" ht="60.6" customHeight="1">
      <c r="G757" s="64"/>
      <c r="H757" s="65"/>
      <c r="I757" s="65"/>
      <c r="J757" s="65"/>
      <c r="K757" s="64"/>
      <c r="L757" s="29"/>
      <c r="M757" s="66"/>
      <c r="N757" s="65"/>
      <c r="O757" s="67"/>
      <c r="P757" s="72"/>
      <c r="Q757" s="73"/>
      <c r="R757" s="65"/>
      <c r="S757" s="64"/>
      <c r="T757" s="68"/>
      <c r="U757" s="75"/>
      <c r="V757" s="76"/>
      <c r="W757" s="148" t="str">
        <f>IF(OR(T757="他官署で調達手続きを実施のため",AG757=契約状況コード表!G$5),"－",IF(V757&lt;&gt;"",ROUNDDOWN(V757/T757,3),(IFERROR(ROUNDDOWN(U757/T757,3),"－"))))</f>
        <v>－</v>
      </c>
      <c r="X757" s="68"/>
      <c r="Y757" s="68"/>
      <c r="Z757" s="71"/>
      <c r="AA757" s="69"/>
      <c r="AB757" s="70"/>
      <c r="AC757" s="71"/>
      <c r="AD757" s="71"/>
      <c r="AE757" s="71"/>
      <c r="AF757" s="71"/>
      <c r="AG757" s="69"/>
      <c r="AH757" s="65"/>
      <c r="AI757" s="65"/>
      <c r="AJ757" s="65"/>
      <c r="AK757" s="29"/>
      <c r="AL757" s="29"/>
      <c r="AM757" s="170"/>
      <c r="AN757" s="170"/>
      <c r="AO757" s="170"/>
      <c r="AP757" s="170"/>
      <c r="AQ757" s="29"/>
      <c r="AR757" s="64"/>
      <c r="AS757" s="29"/>
      <c r="AT757" s="29"/>
      <c r="AU757" s="29"/>
      <c r="AV757" s="29"/>
      <c r="AW757" s="29"/>
      <c r="AX757" s="29"/>
      <c r="AY757" s="29"/>
      <c r="AZ757" s="29"/>
      <c r="BA757" s="90"/>
      <c r="BB757" s="97"/>
      <c r="BC757" s="98" t="str">
        <f>IF(AND(OR(K757=契約状況コード表!D$5,K757=契約状況コード表!D$6),OR(AG757=契約状況コード表!G$5,AG757=契約状況コード表!G$6)),"年間支払金額(全官署)",IF(OR(AG757=契約状況コード表!G$5,AG757=契約状況コード表!G$6),"年間支払金額",IF(AND(OR(COUNTIF(AI757,"*すべて*"),COUNTIF(AI757,"*全て*")),S757="●",OR(K757=契約状況コード表!D$5,K757=契約状況コード表!D$6)),"年間支払金額(全官署、契約相手方ごと)",IF(AND(OR(COUNTIF(AI757,"*すべて*"),COUNTIF(AI757,"*全て*")),S757="●"),"年間支払金額(契約相手方ごと)",IF(AND(OR(K757=契約状況コード表!D$5,K757=契約状況コード表!D$6),AG757=契約状況コード表!G$7),"契約総額(全官署)",IF(AND(K757=契約状況コード表!D$7,AG757=契約状況コード表!G$7),"契約総額(自官署のみ)",IF(K757=契約状況コード表!D$7,"年間支払金額(自官署のみ)",IF(AG757=契約状況コード表!G$7,"契約総額",IF(AND(COUNTIF(BJ757,"&lt;&gt;*単価*"),OR(K757=契約状況コード表!D$5,K757=契約状況コード表!D$6)),"全官署予定価格",IF(AND(COUNTIF(BJ757,"*単価*"),OR(K757=契約状況コード表!D$5,K757=契約状況コード表!D$6)),"全官署支払金額",IF(AND(COUNTIF(BJ757,"&lt;&gt;*単価*"),COUNTIF(BJ757,"*変更契約*")),"変更後予定価格",IF(COUNTIF(BJ757,"*単価*"),"年間支払金額","予定価格"))))))))))))</f>
        <v>予定価格</v>
      </c>
      <c r="BD757" s="98" t="str">
        <f>IF(AND(BI757=契約状況コード表!M$5,T757&gt;契約状況コード表!N$5),"○",IF(AND(BI757=契約状況コード表!M$6,T757&gt;=契約状況コード表!N$6),"○",IF(AND(BI757=契約状況コード表!M$7,T757&gt;=契約状況コード表!N$7),"○",IF(AND(BI757=契約状況コード表!M$8,T757&gt;=契約状況コード表!N$8),"○",IF(AND(BI757=契約状況コード表!M$9,T757&gt;=契約状況コード表!N$9),"○",IF(AND(BI757=契約状況コード表!M$10,T757&gt;=契約状況コード表!N$10),"○",IF(AND(BI757=契約状況コード表!M$11,T757&gt;=契約状況コード表!N$11),"○",IF(AND(BI757=契約状況コード表!M$12,T757&gt;=契約状況コード表!N$12),"○",IF(AND(BI757=契約状況コード表!M$13,T757&gt;=契約状況コード表!N$13),"○",IF(T757="他官署で調達手続き入札を実施のため","○","×"))))))))))</f>
        <v>×</v>
      </c>
      <c r="BE757" s="98" t="str">
        <f>IF(AND(BI757=契約状況コード表!M$5,Y757&gt;契約状況コード表!N$5),"○",IF(AND(BI757=契約状況コード表!M$6,Y757&gt;=契約状況コード表!N$6),"○",IF(AND(BI757=契約状況コード表!M$7,Y757&gt;=契約状況コード表!N$7),"○",IF(AND(BI757=契約状況コード表!M$8,Y757&gt;=契約状況コード表!N$8),"○",IF(AND(BI757=契約状況コード表!M$9,Y757&gt;=契約状況コード表!N$9),"○",IF(AND(BI757=契約状況コード表!M$10,Y757&gt;=契約状況コード表!N$10),"○",IF(AND(BI757=契約状況コード表!M$11,Y757&gt;=契約状況コード表!N$11),"○",IF(AND(BI757=契約状況コード表!M$12,Y757&gt;=契約状況コード表!N$12),"○",IF(AND(BI757=契約状況コード表!M$13,Y757&gt;=契約状況コード表!N$13),"○","×")))))))))</f>
        <v>×</v>
      </c>
      <c r="BF757" s="98" t="str">
        <f t="shared" si="93"/>
        <v>×</v>
      </c>
      <c r="BG757" s="98" t="str">
        <f t="shared" si="94"/>
        <v>×</v>
      </c>
      <c r="BH757" s="99" t="str">
        <f t="shared" si="95"/>
        <v/>
      </c>
      <c r="BI757" s="146">
        <f t="shared" si="96"/>
        <v>0</v>
      </c>
      <c r="BJ757" s="29" t="str">
        <f>IF(AG757=契約状況コード表!G$5,"",IF(AND(K757&lt;&gt;"",ISTEXT(U757)),"分担契約/単価契約",IF(ISTEXT(U757),"単価契約",IF(K757&lt;&gt;"","分担契約",""))))</f>
        <v/>
      </c>
      <c r="BK757" s="147"/>
      <c r="BL757" s="102" t="str">
        <f>IF(COUNTIF(T757,"**"),"",IF(AND(T757&gt;=契約状況コード表!P$5,OR(H757=契約状況コード表!M$5,H757=契約状況コード表!M$6)),1,IF(AND(T757&gt;=契約状況コード表!P$13,H757&lt;&gt;契約状況コード表!M$5,H757&lt;&gt;契約状況コード表!M$6),1,"")))</f>
        <v/>
      </c>
      <c r="BM757" s="132" t="str">
        <f t="shared" si="97"/>
        <v>○</v>
      </c>
      <c r="BN757" s="102" t="b">
        <f t="shared" si="98"/>
        <v>1</v>
      </c>
      <c r="BO757" s="102" t="b">
        <f t="shared" si="99"/>
        <v>1</v>
      </c>
    </row>
    <row r="758" spans="7:67" ht="60.6" customHeight="1">
      <c r="G758" s="64"/>
      <c r="H758" s="65"/>
      <c r="I758" s="65"/>
      <c r="J758" s="65"/>
      <c r="K758" s="64"/>
      <c r="L758" s="29"/>
      <c r="M758" s="66"/>
      <c r="N758" s="65"/>
      <c r="O758" s="67"/>
      <c r="P758" s="72"/>
      <c r="Q758" s="73"/>
      <c r="R758" s="65"/>
      <c r="S758" s="64"/>
      <c r="T758" s="68"/>
      <c r="U758" s="75"/>
      <c r="V758" s="76"/>
      <c r="W758" s="148" t="str">
        <f>IF(OR(T758="他官署で調達手続きを実施のため",AG758=契約状況コード表!G$5),"－",IF(V758&lt;&gt;"",ROUNDDOWN(V758/T758,3),(IFERROR(ROUNDDOWN(U758/T758,3),"－"))))</f>
        <v>－</v>
      </c>
      <c r="X758" s="68"/>
      <c r="Y758" s="68"/>
      <c r="Z758" s="71"/>
      <c r="AA758" s="69"/>
      <c r="AB758" s="70"/>
      <c r="AC758" s="71"/>
      <c r="AD758" s="71"/>
      <c r="AE758" s="71"/>
      <c r="AF758" s="71"/>
      <c r="AG758" s="69"/>
      <c r="AH758" s="65"/>
      <c r="AI758" s="65"/>
      <c r="AJ758" s="65"/>
      <c r="AK758" s="29"/>
      <c r="AL758" s="29"/>
      <c r="AM758" s="170"/>
      <c r="AN758" s="170"/>
      <c r="AO758" s="170"/>
      <c r="AP758" s="170"/>
      <c r="AQ758" s="29"/>
      <c r="AR758" s="64"/>
      <c r="AS758" s="29"/>
      <c r="AT758" s="29"/>
      <c r="AU758" s="29"/>
      <c r="AV758" s="29"/>
      <c r="AW758" s="29"/>
      <c r="AX758" s="29"/>
      <c r="AY758" s="29"/>
      <c r="AZ758" s="29"/>
      <c r="BA758" s="90"/>
      <c r="BB758" s="97"/>
      <c r="BC758" s="98" t="str">
        <f>IF(AND(OR(K758=契約状況コード表!D$5,K758=契約状況コード表!D$6),OR(AG758=契約状況コード表!G$5,AG758=契約状況コード表!G$6)),"年間支払金額(全官署)",IF(OR(AG758=契約状況コード表!G$5,AG758=契約状況コード表!G$6),"年間支払金額",IF(AND(OR(COUNTIF(AI758,"*すべて*"),COUNTIF(AI758,"*全て*")),S758="●",OR(K758=契約状況コード表!D$5,K758=契約状況コード表!D$6)),"年間支払金額(全官署、契約相手方ごと)",IF(AND(OR(COUNTIF(AI758,"*すべて*"),COUNTIF(AI758,"*全て*")),S758="●"),"年間支払金額(契約相手方ごと)",IF(AND(OR(K758=契約状況コード表!D$5,K758=契約状況コード表!D$6),AG758=契約状況コード表!G$7),"契約総額(全官署)",IF(AND(K758=契約状況コード表!D$7,AG758=契約状況コード表!G$7),"契約総額(自官署のみ)",IF(K758=契約状況コード表!D$7,"年間支払金額(自官署のみ)",IF(AG758=契約状況コード表!G$7,"契約総額",IF(AND(COUNTIF(BJ758,"&lt;&gt;*単価*"),OR(K758=契約状況コード表!D$5,K758=契約状況コード表!D$6)),"全官署予定価格",IF(AND(COUNTIF(BJ758,"*単価*"),OR(K758=契約状況コード表!D$5,K758=契約状況コード表!D$6)),"全官署支払金額",IF(AND(COUNTIF(BJ758,"&lt;&gt;*単価*"),COUNTIF(BJ758,"*変更契約*")),"変更後予定価格",IF(COUNTIF(BJ758,"*単価*"),"年間支払金額","予定価格"))))))))))))</f>
        <v>予定価格</v>
      </c>
      <c r="BD758" s="98" t="str">
        <f>IF(AND(BI758=契約状況コード表!M$5,T758&gt;契約状況コード表!N$5),"○",IF(AND(BI758=契約状況コード表!M$6,T758&gt;=契約状況コード表!N$6),"○",IF(AND(BI758=契約状況コード表!M$7,T758&gt;=契約状況コード表!N$7),"○",IF(AND(BI758=契約状況コード表!M$8,T758&gt;=契約状況コード表!N$8),"○",IF(AND(BI758=契約状況コード表!M$9,T758&gt;=契約状況コード表!N$9),"○",IF(AND(BI758=契約状況コード表!M$10,T758&gt;=契約状況コード表!N$10),"○",IF(AND(BI758=契約状況コード表!M$11,T758&gt;=契約状況コード表!N$11),"○",IF(AND(BI758=契約状況コード表!M$12,T758&gt;=契約状況コード表!N$12),"○",IF(AND(BI758=契約状況コード表!M$13,T758&gt;=契約状況コード表!N$13),"○",IF(T758="他官署で調達手続き入札を実施のため","○","×"))))))))))</f>
        <v>×</v>
      </c>
      <c r="BE758" s="98" t="str">
        <f>IF(AND(BI758=契約状況コード表!M$5,Y758&gt;契約状況コード表!N$5),"○",IF(AND(BI758=契約状況コード表!M$6,Y758&gt;=契約状況コード表!N$6),"○",IF(AND(BI758=契約状況コード表!M$7,Y758&gt;=契約状況コード表!N$7),"○",IF(AND(BI758=契約状況コード表!M$8,Y758&gt;=契約状況コード表!N$8),"○",IF(AND(BI758=契約状況コード表!M$9,Y758&gt;=契約状況コード表!N$9),"○",IF(AND(BI758=契約状況コード表!M$10,Y758&gt;=契約状況コード表!N$10),"○",IF(AND(BI758=契約状況コード表!M$11,Y758&gt;=契約状況コード表!N$11),"○",IF(AND(BI758=契約状況コード表!M$12,Y758&gt;=契約状況コード表!N$12),"○",IF(AND(BI758=契約状況コード表!M$13,Y758&gt;=契約状況コード表!N$13),"○","×")))))))))</f>
        <v>×</v>
      </c>
      <c r="BF758" s="98" t="str">
        <f t="shared" si="93"/>
        <v>×</v>
      </c>
      <c r="BG758" s="98" t="str">
        <f t="shared" si="94"/>
        <v>×</v>
      </c>
      <c r="BH758" s="99" t="str">
        <f t="shared" si="95"/>
        <v/>
      </c>
      <c r="BI758" s="146">
        <f t="shared" si="96"/>
        <v>0</v>
      </c>
      <c r="BJ758" s="29" t="str">
        <f>IF(AG758=契約状況コード表!G$5,"",IF(AND(K758&lt;&gt;"",ISTEXT(U758)),"分担契約/単価契約",IF(ISTEXT(U758),"単価契約",IF(K758&lt;&gt;"","分担契約",""))))</f>
        <v/>
      </c>
      <c r="BK758" s="147"/>
      <c r="BL758" s="102" t="str">
        <f>IF(COUNTIF(T758,"**"),"",IF(AND(T758&gt;=契約状況コード表!P$5,OR(H758=契約状況コード表!M$5,H758=契約状況コード表!M$6)),1,IF(AND(T758&gt;=契約状況コード表!P$13,H758&lt;&gt;契約状況コード表!M$5,H758&lt;&gt;契約状況コード表!M$6),1,"")))</f>
        <v/>
      </c>
      <c r="BM758" s="132" t="str">
        <f t="shared" si="97"/>
        <v>○</v>
      </c>
      <c r="BN758" s="102" t="b">
        <f t="shared" si="98"/>
        <v>1</v>
      </c>
      <c r="BO758" s="102" t="b">
        <f t="shared" si="99"/>
        <v>1</v>
      </c>
    </row>
    <row r="759" spans="7:67" ht="60.6" customHeight="1">
      <c r="G759" s="64"/>
      <c r="H759" s="65"/>
      <c r="I759" s="65"/>
      <c r="J759" s="65"/>
      <c r="K759" s="64"/>
      <c r="L759" s="29"/>
      <c r="M759" s="66"/>
      <c r="N759" s="65"/>
      <c r="O759" s="67"/>
      <c r="P759" s="72"/>
      <c r="Q759" s="73"/>
      <c r="R759" s="65"/>
      <c r="S759" s="64"/>
      <c r="T759" s="68"/>
      <c r="U759" s="75"/>
      <c r="V759" s="76"/>
      <c r="W759" s="148" t="str">
        <f>IF(OR(T759="他官署で調達手続きを実施のため",AG759=契約状況コード表!G$5),"－",IF(V759&lt;&gt;"",ROUNDDOWN(V759/T759,3),(IFERROR(ROUNDDOWN(U759/T759,3),"－"))))</f>
        <v>－</v>
      </c>
      <c r="X759" s="68"/>
      <c r="Y759" s="68"/>
      <c r="Z759" s="71"/>
      <c r="AA759" s="69"/>
      <c r="AB759" s="70"/>
      <c r="AC759" s="71"/>
      <c r="AD759" s="71"/>
      <c r="AE759" s="71"/>
      <c r="AF759" s="71"/>
      <c r="AG759" s="69"/>
      <c r="AH759" s="65"/>
      <c r="AI759" s="65"/>
      <c r="AJ759" s="65"/>
      <c r="AK759" s="29"/>
      <c r="AL759" s="29"/>
      <c r="AM759" s="170"/>
      <c r="AN759" s="170"/>
      <c r="AO759" s="170"/>
      <c r="AP759" s="170"/>
      <c r="AQ759" s="29"/>
      <c r="AR759" s="64"/>
      <c r="AS759" s="29"/>
      <c r="AT759" s="29"/>
      <c r="AU759" s="29"/>
      <c r="AV759" s="29"/>
      <c r="AW759" s="29"/>
      <c r="AX759" s="29"/>
      <c r="AY759" s="29"/>
      <c r="AZ759" s="29"/>
      <c r="BA759" s="90"/>
      <c r="BB759" s="97"/>
      <c r="BC759" s="98" t="str">
        <f>IF(AND(OR(K759=契約状況コード表!D$5,K759=契約状況コード表!D$6),OR(AG759=契約状況コード表!G$5,AG759=契約状況コード表!G$6)),"年間支払金額(全官署)",IF(OR(AG759=契約状況コード表!G$5,AG759=契約状況コード表!G$6),"年間支払金額",IF(AND(OR(COUNTIF(AI759,"*すべて*"),COUNTIF(AI759,"*全て*")),S759="●",OR(K759=契約状況コード表!D$5,K759=契約状況コード表!D$6)),"年間支払金額(全官署、契約相手方ごと)",IF(AND(OR(COUNTIF(AI759,"*すべて*"),COUNTIF(AI759,"*全て*")),S759="●"),"年間支払金額(契約相手方ごと)",IF(AND(OR(K759=契約状況コード表!D$5,K759=契約状況コード表!D$6),AG759=契約状況コード表!G$7),"契約総額(全官署)",IF(AND(K759=契約状況コード表!D$7,AG759=契約状況コード表!G$7),"契約総額(自官署のみ)",IF(K759=契約状況コード表!D$7,"年間支払金額(自官署のみ)",IF(AG759=契約状況コード表!G$7,"契約総額",IF(AND(COUNTIF(BJ759,"&lt;&gt;*単価*"),OR(K759=契約状況コード表!D$5,K759=契約状況コード表!D$6)),"全官署予定価格",IF(AND(COUNTIF(BJ759,"*単価*"),OR(K759=契約状況コード表!D$5,K759=契約状況コード表!D$6)),"全官署支払金額",IF(AND(COUNTIF(BJ759,"&lt;&gt;*単価*"),COUNTIF(BJ759,"*変更契約*")),"変更後予定価格",IF(COUNTIF(BJ759,"*単価*"),"年間支払金額","予定価格"))))))))))))</f>
        <v>予定価格</v>
      </c>
      <c r="BD759" s="98" t="str">
        <f>IF(AND(BI759=契約状況コード表!M$5,T759&gt;契約状況コード表!N$5),"○",IF(AND(BI759=契約状況コード表!M$6,T759&gt;=契約状況コード表!N$6),"○",IF(AND(BI759=契約状況コード表!M$7,T759&gt;=契約状況コード表!N$7),"○",IF(AND(BI759=契約状況コード表!M$8,T759&gt;=契約状況コード表!N$8),"○",IF(AND(BI759=契約状況コード表!M$9,T759&gt;=契約状況コード表!N$9),"○",IF(AND(BI759=契約状況コード表!M$10,T759&gt;=契約状況コード表!N$10),"○",IF(AND(BI759=契約状況コード表!M$11,T759&gt;=契約状況コード表!N$11),"○",IF(AND(BI759=契約状況コード表!M$12,T759&gt;=契約状況コード表!N$12),"○",IF(AND(BI759=契約状況コード表!M$13,T759&gt;=契約状況コード表!N$13),"○",IF(T759="他官署で調達手続き入札を実施のため","○","×"))))))))))</f>
        <v>×</v>
      </c>
      <c r="BE759" s="98" t="str">
        <f>IF(AND(BI759=契約状況コード表!M$5,Y759&gt;契約状況コード表!N$5),"○",IF(AND(BI759=契約状況コード表!M$6,Y759&gt;=契約状況コード表!N$6),"○",IF(AND(BI759=契約状況コード表!M$7,Y759&gt;=契約状況コード表!N$7),"○",IF(AND(BI759=契約状況コード表!M$8,Y759&gt;=契約状況コード表!N$8),"○",IF(AND(BI759=契約状況コード表!M$9,Y759&gt;=契約状況コード表!N$9),"○",IF(AND(BI759=契約状況コード表!M$10,Y759&gt;=契約状況コード表!N$10),"○",IF(AND(BI759=契約状況コード表!M$11,Y759&gt;=契約状況コード表!N$11),"○",IF(AND(BI759=契約状況コード表!M$12,Y759&gt;=契約状況コード表!N$12),"○",IF(AND(BI759=契約状況コード表!M$13,Y759&gt;=契約状況コード表!N$13),"○","×")))))))))</f>
        <v>×</v>
      </c>
      <c r="BF759" s="98" t="str">
        <f t="shared" si="93"/>
        <v>×</v>
      </c>
      <c r="BG759" s="98" t="str">
        <f t="shared" si="94"/>
        <v>×</v>
      </c>
      <c r="BH759" s="99" t="str">
        <f t="shared" si="95"/>
        <v/>
      </c>
      <c r="BI759" s="146">
        <f t="shared" si="96"/>
        <v>0</v>
      </c>
      <c r="BJ759" s="29" t="str">
        <f>IF(AG759=契約状況コード表!G$5,"",IF(AND(K759&lt;&gt;"",ISTEXT(U759)),"分担契約/単価契約",IF(ISTEXT(U759),"単価契約",IF(K759&lt;&gt;"","分担契約",""))))</f>
        <v/>
      </c>
      <c r="BK759" s="147"/>
      <c r="BL759" s="102" t="str">
        <f>IF(COUNTIF(T759,"**"),"",IF(AND(T759&gt;=契約状況コード表!P$5,OR(H759=契約状況コード表!M$5,H759=契約状況コード表!M$6)),1,IF(AND(T759&gt;=契約状況コード表!P$13,H759&lt;&gt;契約状況コード表!M$5,H759&lt;&gt;契約状況コード表!M$6),1,"")))</f>
        <v/>
      </c>
      <c r="BM759" s="132" t="str">
        <f t="shared" si="97"/>
        <v>○</v>
      </c>
      <c r="BN759" s="102" t="b">
        <f t="shared" si="98"/>
        <v>1</v>
      </c>
      <c r="BO759" s="102" t="b">
        <f t="shared" si="99"/>
        <v>1</v>
      </c>
    </row>
    <row r="760" spans="7:67" ht="60.6" customHeight="1">
      <c r="G760" s="64"/>
      <c r="H760" s="65"/>
      <c r="I760" s="65"/>
      <c r="J760" s="65"/>
      <c r="K760" s="64"/>
      <c r="L760" s="29"/>
      <c r="M760" s="66"/>
      <c r="N760" s="65"/>
      <c r="O760" s="67"/>
      <c r="P760" s="72"/>
      <c r="Q760" s="73"/>
      <c r="R760" s="65"/>
      <c r="S760" s="64"/>
      <c r="T760" s="68"/>
      <c r="U760" s="75"/>
      <c r="V760" s="76"/>
      <c r="W760" s="148" t="str">
        <f>IF(OR(T760="他官署で調達手続きを実施のため",AG760=契約状況コード表!G$5),"－",IF(V760&lt;&gt;"",ROUNDDOWN(V760/T760,3),(IFERROR(ROUNDDOWN(U760/T760,3),"－"))))</f>
        <v>－</v>
      </c>
      <c r="X760" s="68"/>
      <c r="Y760" s="68"/>
      <c r="Z760" s="71"/>
      <c r="AA760" s="69"/>
      <c r="AB760" s="70"/>
      <c r="AC760" s="71"/>
      <c r="AD760" s="71"/>
      <c r="AE760" s="71"/>
      <c r="AF760" s="71"/>
      <c r="AG760" s="69"/>
      <c r="AH760" s="65"/>
      <c r="AI760" s="65"/>
      <c r="AJ760" s="65"/>
      <c r="AK760" s="29"/>
      <c r="AL760" s="29"/>
      <c r="AM760" s="170"/>
      <c r="AN760" s="170"/>
      <c r="AO760" s="170"/>
      <c r="AP760" s="170"/>
      <c r="AQ760" s="29"/>
      <c r="AR760" s="64"/>
      <c r="AS760" s="29"/>
      <c r="AT760" s="29"/>
      <c r="AU760" s="29"/>
      <c r="AV760" s="29"/>
      <c r="AW760" s="29"/>
      <c r="AX760" s="29"/>
      <c r="AY760" s="29"/>
      <c r="AZ760" s="29"/>
      <c r="BA760" s="92"/>
      <c r="BB760" s="97"/>
      <c r="BC760" s="98" t="str">
        <f>IF(AND(OR(K760=契約状況コード表!D$5,K760=契約状況コード表!D$6),OR(AG760=契約状況コード表!G$5,AG760=契約状況コード表!G$6)),"年間支払金額(全官署)",IF(OR(AG760=契約状況コード表!G$5,AG760=契約状況コード表!G$6),"年間支払金額",IF(AND(OR(COUNTIF(AI760,"*すべて*"),COUNTIF(AI760,"*全て*")),S760="●",OR(K760=契約状況コード表!D$5,K760=契約状況コード表!D$6)),"年間支払金額(全官署、契約相手方ごと)",IF(AND(OR(COUNTIF(AI760,"*すべて*"),COUNTIF(AI760,"*全て*")),S760="●"),"年間支払金額(契約相手方ごと)",IF(AND(OR(K760=契約状況コード表!D$5,K760=契約状況コード表!D$6),AG760=契約状況コード表!G$7),"契約総額(全官署)",IF(AND(K760=契約状況コード表!D$7,AG760=契約状況コード表!G$7),"契約総額(自官署のみ)",IF(K760=契約状況コード表!D$7,"年間支払金額(自官署のみ)",IF(AG760=契約状況コード表!G$7,"契約総額",IF(AND(COUNTIF(BJ760,"&lt;&gt;*単価*"),OR(K760=契約状況コード表!D$5,K760=契約状況コード表!D$6)),"全官署予定価格",IF(AND(COUNTIF(BJ760,"*単価*"),OR(K760=契約状況コード表!D$5,K760=契約状況コード表!D$6)),"全官署支払金額",IF(AND(COUNTIF(BJ760,"&lt;&gt;*単価*"),COUNTIF(BJ760,"*変更契約*")),"変更後予定価格",IF(COUNTIF(BJ760,"*単価*"),"年間支払金額","予定価格"))))))))))))</f>
        <v>予定価格</v>
      </c>
      <c r="BD760" s="98" t="str">
        <f>IF(AND(BI760=契約状況コード表!M$5,T760&gt;契約状況コード表!N$5),"○",IF(AND(BI760=契約状況コード表!M$6,T760&gt;=契約状況コード表!N$6),"○",IF(AND(BI760=契約状況コード表!M$7,T760&gt;=契約状況コード表!N$7),"○",IF(AND(BI760=契約状況コード表!M$8,T760&gt;=契約状況コード表!N$8),"○",IF(AND(BI760=契約状況コード表!M$9,T760&gt;=契約状況コード表!N$9),"○",IF(AND(BI760=契約状況コード表!M$10,T760&gt;=契約状況コード表!N$10),"○",IF(AND(BI760=契約状況コード表!M$11,T760&gt;=契約状況コード表!N$11),"○",IF(AND(BI760=契約状況コード表!M$12,T760&gt;=契約状況コード表!N$12),"○",IF(AND(BI760=契約状況コード表!M$13,T760&gt;=契約状況コード表!N$13),"○",IF(T760="他官署で調達手続き入札を実施のため","○","×"))))))))))</f>
        <v>×</v>
      </c>
      <c r="BE760" s="98" t="str">
        <f>IF(AND(BI760=契約状況コード表!M$5,Y760&gt;契約状況コード表!N$5),"○",IF(AND(BI760=契約状況コード表!M$6,Y760&gt;=契約状況コード表!N$6),"○",IF(AND(BI760=契約状況コード表!M$7,Y760&gt;=契約状況コード表!N$7),"○",IF(AND(BI760=契約状況コード表!M$8,Y760&gt;=契約状況コード表!N$8),"○",IF(AND(BI760=契約状況コード表!M$9,Y760&gt;=契約状況コード表!N$9),"○",IF(AND(BI760=契約状況コード表!M$10,Y760&gt;=契約状況コード表!N$10),"○",IF(AND(BI760=契約状況コード表!M$11,Y760&gt;=契約状況コード表!N$11),"○",IF(AND(BI760=契約状況コード表!M$12,Y760&gt;=契約状況コード表!N$12),"○",IF(AND(BI760=契約状況コード表!M$13,Y760&gt;=契約状況コード表!N$13),"○","×")))))))))</f>
        <v>×</v>
      </c>
      <c r="BF760" s="98" t="str">
        <f t="shared" si="93"/>
        <v>×</v>
      </c>
      <c r="BG760" s="98" t="str">
        <f t="shared" si="94"/>
        <v>×</v>
      </c>
      <c r="BH760" s="99" t="str">
        <f t="shared" si="95"/>
        <v/>
      </c>
      <c r="BI760" s="146">
        <f t="shared" si="96"/>
        <v>0</v>
      </c>
      <c r="BJ760" s="29" t="str">
        <f>IF(AG760=契約状況コード表!G$5,"",IF(AND(K760&lt;&gt;"",ISTEXT(U760)),"分担契約/単価契約",IF(ISTEXT(U760),"単価契約",IF(K760&lt;&gt;"","分担契約",""))))</f>
        <v/>
      </c>
      <c r="BK760" s="147"/>
      <c r="BL760" s="102" t="str">
        <f>IF(COUNTIF(T760,"**"),"",IF(AND(T760&gt;=契約状況コード表!P$5,OR(H760=契約状況コード表!M$5,H760=契約状況コード表!M$6)),1,IF(AND(T760&gt;=契約状況コード表!P$13,H760&lt;&gt;契約状況コード表!M$5,H760&lt;&gt;契約状況コード表!M$6),1,"")))</f>
        <v/>
      </c>
      <c r="BM760" s="132" t="str">
        <f t="shared" si="97"/>
        <v>○</v>
      </c>
      <c r="BN760" s="102" t="b">
        <f t="shared" si="98"/>
        <v>1</v>
      </c>
      <c r="BO760" s="102" t="b">
        <f t="shared" si="99"/>
        <v>1</v>
      </c>
    </row>
    <row r="761" spans="7:67" ht="60.6" customHeight="1">
      <c r="G761" s="64"/>
      <c r="H761" s="65"/>
      <c r="I761" s="65"/>
      <c r="J761" s="65"/>
      <c r="K761" s="64"/>
      <c r="L761" s="29"/>
      <c r="M761" s="66"/>
      <c r="N761" s="65"/>
      <c r="O761" s="67"/>
      <c r="P761" s="72"/>
      <c r="Q761" s="73"/>
      <c r="R761" s="65"/>
      <c r="S761" s="64"/>
      <c r="T761" s="68"/>
      <c r="U761" s="75"/>
      <c r="V761" s="76"/>
      <c r="W761" s="148" t="str">
        <f>IF(OR(T761="他官署で調達手続きを実施のため",AG761=契約状況コード表!G$5),"－",IF(V761&lt;&gt;"",ROUNDDOWN(V761/T761,3),(IFERROR(ROUNDDOWN(U761/T761,3),"－"))))</f>
        <v>－</v>
      </c>
      <c r="X761" s="68"/>
      <c r="Y761" s="68"/>
      <c r="Z761" s="71"/>
      <c r="AA761" s="69"/>
      <c r="AB761" s="70"/>
      <c r="AC761" s="71"/>
      <c r="AD761" s="71"/>
      <c r="AE761" s="71"/>
      <c r="AF761" s="71"/>
      <c r="AG761" s="69"/>
      <c r="AH761" s="65"/>
      <c r="AI761" s="65"/>
      <c r="AJ761" s="65"/>
      <c r="AK761" s="29"/>
      <c r="AL761" s="29"/>
      <c r="AM761" s="170"/>
      <c r="AN761" s="170"/>
      <c r="AO761" s="170"/>
      <c r="AP761" s="170"/>
      <c r="AQ761" s="29"/>
      <c r="AR761" s="64"/>
      <c r="AS761" s="29"/>
      <c r="AT761" s="29"/>
      <c r="AU761" s="29"/>
      <c r="AV761" s="29"/>
      <c r="AW761" s="29"/>
      <c r="AX761" s="29"/>
      <c r="AY761" s="29"/>
      <c r="AZ761" s="29"/>
      <c r="BA761" s="90"/>
      <c r="BB761" s="97"/>
      <c r="BC761" s="98" t="str">
        <f>IF(AND(OR(K761=契約状況コード表!D$5,K761=契約状況コード表!D$6),OR(AG761=契約状況コード表!G$5,AG761=契約状況コード表!G$6)),"年間支払金額(全官署)",IF(OR(AG761=契約状況コード表!G$5,AG761=契約状況コード表!G$6),"年間支払金額",IF(AND(OR(COUNTIF(AI761,"*すべて*"),COUNTIF(AI761,"*全て*")),S761="●",OR(K761=契約状況コード表!D$5,K761=契約状況コード表!D$6)),"年間支払金額(全官署、契約相手方ごと)",IF(AND(OR(COUNTIF(AI761,"*すべて*"),COUNTIF(AI761,"*全て*")),S761="●"),"年間支払金額(契約相手方ごと)",IF(AND(OR(K761=契約状況コード表!D$5,K761=契約状況コード表!D$6),AG761=契約状況コード表!G$7),"契約総額(全官署)",IF(AND(K761=契約状況コード表!D$7,AG761=契約状況コード表!G$7),"契約総額(自官署のみ)",IF(K761=契約状況コード表!D$7,"年間支払金額(自官署のみ)",IF(AG761=契約状況コード表!G$7,"契約総額",IF(AND(COUNTIF(BJ761,"&lt;&gt;*単価*"),OR(K761=契約状況コード表!D$5,K761=契約状況コード表!D$6)),"全官署予定価格",IF(AND(COUNTIF(BJ761,"*単価*"),OR(K761=契約状況コード表!D$5,K761=契約状況コード表!D$6)),"全官署支払金額",IF(AND(COUNTIF(BJ761,"&lt;&gt;*単価*"),COUNTIF(BJ761,"*変更契約*")),"変更後予定価格",IF(COUNTIF(BJ761,"*単価*"),"年間支払金額","予定価格"))))))))))))</f>
        <v>予定価格</v>
      </c>
      <c r="BD761" s="98" t="str">
        <f>IF(AND(BI761=契約状況コード表!M$5,T761&gt;契約状況コード表!N$5),"○",IF(AND(BI761=契約状況コード表!M$6,T761&gt;=契約状況コード表!N$6),"○",IF(AND(BI761=契約状況コード表!M$7,T761&gt;=契約状況コード表!N$7),"○",IF(AND(BI761=契約状況コード表!M$8,T761&gt;=契約状況コード表!N$8),"○",IF(AND(BI761=契約状況コード表!M$9,T761&gt;=契約状況コード表!N$9),"○",IF(AND(BI761=契約状況コード表!M$10,T761&gt;=契約状況コード表!N$10),"○",IF(AND(BI761=契約状況コード表!M$11,T761&gt;=契約状況コード表!N$11),"○",IF(AND(BI761=契約状況コード表!M$12,T761&gt;=契約状況コード表!N$12),"○",IF(AND(BI761=契約状況コード表!M$13,T761&gt;=契約状況コード表!N$13),"○",IF(T761="他官署で調達手続き入札を実施のため","○","×"))))))))))</f>
        <v>×</v>
      </c>
      <c r="BE761" s="98" t="str">
        <f>IF(AND(BI761=契約状況コード表!M$5,Y761&gt;契約状況コード表!N$5),"○",IF(AND(BI761=契約状況コード表!M$6,Y761&gt;=契約状況コード表!N$6),"○",IF(AND(BI761=契約状況コード表!M$7,Y761&gt;=契約状況コード表!N$7),"○",IF(AND(BI761=契約状況コード表!M$8,Y761&gt;=契約状況コード表!N$8),"○",IF(AND(BI761=契約状況コード表!M$9,Y761&gt;=契約状況コード表!N$9),"○",IF(AND(BI761=契約状況コード表!M$10,Y761&gt;=契約状況コード表!N$10),"○",IF(AND(BI761=契約状況コード表!M$11,Y761&gt;=契約状況コード表!N$11),"○",IF(AND(BI761=契約状況コード表!M$12,Y761&gt;=契約状況コード表!N$12),"○",IF(AND(BI761=契約状況コード表!M$13,Y761&gt;=契約状況コード表!N$13),"○","×")))))))))</f>
        <v>×</v>
      </c>
      <c r="BF761" s="98" t="str">
        <f t="shared" si="93"/>
        <v>×</v>
      </c>
      <c r="BG761" s="98" t="str">
        <f t="shared" si="94"/>
        <v>×</v>
      </c>
      <c r="BH761" s="99" t="str">
        <f t="shared" si="95"/>
        <v/>
      </c>
      <c r="BI761" s="146">
        <f t="shared" si="96"/>
        <v>0</v>
      </c>
      <c r="BJ761" s="29" t="str">
        <f>IF(AG761=契約状況コード表!G$5,"",IF(AND(K761&lt;&gt;"",ISTEXT(U761)),"分担契約/単価契約",IF(ISTEXT(U761),"単価契約",IF(K761&lt;&gt;"","分担契約",""))))</f>
        <v/>
      </c>
      <c r="BK761" s="147"/>
      <c r="BL761" s="102" t="str">
        <f>IF(COUNTIF(T761,"**"),"",IF(AND(T761&gt;=契約状況コード表!P$5,OR(H761=契約状況コード表!M$5,H761=契約状況コード表!M$6)),1,IF(AND(T761&gt;=契約状況コード表!P$13,H761&lt;&gt;契約状況コード表!M$5,H761&lt;&gt;契約状況コード表!M$6),1,"")))</f>
        <v/>
      </c>
      <c r="BM761" s="132" t="str">
        <f t="shared" si="97"/>
        <v>○</v>
      </c>
      <c r="BN761" s="102" t="b">
        <f t="shared" si="98"/>
        <v>1</v>
      </c>
      <c r="BO761" s="102" t="b">
        <f t="shared" si="99"/>
        <v>1</v>
      </c>
    </row>
    <row r="762" spans="7:67" ht="60.6" customHeight="1">
      <c r="G762" s="64"/>
      <c r="H762" s="65"/>
      <c r="I762" s="65"/>
      <c r="J762" s="65"/>
      <c r="K762" s="64"/>
      <c r="L762" s="29"/>
      <c r="M762" s="66"/>
      <c r="N762" s="65"/>
      <c r="O762" s="67"/>
      <c r="P762" s="72"/>
      <c r="Q762" s="73"/>
      <c r="R762" s="65"/>
      <c r="S762" s="64"/>
      <c r="T762" s="68"/>
      <c r="U762" s="75"/>
      <c r="V762" s="76"/>
      <c r="W762" s="148" t="str">
        <f>IF(OR(T762="他官署で調達手続きを実施のため",AG762=契約状況コード表!G$5),"－",IF(V762&lt;&gt;"",ROUNDDOWN(V762/T762,3),(IFERROR(ROUNDDOWN(U762/T762,3),"－"))))</f>
        <v>－</v>
      </c>
      <c r="X762" s="68"/>
      <c r="Y762" s="68"/>
      <c r="Z762" s="71"/>
      <c r="AA762" s="69"/>
      <c r="AB762" s="70"/>
      <c r="AC762" s="71"/>
      <c r="AD762" s="71"/>
      <c r="AE762" s="71"/>
      <c r="AF762" s="71"/>
      <c r="AG762" s="69"/>
      <c r="AH762" s="65"/>
      <c r="AI762" s="65"/>
      <c r="AJ762" s="65"/>
      <c r="AK762" s="29"/>
      <c r="AL762" s="29"/>
      <c r="AM762" s="170"/>
      <c r="AN762" s="170"/>
      <c r="AO762" s="170"/>
      <c r="AP762" s="170"/>
      <c r="AQ762" s="29"/>
      <c r="AR762" s="64"/>
      <c r="AS762" s="29"/>
      <c r="AT762" s="29"/>
      <c r="AU762" s="29"/>
      <c r="AV762" s="29"/>
      <c r="AW762" s="29"/>
      <c r="AX762" s="29"/>
      <c r="AY762" s="29"/>
      <c r="AZ762" s="29"/>
      <c r="BA762" s="90"/>
      <c r="BB762" s="97"/>
      <c r="BC762" s="98" t="str">
        <f>IF(AND(OR(K762=契約状況コード表!D$5,K762=契約状況コード表!D$6),OR(AG762=契約状況コード表!G$5,AG762=契約状況コード表!G$6)),"年間支払金額(全官署)",IF(OR(AG762=契約状況コード表!G$5,AG762=契約状況コード表!G$6),"年間支払金額",IF(AND(OR(COUNTIF(AI762,"*すべて*"),COUNTIF(AI762,"*全て*")),S762="●",OR(K762=契約状況コード表!D$5,K762=契約状況コード表!D$6)),"年間支払金額(全官署、契約相手方ごと)",IF(AND(OR(COUNTIF(AI762,"*すべて*"),COUNTIF(AI762,"*全て*")),S762="●"),"年間支払金額(契約相手方ごと)",IF(AND(OR(K762=契約状況コード表!D$5,K762=契約状況コード表!D$6),AG762=契約状況コード表!G$7),"契約総額(全官署)",IF(AND(K762=契約状況コード表!D$7,AG762=契約状況コード表!G$7),"契約総額(自官署のみ)",IF(K762=契約状況コード表!D$7,"年間支払金額(自官署のみ)",IF(AG762=契約状況コード表!G$7,"契約総額",IF(AND(COUNTIF(BJ762,"&lt;&gt;*単価*"),OR(K762=契約状況コード表!D$5,K762=契約状況コード表!D$6)),"全官署予定価格",IF(AND(COUNTIF(BJ762,"*単価*"),OR(K762=契約状況コード表!D$5,K762=契約状況コード表!D$6)),"全官署支払金額",IF(AND(COUNTIF(BJ762,"&lt;&gt;*単価*"),COUNTIF(BJ762,"*変更契約*")),"変更後予定価格",IF(COUNTIF(BJ762,"*単価*"),"年間支払金額","予定価格"))))))))))))</f>
        <v>予定価格</v>
      </c>
      <c r="BD762" s="98" t="str">
        <f>IF(AND(BI762=契約状況コード表!M$5,T762&gt;契約状況コード表!N$5),"○",IF(AND(BI762=契約状況コード表!M$6,T762&gt;=契約状況コード表!N$6),"○",IF(AND(BI762=契約状況コード表!M$7,T762&gt;=契約状況コード表!N$7),"○",IF(AND(BI762=契約状況コード表!M$8,T762&gt;=契約状況コード表!N$8),"○",IF(AND(BI762=契約状況コード表!M$9,T762&gt;=契約状況コード表!N$9),"○",IF(AND(BI762=契約状況コード表!M$10,T762&gt;=契約状況コード表!N$10),"○",IF(AND(BI762=契約状況コード表!M$11,T762&gt;=契約状況コード表!N$11),"○",IF(AND(BI762=契約状況コード表!M$12,T762&gt;=契約状況コード表!N$12),"○",IF(AND(BI762=契約状況コード表!M$13,T762&gt;=契約状況コード表!N$13),"○",IF(T762="他官署で調達手続き入札を実施のため","○","×"))))))))))</f>
        <v>×</v>
      </c>
      <c r="BE762" s="98" t="str">
        <f>IF(AND(BI762=契約状況コード表!M$5,Y762&gt;契約状況コード表!N$5),"○",IF(AND(BI762=契約状況コード表!M$6,Y762&gt;=契約状況コード表!N$6),"○",IF(AND(BI762=契約状況コード表!M$7,Y762&gt;=契約状況コード表!N$7),"○",IF(AND(BI762=契約状況コード表!M$8,Y762&gt;=契約状況コード表!N$8),"○",IF(AND(BI762=契約状況コード表!M$9,Y762&gt;=契約状況コード表!N$9),"○",IF(AND(BI762=契約状況コード表!M$10,Y762&gt;=契約状況コード表!N$10),"○",IF(AND(BI762=契約状況コード表!M$11,Y762&gt;=契約状況コード表!N$11),"○",IF(AND(BI762=契約状況コード表!M$12,Y762&gt;=契約状況コード表!N$12),"○",IF(AND(BI762=契約状況コード表!M$13,Y762&gt;=契約状況コード表!N$13),"○","×")))))))))</f>
        <v>×</v>
      </c>
      <c r="BF762" s="98" t="str">
        <f t="shared" si="93"/>
        <v>×</v>
      </c>
      <c r="BG762" s="98" t="str">
        <f t="shared" si="94"/>
        <v>×</v>
      </c>
      <c r="BH762" s="99" t="str">
        <f t="shared" si="95"/>
        <v/>
      </c>
      <c r="BI762" s="146">
        <f t="shared" si="96"/>
        <v>0</v>
      </c>
      <c r="BJ762" s="29" t="str">
        <f>IF(AG762=契約状況コード表!G$5,"",IF(AND(K762&lt;&gt;"",ISTEXT(U762)),"分担契約/単価契約",IF(ISTEXT(U762),"単価契約",IF(K762&lt;&gt;"","分担契約",""))))</f>
        <v/>
      </c>
      <c r="BK762" s="147"/>
      <c r="BL762" s="102" t="str">
        <f>IF(COUNTIF(T762,"**"),"",IF(AND(T762&gt;=契約状況コード表!P$5,OR(H762=契約状況コード表!M$5,H762=契約状況コード表!M$6)),1,IF(AND(T762&gt;=契約状況コード表!P$13,H762&lt;&gt;契約状況コード表!M$5,H762&lt;&gt;契約状況コード表!M$6),1,"")))</f>
        <v/>
      </c>
      <c r="BM762" s="132" t="str">
        <f t="shared" si="97"/>
        <v>○</v>
      </c>
      <c r="BN762" s="102" t="b">
        <f t="shared" si="98"/>
        <v>1</v>
      </c>
      <c r="BO762" s="102" t="b">
        <f t="shared" si="99"/>
        <v>1</v>
      </c>
    </row>
    <row r="763" spans="7:67" ht="60.6" customHeight="1">
      <c r="G763" s="64"/>
      <c r="H763" s="65"/>
      <c r="I763" s="65"/>
      <c r="J763" s="65"/>
      <c r="K763" s="64"/>
      <c r="L763" s="29"/>
      <c r="M763" s="66"/>
      <c r="N763" s="65"/>
      <c r="O763" s="67"/>
      <c r="P763" s="72"/>
      <c r="Q763" s="73"/>
      <c r="R763" s="65"/>
      <c r="S763" s="64"/>
      <c r="T763" s="74"/>
      <c r="U763" s="131"/>
      <c r="V763" s="76"/>
      <c r="W763" s="148" t="str">
        <f>IF(OR(T763="他官署で調達手続きを実施のため",AG763=契約状況コード表!G$5),"－",IF(V763&lt;&gt;"",ROUNDDOWN(V763/T763,3),(IFERROR(ROUNDDOWN(U763/T763,3),"－"))))</f>
        <v>－</v>
      </c>
      <c r="X763" s="74"/>
      <c r="Y763" s="74"/>
      <c r="Z763" s="71"/>
      <c r="AA763" s="69"/>
      <c r="AB763" s="70"/>
      <c r="AC763" s="71"/>
      <c r="AD763" s="71"/>
      <c r="AE763" s="71"/>
      <c r="AF763" s="71"/>
      <c r="AG763" s="69"/>
      <c r="AH763" s="65"/>
      <c r="AI763" s="65"/>
      <c r="AJ763" s="65"/>
      <c r="AK763" s="29"/>
      <c r="AL763" s="29"/>
      <c r="AM763" s="170"/>
      <c r="AN763" s="170"/>
      <c r="AO763" s="170"/>
      <c r="AP763" s="170"/>
      <c r="AQ763" s="29"/>
      <c r="AR763" s="64"/>
      <c r="AS763" s="29"/>
      <c r="AT763" s="29"/>
      <c r="AU763" s="29"/>
      <c r="AV763" s="29"/>
      <c r="AW763" s="29"/>
      <c r="AX763" s="29"/>
      <c r="AY763" s="29"/>
      <c r="AZ763" s="29"/>
      <c r="BA763" s="90"/>
      <c r="BB763" s="97"/>
      <c r="BC763" s="98" t="str">
        <f>IF(AND(OR(K763=契約状況コード表!D$5,K763=契約状況コード表!D$6),OR(AG763=契約状況コード表!G$5,AG763=契約状況コード表!G$6)),"年間支払金額(全官署)",IF(OR(AG763=契約状況コード表!G$5,AG763=契約状況コード表!G$6),"年間支払金額",IF(AND(OR(COUNTIF(AI763,"*すべて*"),COUNTIF(AI763,"*全て*")),S763="●",OR(K763=契約状況コード表!D$5,K763=契約状況コード表!D$6)),"年間支払金額(全官署、契約相手方ごと)",IF(AND(OR(COUNTIF(AI763,"*すべて*"),COUNTIF(AI763,"*全て*")),S763="●"),"年間支払金額(契約相手方ごと)",IF(AND(OR(K763=契約状況コード表!D$5,K763=契約状況コード表!D$6),AG763=契約状況コード表!G$7),"契約総額(全官署)",IF(AND(K763=契約状況コード表!D$7,AG763=契約状況コード表!G$7),"契約総額(自官署のみ)",IF(K763=契約状況コード表!D$7,"年間支払金額(自官署のみ)",IF(AG763=契約状況コード表!G$7,"契約総額",IF(AND(COUNTIF(BJ763,"&lt;&gt;*単価*"),OR(K763=契約状況コード表!D$5,K763=契約状況コード表!D$6)),"全官署予定価格",IF(AND(COUNTIF(BJ763,"*単価*"),OR(K763=契約状況コード表!D$5,K763=契約状況コード表!D$6)),"全官署支払金額",IF(AND(COUNTIF(BJ763,"&lt;&gt;*単価*"),COUNTIF(BJ763,"*変更契約*")),"変更後予定価格",IF(COUNTIF(BJ763,"*単価*"),"年間支払金額","予定価格"))))))))))))</f>
        <v>予定価格</v>
      </c>
      <c r="BD763" s="98" t="str">
        <f>IF(AND(BI763=契約状況コード表!M$5,T763&gt;契約状況コード表!N$5),"○",IF(AND(BI763=契約状況コード表!M$6,T763&gt;=契約状況コード表!N$6),"○",IF(AND(BI763=契約状況コード表!M$7,T763&gt;=契約状況コード表!N$7),"○",IF(AND(BI763=契約状況コード表!M$8,T763&gt;=契約状況コード表!N$8),"○",IF(AND(BI763=契約状況コード表!M$9,T763&gt;=契約状況コード表!N$9),"○",IF(AND(BI763=契約状況コード表!M$10,T763&gt;=契約状況コード表!N$10),"○",IF(AND(BI763=契約状況コード表!M$11,T763&gt;=契約状況コード表!N$11),"○",IF(AND(BI763=契約状況コード表!M$12,T763&gt;=契約状況コード表!N$12),"○",IF(AND(BI763=契約状況コード表!M$13,T763&gt;=契約状況コード表!N$13),"○",IF(T763="他官署で調達手続き入札を実施のため","○","×"))))))))))</f>
        <v>×</v>
      </c>
      <c r="BE763" s="98" t="str">
        <f>IF(AND(BI763=契約状況コード表!M$5,Y763&gt;契約状況コード表!N$5),"○",IF(AND(BI763=契約状況コード表!M$6,Y763&gt;=契約状況コード表!N$6),"○",IF(AND(BI763=契約状況コード表!M$7,Y763&gt;=契約状況コード表!N$7),"○",IF(AND(BI763=契約状況コード表!M$8,Y763&gt;=契約状況コード表!N$8),"○",IF(AND(BI763=契約状況コード表!M$9,Y763&gt;=契約状況コード表!N$9),"○",IF(AND(BI763=契約状況コード表!M$10,Y763&gt;=契約状況コード表!N$10),"○",IF(AND(BI763=契約状況コード表!M$11,Y763&gt;=契約状況コード表!N$11),"○",IF(AND(BI763=契約状況コード表!M$12,Y763&gt;=契約状況コード表!N$12),"○",IF(AND(BI763=契約状況コード表!M$13,Y763&gt;=契約状況コード表!N$13),"○","×")))))))))</f>
        <v>×</v>
      </c>
      <c r="BF763" s="98" t="str">
        <f t="shared" si="93"/>
        <v>×</v>
      </c>
      <c r="BG763" s="98" t="str">
        <f t="shared" si="94"/>
        <v>×</v>
      </c>
      <c r="BH763" s="99" t="str">
        <f t="shared" si="95"/>
        <v/>
      </c>
      <c r="BI763" s="146">
        <f t="shared" si="96"/>
        <v>0</v>
      </c>
      <c r="BJ763" s="29" t="str">
        <f>IF(AG763=契約状況コード表!G$5,"",IF(AND(K763&lt;&gt;"",ISTEXT(U763)),"分担契約/単価契約",IF(ISTEXT(U763),"単価契約",IF(K763&lt;&gt;"","分担契約",""))))</f>
        <v/>
      </c>
      <c r="BK763" s="147"/>
      <c r="BL763" s="102" t="str">
        <f>IF(COUNTIF(T763,"**"),"",IF(AND(T763&gt;=契約状況コード表!P$5,OR(H763=契約状況コード表!M$5,H763=契約状況コード表!M$6)),1,IF(AND(T763&gt;=契約状況コード表!P$13,H763&lt;&gt;契約状況コード表!M$5,H763&lt;&gt;契約状況コード表!M$6),1,"")))</f>
        <v/>
      </c>
      <c r="BM763" s="132" t="str">
        <f t="shared" si="97"/>
        <v>○</v>
      </c>
      <c r="BN763" s="102" t="b">
        <f t="shared" si="98"/>
        <v>1</v>
      </c>
      <c r="BO763" s="102" t="b">
        <f t="shared" si="99"/>
        <v>1</v>
      </c>
    </row>
    <row r="764" spans="7:67" ht="60.6" customHeight="1">
      <c r="G764" s="64"/>
      <c r="H764" s="65"/>
      <c r="I764" s="65"/>
      <c r="J764" s="65"/>
      <c r="K764" s="64"/>
      <c r="L764" s="29"/>
      <c r="M764" s="66"/>
      <c r="N764" s="65"/>
      <c r="O764" s="67"/>
      <c r="P764" s="72"/>
      <c r="Q764" s="73"/>
      <c r="R764" s="65"/>
      <c r="S764" s="64"/>
      <c r="T764" s="68"/>
      <c r="U764" s="75"/>
      <c r="V764" s="76"/>
      <c r="W764" s="148" t="str">
        <f>IF(OR(T764="他官署で調達手続きを実施のため",AG764=契約状況コード表!G$5),"－",IF(V764&lt;&gt;"",ROUNDDOWN(V764/T764,3),(IFERROR(ROUNDDOWN(U764/T764,3),"－"))))</f>
        <v>－</v>
      </c>
      <c r="X764" s="68"/>
      <c r="Y764" s="68"/>
      <c r="Z764" s="71"/>
      <c r="AA764" s="69"/>
      <c r="AB764" s="70"/>
      <c r="AC764" s="71"/>
      <c r="AD764" s="71"/>
      <c r="AE764" s="71"/>
      <c r="AF764" s="71"/>
      <c r="AG764" s="69"/>
      <c r="AH764" s="65"/>
      <c r="AI764" s="65"/>
      <c r="AJ764" s="65"/>
      <c r="AK764" s="29"/>
      <c r="AL764" s="29"/>
      <c r="AM764" s="170"/>
      <c r="AN764" s="170"/>
      <c r="AO764" s="170"/>
      <c r="AP764" s="170"/>
      <c r="AQ764" s="29"/>
      <c r="AR764" s="64"/>
      <c r="AS764" s="29"/>
      <c r="AT764" s="29"/>
      <c r="AU764" s="29"/>
      <c r="AV764" s="29"/>
      <c r="AW764" s="29"/>
      <c r="AX764" s="29"/>
      <c r="AY764" s="29"/>
      <c r="AZ764" s="29"/>
      <c r="BA764" s="90"/>
      <c r="BB764" s="97"/>
      <c r="BC764" s="98" t="str">
        <f>IF(AND(OR(K764=契約状況コード表!D$5,K764=契約状況コード表!D$6),OR(AG764=契約状況コード表!G$5,AG764=契約状況コード表!G$6)),"年間支払金額(全官署)",IF(OR(AG764=契約状況コード表!G$5,AG764=契約状況コード表!G$6),"年間支払金額",IF(AND(OR(COUNTIF(AI764,"*すべて*"),COUNTIF(AI764,"*全て*")),S764="●",OR(K764=契約状況コード表!D$5,K764=契約状況コード表!D$6)),"年間支払金額(全官署、契約相手方ごと)",IF(AND(OR(COUNTIF(AI764,"*すべて*"),COUNTIF(AI764,"*全て*")),S764="●"),"年間支払金額(契約相手方ごと)",IF(AND(OR(K764=契約状況コード表!D$5,K764=契約状況コード表!D$6),AG764=契約状況コード表!G$7),"契約総額(全官署)",IF(AND(K764=契約状況コード表!D$7,AG764=契約状況コード表!G$7),"契約総額(自官署のみ)",IF(K764=契約状況コード表!D$7,"年間支払金額(自官署のみ)",IF(AG764=契約状況コード表!G$7,"契約総額",IF(AND(COUNTIF(BJ764,"&lt;&gt;*単価*"),OR(K764=契約状況コード表!D$5,K764=契約状況コード表!D$6)),"全官署予定価格",IF(AND(COUNTIF(BJ764,"*単価*"),OR(K764=契約状況コード表!D$5,K764=契約状況コード表!D$6)),"全官署支払金額",IF(AND(COUNTIF(BJ764,"&lt;&gt;*単価*"),COUNTIF(BJ764,"*変更契約*")),"変更後予定価格",IF(COUNTIF(BJ764,"*単価*"),"年間支払金額","予定価格"))))))))))))</f>
        <v>予定価格</v>
      </c>
      <c r="BD764" s="98" t="str">
        <f>IF(AND(BI764=契約状況コード表!M$5,T764&gt;契約状況コード表!N$5),"○",IF(AND(BI764=契約状況コード表!M$6,T764&gt;=契約状況コード表!N$6),"○",IF(AND(BI764=契約状況コード表!M$7,T764&gt;=契約状況コード表!N$7),"○",IF(AND(BI764=契約状況コード表!M$8,T764&gt;=契約状況コード表!N$8),"○",IF(AND(BI764=契約状況コード表!M$9,T764&gt;=契約状況コード表!N$9),"○",IF(AND(BI764=契約状況コード表!M$10,T764&gt;=契約状況コード表!N$10),"○",IF(AND(BI764=契約状況コード表!M$11,T764&gt;=契約状況コード表!N$11),"○",IF(AND(BI764=契約状況コード表!M$12,T764&gt;=契約状況コード表!N$12),"○",IF(AND(BI764=契約状況コード表!M$13,T764&gt;=契約状況コード表!N$13),"○",IF(T764="他官署で調達手続き入札を実施のため","○","×"))))))))))</f>
        <v>×</v>
      </c>
      <c r="BE764" s="98" t="str">
        <f>IF(AND(BI764=契約状況コード表!M$5,Y764&gt;契約状況コード表!N$5),"○",IF(AND(BI764=契約状況コード表!M$6,Y764&gt;=契約状況コード表!N$6),"○",IF(AND(BI764=契約状況コード表!M$7,Y764&gt;=契約状況コード表!N$7),"○",IF(AND(BI764=契約状況コード表!M$8,Y764&gt;=契約状況コード表!N$8),"○",IF(AND(BI764=契約状況コード表!M$9,Y764&gt;=契約状況コード表!N$9),"○",IF(AND(BI764=契約状況コード表!M$10,Y764&gt;=契約状況コード表!N$10),"○",IF(AND(BI764=契約状況コード表!M$11,Y764&gt;=契約状況コード表!N$11),"○",IF(AND(BI764=契約状況コード表!M$12,Y764&gt;=契約状況コード表!N$12),"○",IF(AND(BI764=契約状況コード表!M$13,Y764&gt;=契約状況コード表!N$13),"○","×")))))))))</f>
        <v>×</v>
      </c>
      <c r="BF764" s="98" t="str">
        <f t="shared" si="93"/>
        <v>×</v>
      </c>
      <c r="BG764" s="98" t="str">
        <f t="shared" si="94"/>
        <v>×</v>
      </c>
      <c r="BH764" s="99" t="str">
        <f t="shared" si="95"/>
        <v/>
      </c>
      <c r="BI764" s="146">
        <f t="shared" si="96"/>
        <v>0</v>
      </c>
      <c r="BJ764" s="29" t="str">
        <f>IF(AG764=契約状況コード表!G$5,"",IF(AND(K764&lt;&gt;"",ISTEXT(U764)),"分担契約/単価契約",IF(ISTEXT(U764),"単価契約",IF(K764&lt;&gt;"","分担契約",""))))</f>
        <v/>
      </c>
      <c r="BK764" s="147"/>
      <c r="BL764" s="102" t="str">
        <f>IF(COUNTIF(T764,"**"),"",IF(AND(T764&gt;=契約状況コード表!P$5,OR(H764=契約状況コード表!M$5,H764=契約状況コード表!M$6)),1,IF(AND(T764&gt;=契約状況コード表!P$13,H764&lt;&gt;契約状況コード表!M$5,H764&lt;&gt;契約状況コード表!M$6),1,"")))</f>
        <v/>
      </c>
      <c r="BM764" s="132" t="str">
        <f t="shared" si="97"/>
        <v>○</v>
      </c>
      <c r="BN764" s="102" t="b">
        <f t="shared" si="98"/>
        <v>1</v>
      </c>
      <c r="BO764" s="102" t="b">
        <f t="shared" si="99"/>
        <v>1</v>
      </c>
    </row>
    <row r="765" spans="7:67" ht="60.6" customHeight="1">
      <c r="G765" s="64"/>
      <c r="H765" s="65"/>
      <c r="I765" s="65"/>
      <c r="J765" s="65"/>
      <c r="K765" s="64"/>
      <c r="L765" s="29"/>
      <c r="M765" s="66"/>
      <c r="N765" s="65"/>
      <c r="O765" s="67"/>
      <c r="P765" s="72"/>
      <c r="Q765" s="73"/>
      <c r="R765" s="65"/>
      <c r="S765" s="64"/>
      <c r="T765" s="68"/>
      <c r="U765" s="75"/>
      <c r="V765" s="76"/>
      <c r="W765" s="148" t="str">
        <f>IF(OR(T765="他官署で調達手続きを実施のため",AG765=契約状況コード表!G$5),"－",IF(V765&lt;&gt;"",ROUNDDOWN(V765/T765,3),(IFERROR(ROUNDDOWN(U765/T765,3),"－"))))</f>
        <v>－</v>
      </c>
      <c r="X765" s="68"/>
      <c r="Y765" s="68"/>
      <c r="Z765" s="71"/>
      <c r="AA765" s="69"/>
      <c r="AB765" s="70"/>
      <c r="AC765" s="71"/>
      <c r="AD765" s="71"/>
      <c r="AE765" s="71"/>
      <c r="AF765" s="71"/>
      <c r="AG765" s="69"/>
      <c r="AH765" s="65"/>
      <c r="AI765" s="65"/>
      <c r="AJ765" s="65"/>
      <c r="AK765" s="29"/>
      <c r="AL765" s="29"/>
      <c r="AM765" s="170"/>
      <c r="AN765" s="170"/>
      <c r="AO765" s="170"/>
      <c r="AP765" s="170"/>
      <c r="AQ765" s="29"/>
      <c r="AR765" s="64"/>
      <c r="AS765" s="29"/>
      <c r="AT765" s="29"/>
      <c r="AU765" s="29"/>
      <c r="AV765" s="29"/>
      <c r="AW765" s="29"/>
      <c r="AX765" s="29"/>
      <c r="AY765" s="29"/>
      <c r="AZ765" s="29"/>
      <c r="BA765" s="90"/>
      <c r="BB765" s="97"/>
      <c r="BC765" s="98" t="str">
        <f>IF(AND(OR(K765=契約状況コード表!D$5,K765=契約状況コード表!D$6),OR(AG765=契約状況コード表!G$5,AG765=契約状況コード表!G$6)),"年間支払金額(全官署)",IF(OR(AG765=契約状況コード表!G$5,AG765=契約状況コード表!G$6),"年間支払金額",IF(AND(OR(COUNTIF(AI765,"*すべて*"),COUNTIF(AI765,"*全て*")),S765="●",OR(K765=契約状況コード表!D$5,K765=契約状況コード表!D$6)),"年間支払金額(全官署、契約相手方ごと)",IF(AND(OR(COUNTIF(AI765,"*すべて*"),COUNTIF(AI765,"*全て*")),S765="●"),"年間支払金額(契約相手方ごと)",IF(AND(OR(K765=契約状況コード表!D$5,K765=契約状況コード表!D$6),AG765=契約状況コード表!G$7),"契約総額(全官署)",IF(AND(K765=契約状況コード表!D$7,AG765=契約状況コード表!G$7),"契約総額(自官署のみ)",IF(K765=契約状況コード表!D$7,"年間支払金額(自官署のみ)",IF(AG765=契約状況コード表!G$7,"契約総額",IF(AND(COUNTIF(BJ765,"&lt;&gt;*単価*"),OR(K765=契約状況コード表!D$5,K765=契約状況コード表!D$6)),"全官署予定価格",IF(AND(COUNTIF(BJ765,"*単価*"),OR(K765=契約状況コード表!D$5,K765=契約状況コード表!D$6)),"全官署支払金額",IF(AND(COUNTIF(BJ765,"&lt;&gt;*単価*"),COUNTIF(BJ765,"*変更契約*")),"変更後予定価格",IF(COUNTIF(BJ765,"*単価*"),"年間支払金額","予定価格"))))))))))))</f>
        <v>予定価格</v>
      </c>
      <c r="BD765" s="98" t="str">
        <f>IF(AND(BI765=契約状況コード表!M$5,T765&gt;契約状況コード表!N$5),"○",IF(AND(BI765=契約状況コード表!M$6,T765&gt;=契約状況コード表!N$6),"○",IF(AND(BI765=契約状況コード表!M$7,T765&gt;=契約状況コード表!N$7),"○",IF(AND(BI765=契約状況コード表!M$8,T765&gt;=契約状況コード表!N$8),"○",IF(AND(BI765=契約状況コード表!M$9,T765&gt;=契約状況コード表!N$9),"○",IF(AND(BI765=契約状況コード表!M$10,T765&gt;=契約状況コード表!N$10),"○",IF(AND(BI765=契約状況コード表!M$11,T765&gt;=契約状況コード表!N$11),"○",IF(AND(BI765=契約状況コード表!M$12,T765&gt;=契約状況コード表!N$12),"○",IF(AND(BI765=契約状況コード表!M$13,T765&gt;=契約状況コード表!N$13),"○",IF(T765="他官署で調達手続き入札を実施のため","○","×"))))))))))</f>
        <v>×</v>
      </c>
      <c r="BE765" s="98" t="str">
        <f>IF(AND(BI765=契約状況コード表!M$5,Y765&gt;契約状況コード表!N$5),"○",IF(AND(BI765=契約状況コード表!M$6,Y765&gt;=契約状況コード表!N$6),"○",IF(AND(BI765=契約状況コード表!M$7,Y765&gt;=契約状況コード表!N$7),"○",IF(AND(BI765=契約状況コード表!M$8,Y765&gt;=契約状況コード表!N$8),"○",IF(AND(BI765=契約状況コード表!M$9,Y765&gt;=契約状況コード表!N$9),"○",IF(AND(BI765=契約状況コード表!M$10,Y765&gt;=契約状況コード表!N$10),"○",IF(AND(BI765=契約状況コード表!M$11,Y765&gt;=契約状況コード表!N$11),"○",IF(AND(BI765=契約状況コード表!M$12,Y765&gt;=契約状況コード表!N$12),"○",IF(AND(BI765=契約状況コード表!M$13,Y765&gt;=契約状況コード表!N$13),"○","×")))))))))</f>
        <v>×</v>
      </c>
      <c r="BF765" s="98" t="str">
        <f t="shared" si="93"/>
        <v>×</v>
      </c>
      <c r="BG765" s="98" t="str">
        <f t="shared" si="94"/>
        <v>×</v>
      </c>
      <c r="BH765" s="99" t="str">
        <f t="shared" si="95"/>
        <v/>
      </c>
      <c r="BI765" s="146">
        <f t="shared" si="96"/>
        <v>0</v>
      </c>
      <c r="BJ765" s="29" t="str">
        <f>IF(AG765=契約状況コード表!G$5,"",IF(AND(K765&lt;&gt;"",ISTEXT(U765)),"分担契約/単価契約",IF(ISTEXT(U765),"単価契約",IF(K765&lt;&gt;"","分担契約",""))))</f>
        <v/>
      </c>
      <c r="BK765" s="147"/>
      <c r="BL765" s="102" t="str">
        <f>IF(COUNTIF(T765,"**"),"",IF(AND(T765&gt;=契約状況コード表!P$5,OR(H765=契約状況コード表!M$5,H765=契約状況コード表!M$6)),1,IF(AND(T765&gt;=契約状況コード表!P$13,H765&lt;&gt;契約状況コード表!M$5,H765&lt;&gt;契約状況コード表!M$6),1,"")))</f>
        <v/>
      </c>
      <c r="BM765" s="132" t="str">
        <f t="shared" si="97"/>
        <v>○</v>
      </c>
      <c r="BN765" s="102" t="b">
        <f t="shared" si="98"/>
        <v>1</v>
      </c>
      <c r="BO765" s="102" t="b">
        <f t="shared" si="99"/>
        <v>1</v>
      </c>
    </row>
    <row r="766" spans="7:67" ht="60.6" customHeight="1">
      <c r="G766" s="64"/>
      <c r="H766" s="65"/>
      <c r="I766" s="65"/>
      <c r="J766" s="65"/>
      <c r="K766" s="64"/>
      <c r="L766" s="29"/>
      <c r="M766" s="66"/>
      <c r="N766" s="65"/>
      <c r="O766" s="67"/>
      <c r="P766" s="72"/>
      <c r="Q766" s="73"/>
      <c r="R766" s="65"/>
      <c r="S766" s="64"/>
      <c r="T766" s="68"/>
      <c r="U766" s="75"/>
      <c r="V766" s="76"/>
      <c r="W766" s="148" t="str">
        <f>IF(OR(T766="他官署で調達手続きを実施のため",AG766=契約状況コード表!G$5),"－",IF(V766&lt;&gt;"",ROUNDDOWN(V766/T766,3),(IFERROR(ROUNDDOWN(U766/T766,3),"－"))))</f>
        <v>－</v>
      </c>
      <c r="X766" s="68"/>
      <c r="Y766" s="68"/>
      <c r="Z766" s="71"/>
      <c r="AA766" s="69"/>
      <c r="AB766" s="70"/>
      <c r="AC766" s="71"/>
      <c r="AD766" s="71"/>
      <c r="AE766" s="71"/>
      <c r="AF766" s="71"/>
      <c r="AG766" s="69"/>
      <c r="AH766" s="65"/>
      <c r="AI766" s="65"/>
      <c r="AJ766" s="65"/>
      <c r="AK766" s="29"/>
      <c r="AL766" s="29"/>
      <c r="AM766" s="170"/>
      <c r="AN766" s="170"/>
      <c r="AO766" s="170"/>
      <c r="AP766" s="170"/>
      <c r="AQ766" s="29"/>
      <c r="AR766" s="64"/>
      <c r="AS766" s="29"/>
      <c r="AT766" s="29"/>
      <c r="AU766" s="29"/>
      <c r="AV766" s="29"/>
      <c r="AW766" s="29"/>
      <c r="AX766" s="29"/>
      <c r="AY766" s="29"/>
      <c r="AZ766" s="29"/>
      <c r="BA766" s="90"/>
      <c r="BB766" s="97"/>
      <c r="BC766" s="98" t="str">
        <f>IF(AND(OR(K766=契約状況コード表!D$5,K766=契約状況コード表!D$6),OR(AG766=契約状況コード表!G$5,AG766=契約状況コード表!G$6)),"年間支払金額(全官署)",IF(OR(AG766=契約状況コード表!G$5,AG766=契約状況コード表!G$6),"年間支払金額",IF(AND(OR(COUNTIF(AI766,"*すべて*"),COUNTIF(AI766,"*全て*")),S766="●",OR(K766=契約状況コード表!D$5,K766=契約状況コード表!D$6)),"年間支払金額(全官署、契約相手方ごと)",IF(AND(OR(COUNTIF(AI766,"*すべて*"),COUNTIF(AI766,"*全て*")),S766="●"),"年間支払金額(契約相手方ごと)",IF(AND(OR(K766=契約状況コード表!D$5,K766=契約状況コード表!D$6),AG766=契約状況コード表!G$7),"契約総額(全官署)",IF(AND(K766=契約状況コード表!D$7,AG766=契約状況コード表!G$7),"契約総額(自官署のみ)",IF(K766=契約状況コード表!D$7,"年間支払金額(自官署のみ)",IF(AG766=契約状況コード表!G$7,"契約総額",IF(AND(COUNTIF(BJ766,"&lt;&gt;*単価*"),OR(K766=契約状況コード表!D$5,K766=契約状況コード表!D$6)),"全官署予定価格",IF(AND(COUNTIF(BJ766,"*単価*"),OR(K766=契約状況コード表!D$5,K766=契約状況コード表!D$6)),"全官署支払金額",IF(AND(COUNTIF(BJ766,"&lt;&gt;*単価*"),COUNTIF(BJ766,"*変更契約*")),"変更後予定価格",IF(COUNTIF(BJ766,"*単価*"),"年間支払金額","予定価格"))))))))))))</f>
        <v>予定価格</v>
      </c>
      <c r="BD766" s="98" t="str">
        <f>IF(AND(BI766=契約状況コード表!M$5,T766&gt;契約状況コード表!N$5),"○",IF(AND(BI766=契約状況コード表!M$6,T766&gt;=契約状況コード表!N$6),"○",IF(AND(BI766=契約状況コード表!M$7,T766&gt;=契約状況コード表!N$7),"○",IF(AND(BI766=契約状況コード表!M$8,T766&gt;=契約状況コード表!N$8),"○",IF(AND(BI766=契約状況コード表!M$9,T766&gt;=契約状況コード表!N$9),"○",IF(AND(BI766=契約状況コード表!M$10,T766&gt;=契約状況コード表!N$10),"○",IF(AND(BI766=契約状況コード表!M$11,T766&gt;=契約状況コード表!N$11),"○",IF(AND(BI766=契約状況コード表!M$12,T766&gt;=契約状況コード表!N$12),"○",IF(AND(BI766=契約状況コード表!M$13,T766&gt;=契約状況コード表!N$13),"○",IF(T766="他官署で調達手続き入札を実施のため","○","×"))))))))))</f>
        <v>×</v>
      </c>
      <c r="BE766" s="98" t="str">
        <f>IF(AND(BI766=契約状況コード表!M$5,Y766&gt;契約状況コード表!N$5),"○",IF(AND(BI766=契約状況コード表!M$6,Y766&gt;=契約状況コード表!N$6),"○",IF(AND(BI766=契約状況コード表!M$7,Y766&gt;=契約状況コード表!N$7),"○",IF(AND(BI766=契約状況コード表!M$8,Y766&gt;=契約状況コード表!N$8),"○",IF(AND(BI766=契約状況コード表!M$9,Y766&gt;=契約状況コード表!N$9),"○",IF(AND(BI766=契約状況コード表!M$10,Y766&gt;=契約状況コード表!N$10),"○",IF(AND(BI766=契約状況コード表!M$11,Y766&gt;=契約状況コード表!N$11),"○",IF(AND(BI766=契約状況コード表!M$12,Y766&gt;=契約状況コード表!N$12),"○",IF(AND(BI766=契約状況コード表!M$13,Y766&gt;=契約状況コード表!N$13),"○","×")))))))))</f>
        <v>×</v>
      </c>
      <c r="BF766" s="98" t="str">
        <f t="shared" si="93"/>
        <v>×</v>
      </c>
      <c r="BG766" s="98" t="str">
        <f t="shared" si="94"/>
        <v>×</v>
      </c>
      <c r="BH766" s="99" t="str">
        <f t="shared" si="95"/>
        <v/>
      </c>
      <c r="BI766" s="146">
        <f t="shared" si="96"/>
        <v>0</v>
      </c>
      <c r="BJ766" s="29" t="str">
        <f>IF(AG766=契約状況コード表!G$5,"",IF(AND(K766&lt;&gt;"",ISTEXT(U766)),"分担契約/単価契約",IF(ISTEXT(U766),"単価契約",IF(K766&lt;&gt;"","分担契約",""))))</f>
        <v/>
      </c>
      <c r="BK766" s="147"/>
      <c r="BL766" s="102" t="str">
        <f>IF(COUNTIF(T766,"**"),"",IF(AND(T766&gt;=契約状況コード表!P$5,OR(H766=契約状況コード表!M$5,H766=契約状況コード表!M$6)),1,IF(AND(T766&gt;=契約状況コード表!P$13,H766&lt;&gt;契約状況コード表!M$5,H766&lt;&gt;契約状況コード表!M$6),1,"")))</f>
        <v/>
      </c>
      <c r="BM766" s="132" t="str">
        <f t="shared" si="97"/>
        <v>○</v>
      </c>
      <c r="BN766" s="102" t="b">
        <f t="shared" si="98"/>
        <v>1</v>
      </c>
      <c r="BO766" s="102" t="b">
        <f t="shared" si="99"/>
        <v>1</v>
      </c>
    </row>
    <row r="767" spans="7:67" ht="60.6" customHeight="1">
      <c r="G767" s="64"/>
      <c r="H767" s="65"/>
      <c r="I767" s="65"/>
      <c r="J767" s="65"/>
      <c r="K767" s="64"/>
      <c r="L767" s="29"/>
      <c r="M767" s="66"/>
      <c r="N767" s="65"/>
      <c r="O767" s="67"/>
      <c r="P767" s="72"/>
      <c r="Q767" s="73"/>
      <c r="R767" s="65"/>
      <c r="S767" s="64"/>
      <c r="T767" s="68"/>
      <c r="U767" s="75"/>
      <c r="V767" s="76"/>
      <c r="W767" s="148" t="str">
        <f>IF(OR(T767="他官署で調達手続きを実施のため",AG767=契約状況コード表!G$5),"－",IF(V767&lt;&gt;"",ROUNDDOWN(V767/T767,3),(IFERROR(ROUNDDOWN(U767/T767,3),"－"))))</f>
        <v>－</v>
      </c>
      <c r="X767" s="68"/>
      <c r="Y767" s="68"/>
      <c r="Z767" s="71"/>
      <c r="AA767" s="69"/>
      <c r="AB767" s="70"/>
      <c r="AC767" s="71"/>
      <c r="AD767" s="71"/>
      <c r="AE767" s="71"/>
      <c r="AF767" s="71"/>
      <c r="AG767" s="69"/>
      <c r="AH767" s="65"/>
      <c r="AI767" s="65"/>
      <c r="AJ767" s="65"/>
      <c r="AK767" s="29"/>
      <c r="AL767" s="29"/>
      <c r="AM767" s="170"/>
      <c r="AN767" s="170"/>
      <c r="AO767" s="170"/>
      <c r="AP767" s="170"/>
      <c r="AQ767" s="29"/>
      <c r="AR767" s="64"/>
      <c r="AS767" s="29"/>
      <c r="AT767" s="29"/>
      <c r="AU767" s="29"/>
      <c r="AV767" s="29"/>
      <c r="AW767" s="29"/>
      <c r="AX767" s="29"/>
      <c r="AY767" s="29"/>
      <c r="AZ767" s="29"/>
      <c r="BA767" s="92"/>
      <c r="BB767" s="97"/>
      <c r="BC767" s="98" t="str">
        <f>IF(AND(OR(K767=契約状況コード表!D$5,K767=契約状況コード表!D$6),OR(AG767=契約状況コード表!G$5,AG767=契約状況コード表!G$6)),"年間支払金額(全官署)",IF(OR(AG767=契約状況コード表!G$5,AG767=契約状況コード表!G$6),"年間支払金額",IF(AND(OR(COUNTIF(AI767,"*すべて*"),COUNTIF(AI767,"*全て*")),S767="●",OR(K767=契約状況コード表!D$5,K767=契約状況コード表!D$6)),"年間支払金額(全官署、契約相手方ごと)",IF(AND(OR(COUNTIF(AI767,"*すべて*"),COUNTIF(AI767,"*全て*")),S767="●"),"年間支払金額(契約相手方ごと)",IF(AND(OR(K767=契約状況コード表!D$5,K767=契約状況コード表!D$6),AG767=契約状況コード表!G$7),"契約総額(全官署)",IF(AND(K767=契約状況コード表!D$7,AG767=契約状況コード表!G$7),"契約総額(自官署のみ)",IF(K767=契約状況コード表!D$7,"年間支払金額(自官署のみ)",IF(AG767=契約状況コード表!G$7,"契約総額",IF(AND(COUNTIF(BJ767,"&lt;&gt;*単価*"),OR(K767=契約状況コード表!D$5,K767=契約状況コード表!D$6)),"全官署予定価格",IF(AND(COUNTIF(BJ767,"*単価*"),OR(K767=契約状況コード表!D$5,K767=契約状況コード表!D$6)),"全官署支払金額",IF(AND(COUNTIF(BJ767,"&lt;&gt;*単価*"),COUNTIF(BJ767,"*変更契約*")),"変更後予定価格",IF(COUNTIF(BJ767,"*単価*"),"年間支払金額","予定価格"))))))))))))</f>
        <v>予定価格</v>
      </c>
      <c r="BD767" s="98" t="str">
        <f>IF(AND(BI767=契約状況コード表!M$5,T767&gt;契約状況コード表!N$5),"○",IF(AND(BI767=契約状況コード表!M$6,T767&gt;=契約状況コード表!N$6),"○",IF(AND(BI767=契約状況コード表!M$7,T767&gt;=契約状況コード表!N$7),"○",IF(AND(BI767=契約状況コード表!M$8,T767&gt;=契約状況コード表!N$8),"○",IF(AND(BI767=契約状況コード表!M$9,T767&gt;=契約状況コード表!N$9),"○",IF(AND(BI767=契約状況コード表!M$10,T767&gt;=契約状況コード表!N$10),"○",IF(AND(BI767=契約状況コード表!M$11,T767&gt;=契約状況コード表!N$11),"○",IF(AND(BI767=契約状況コード表!M$12,T767&gt;=契約状況コード表!N$12),"○",IF(AND(BI767=契約状況コード表!M$13,T767&gt;=契約状況コード表!N$13),"○",IF(T767="他官署で調達手続き入札を実施のため","○","×"))))))))))</f>
        <v>×</v>
      </c>
      <c r="BE767" s="98" t="str">
        <f>IF(AND(BI767=契約状況コード表!M$5,Y767&gt;契約状況コード表!N$5),"○",IF(AND(BI767=契約状況コード表!M$6,Y767&gt;=契約状況コード表!N$6),"○",IF(AND(BI767=契約状況コード表!M$7,Y767&gt;=契約状況コード表!N$7),"○",IF(AND(BI767=契約状況コード表!M$8,Y767&gt;=契約状況コード表!N$8),"○",IF(AND(BI767=契約状況コード表!M$9,Y767&gt;=契約状況コード表!N$9),"○",IF(AND(BI767=契約状況コード表!M$10,Y767&gt;=契約状況コード表!N$10),"○",IF(AND(BI767=契約状況コード表!M$11,Y767&gt;=契約状況コード表!N$11),"○",IF(AND(BI767=契約状況コード表!M$12,Y767&gt;=契約状況コード表!N$12),"○",IF(AND(BI767=契約状況コード表!M$13,Y767&gt;=契約状況コード表!N$13),"○","×")))))))))</f>
        <v>×</v>
      </c>
      <c r="BF767" s="98" t="str">
        <f t="shared" si="93"/>
        <v>×</v>
      </c>
      <c r="BG767" s="98" t="str">
        <f t="shared" si="94"/>
        <v>×</v>
      </c>
      <c r="BH767" s="99" t="str">
        <f t="shared" si="95"/>
        <v/>
      </c>
      <c r="BI767" s="146">
        <f t="shared" si="96"/>
        <v>0</v>
      </c>
      <c r="BJ767" s="29" t="str">
        <f>IF(AG767=契約状況コード表!G$5,"",IF(AND(K767&lt;&gt;"",ISTEXT(U767)),"分担契約/単価契約",IF(ISTEXT(U767),"単価契約",IF(K767&lt;&gt;"","分担契約",""))))</f>
        <v/>
      </c>
      <c r="BK767" s="147"/>
      <c r="BL767" s="102" t="str">
        <f>IF(COUNTIF(T767,"**"),"",IF(AND(T767&gt;=契約状況コード表!P$5,OR(H767=契約状況コード表!M$5,H767=契約状況コード表!M$6)),1,IF(AND(T767&gt;=契約状況コード表!P$13,H767&lt;&gt;契約状況コード表!M$5,H767&lt;&gt;契約状況コード表!M$6),1,"")))</f>
        <v/>
      </c>
      <c r="BM767" s="132" t="str">
        <f t="shared" si="97"/>
        <v>○</v>
      </c>
      <c r="BN767" s="102" t="b">
        <f t="shared" si="98"/>
        <v>1</v>
      </c>
      <c r="BO767" s="102" t="b">
        <f t="shared" si="99"/>
        <v>1</v>
      </c>
    </row>
    <row r="768" spans="7:67" ht="60.6" customHeight="1">
      <c r="G768" s="64"/>
      <c r="H768" s="65"/>
      <c r="I768" s="65"/>
      <c r="J768" s="65"/>
      <c r="K768" s="64"/>
      <c r="L768" s="29"/>
      <c r="M768" s="66"/>
      <c r="N768" s="65"/>
      <c r="O768" s="67"/>
      <c r="P768" s="72"/>
      <c r="Q768" s="73"/>
      <c r="R768" s="65"/>
      <c r="S768" s="64"/>
      <c r="T768" s="68"/>
      <c r="U768" s="75"/>
      <c r="V768" s="76"/>
      <c r="W768" s="148" t="str">
        <f>IF(OR(T768="他官署で調達手続きを実施のため",AG768=契約状況コード表!G$5),"－",IF(V768&lt;&gt;"",ROUNDDOWN(V768/T768,3),(IFERROR(ROUNDDOWN(U768/T768,3),"－"))))</f>
        <v>－</v>
      </c>
      <c r="X768" s="68"/>
      <c r="Y768" s="68"/>
      <c r="Z768" s="71"/>
      <c r="AA768" s="69"/>
      <c r="AB768" s="70"/>
      <c r="AC768" s="71"/>
      <c r="AD768" s="71"/>
      <c r="AE768" s="71"/>
      <c r="AF768" s="71"/>
      <c r="AG768" s="69"/>
      <c r="AH768" s="65"/>
      <c r="AI768" s="65"/>
      <c r="AJ768" s="65"/>
      <c r="AK768" s="29"/>
      <c r="AL768" s="29"/>
      <c r="AM768" s="170"/>
      <c r="AN768" s="170"/>
      <c r="AO768" s="170"/>
      <c r="AP768" s="170"/>
      <c r="AQ768" s="29"/>
      <c r="AR768" s="64"/>
      <c r="AS768" s="29"/>
      <c r="AT768" s="29"/>
      <c r="AU768" s="29"/>
      <c r="AV768" s="29"/>
      <c r="AW768" s="29"/>
      <c r="AX768" s="29"/>
      <c r="AY768" s="29"/>
      <c r="AZ768" s="29"/>
      <c r="BA768" s="90"/>
      <c r="BB768" s="97"/>
      <c r="BC768" s="98" t="str">
        <f>IF(AND(OR(K768=契約状況コード表!D$5,K768=契約状況コード表!D$6),OR(AG768=契約状況コード表!G$5,AG768=契約状況コード表!G$6)),"年間支払金額(全官署)",IF(OR(AG768=契約状況コード表!G$5,AG768=契約状況コード表!G$6),"年間支払金額",IF(AND(OR(COUNTIF(AI768,"*すべて*"),COUNTIF(AI768,"*全て*")),S768="●",OR(K768=契約状況コード表!D$5,K768=契約状況コード表!D$6)),"年間支払金額(全官署、契約相手方ごと)",IF(AND(OR(COUNTIF(AI768,"*すべて*"),COUNTIF(AI768,"*全て*")),S768="●"),"年間支払金額(契約相手方ごと)",IF(AND(OR(K768=契約状況コード表!D$5,K768=契約状況コード表!D$6),AG768=契約状況コード表!G$7),"契約総額(全官署)",IF(AND(K768=契約状況コード表!D$7,AG768=契約状況コード表!G$7),"契約総額(自官署のみ)",IF(K768=契約状況コード表!D$7,"年間支払金額(自官署のみ)",IF(AG768=契約状況コード表!G$7,"契約総額",IF(AND(COUNTIF(BJ768,"&lt;&gt;*単価*"),OR(K768=契約状況コード表!D$5,K768=契約状況コード表!D$6)),"全官署予定価格",IF(AND(COUNTIF(BJ768,"*単価*"),OR(K768=契約状況コード表!D$5,K768=契約状況コード表!D$6)),"全官署支払金額",IF(AND(COUNTIF(BJ768,"&lt;&gt;*単価*"),COUNTIF(BJ768,"*変更契約*")),"変更後予定価格",IF(COUNTIF(BJ768,"*単価*"),"年間支払金額","予定価格"))))))))))))</f>
        <v>予定価格</v>
      </c>
      <c r="BD768" s="98" t="str">
        <f>IF(AND(BI768=契約状況コード表!M$5,T768&gt;契約状況コード表!N$5),"○",IF(AND(BI768=契約状況コード表!M$6,T768&gt;=契約状況コード表!N$6),"○",IF(AND(BI768=契約状況コード表!M$7,T768&gt;=契約状況コード表!N$7),"○",IF(AND(BI768=契約状況コード表!M$8,T768&gt;=契約状況コード表!N$8),"○",IF(AND(BI768=契約状況コード表!M$9,T768&gt;=契約状況コード表!N$9),"○",IF(AND(BI768=契約状況コード表!M$10,T768&gt;=契約状況コード表!N$10),"○",IF(AND(BI768=契約状況コード表!M$11,T768&gt;=契約状況コード表!N$11),"○",IF(AND(BI768=契約状況コード表!M$12,T768&gt;=契約状況コード表!N$12),"○",IF(AND(BI768=契約状況コード表!M$13,T768&gt;=契約状況コード表!N$13),"○",IF(T768="他官署で調達手続き入札を実施のため","○","×"))))))))))</f>
        <v>×</v>
      </c>
      <c r="BE768" s="98" t="str">
        <f>IF(AND(BI768=契約状況コード表!M$5,Y768&gt;契約状況コード表!N$5),"○",IF(AND(BI768=契約状況コード表!M$6,Y768&gt;=契約状況コード表!N$6),"○",IF(AND(BI768=契約状況コード表!M$7,Y768&gt;=契約状況コード表!N$7),"○",IF(AND(BI768=契約状況コード表!M$8,Y768&gt;=契約状況コード表!N$8),"○",IF(AND(BI768=契約状況コード表!M$9,Y768&gt;=契約状況コード表!N$9),"○",IF(AND(BI768=契約状況コード表!M$10,Y768&gt;=契約状況コード表!N$10),"○",IF(AND(BI768=契約状況コード表!M$11,Y768&gt;=契約状況コード表!N$11),"○",IF(AND(BI768=契約状況コード表!M$12,Y768&gt;=契約状況コード表!N$12),"○",IF(AND(BI768=契約状況コード表!M$13,Y768&gt;=契約状況コード表!N$13),"○","×")))))))))</f>
        <v>×</v>
      </c>
      <c r="BF768" s="98" t="str">
        <f t="shared" si="93"/>
        <v>×</v>
      </c>
      <c r="BG768" s="98" t="str">
        <f t="shared" si="94"/>
        <v>×</v>
      </c>
      <c r="BH768" s="99" t="str">
        <f t="shared" si="95"/>
        <v/>
      </c>
      <c r="BI768" s="146">
        <f t="shared" si="96"/>
        <v>0</v>
      </c>
      <c r="BJ768" s="29" t="str">
        <f>IF(AG768=契約状況コード表!G$5,"",IF(AND(K768&lt;&gt;"",ISTEXT(U768)),"分担契約/単価契約",IF(ISTEXT(U768),"単価契約",IF(K768&lt;&gt;"","分担契約",""))))</f>
        <v/>
      </c>
      <c r="BK768" s="147"/>
      <c r="BL768" s="102" t="str">
        <f>IF(COUNTIF(T768,"**"),"",IF(AND(T768&gt;=契約状況コード表!P$5,OR(H768=契約状況コード表!M$5,H768=契約状況コード表!M$6)),1,IF(AND(T768&gt;=契約状況コード表!P$13,H768&lt;&gt;契約状況コード表!M$5,H768&lt;&gt;契約状況コード表!M$6),1,"")))</f>
        <v/>
      </c>
      <c r="BM768" s="132" t="str">
        <f t="shared" si="97"/>
        <v>○</v>
      </c>
      <c r="BN768" s="102" t="b">
        <f t="shared" si="98"/>
        <v>1</v>
      </c>
      <c r="BO768" s="102" t="b">
        <f t="shared" si="99"/>
        <v>1</v>
      </c>
    </row>
    <row r="769" spans="7:67" ht="60.6" customHeight="1">
      <c r="G769" s="64"/>
      <c r="H769" s="65"/>
      <c r="I769" s="65"/>
      <c r="J769" s="65"/>
      <c r="K769" s="64"/>
      <c r="L769" s="29"/>
      <c r="M769" s="66"/>
      <c r="N769" s="65"/>
      <c r="O769" s="67"/>
      <c r="P769" s="72"/>
      <c r="Q769" s="73"/>
      <c r="R769" s="65"/>
      <c r="S769" s="64"/>
      <c r="T769" s="68"/>
      <c r="U769" s="75"/>
      <c r="V769" s="76"/>
      <c r="W769" s="148" t="str">
        <f>IF(OR(T769="他官署で調達手続きを実施のため",AG769=契約状況コード表!G$5),"－",IF(V769&lt;&gt;"",ROUNDDOWN(V769/T769,3),(IFERROR(ROUNDDOWN(U769/T769,3),"－"))))</f>
        <v>－</v>
      </c>
      <c r="X769" s="68"/>
      <c r="Y769" s="68"/>
      <c r="Z769" s="71"/>
      <c r="AA769" s="69"/>
      <c r="AB769" s="70"/>
      <c r="AC769" s="71"/>
      <c r="AD769" s="71"/>
      <c r="AE769" s="71"/>
      <c r="AF769" s="71"/>
      <c r="AG769" s="69"/>
      <c r="AH769" s="65"/>
      <c r="AI769" s="65"/>
      <c r="AJ769" s="65"/>
      <c r="AK769" s="29"/>
      <c r="AL769" s="29"/>
      <c r="AM769" s="170"/>
      <c r="AN769" s="170"/>
      <c r="AO769" s="170"/>
      <c r="AP769" s="170"/>
      <c r="AQ769" s="29"/>
      <c r="AR769" s="64"/>
      <c r="AS769" s="29"/>
      <c r="AT769" s="29"/>
      <c r="AU769" s="29"/>
      <c r="AV769" s="29"/>
      <c r="AW769" s="29"/>
      <c r="AX769" s="29"/>
      <c r="AY769" s="29"/>
      <c r="AZ769" s="29"/>
      <c r="BA769" s="90"/>
      <c r="BB769" s="97"/>
      <c r="BC769" s="98" t="str">
        <f>IF(AND(OR(K769=契約状況コード表!D$5,K769=契約状況コード表!D$6),OR(AG769=契約状況コード表!G$5,AG769=契約状況コード表!G$6)),"年間支払金額(全官署)",IF(OR(AG769=契約状況コード表!G$5,AG769=契約状況コード表!G$6),"年間支払金額",IF(AND(OR(COUNTIF(AI769,"*すべて*"),COUNTIF(AI769,"*全て*")),S769="●",OR(K769=契約状況コード表!D$5,K769=契約状況コード表!D$6)),"年間支払金額(全官署、契約相手方ごと)",IF(AND(OR(COUNTIF(AI769,"*すべて*"),COUNTIF(AI769,"*全て*")),S769="●"),"年間支払金額(契約相手方ごと)",IF(AND(OR(K769=契約状況コード表!D$5,K769=契約状況コード表!D$6),AG769=契約状況コード表!G$7),"契約総額(全官署)",IF(AND(K769=契約状況コード表!D$7,AG769=契約状況コード表!G$7),"契約総額(自官署のみ)",IF(K769=契約状況コード表!D$7,"年間支払金額(自官署のみ)",IF(AG769=契約状況コード表!G$7,"契約総額",IF(AND(COUNTIF(BJ769,"&lt;&gt;*単価*"),OR(K769=契約状況コード表!D$5,K769=契約状況コード表!D$6)),"全官署予定価格",IF(AND(COUNTIF(BJ769,"*単価*"),OR(K769=契約状況コード表!D$5,K769=契約状況コード表!D$6)),"全官署支払金額",IF(AND(COUNTIF(BJ769,"&lt;&gt;*単価*"),COUNTIF(BJ769,"*変更契約*")),"変更後予定価格",IF(COUNTIF(BJ769,"*単価*"),"年間支払金額","予定価格"))))))))))))</f>
        <v>予定価格</v>
      </c>
      <c r="BD769" s="98" t="str">
        <f>IF(AND(BI769=契約状況コード表!M$5,T769&gt;契約状況コード表!N$5),"○",IF(AND(BI769=契約状況コード表!M$6,T769&gt;=契約状況コード表!N$6),"○",IF(AND(BI769=契約状況コード表!M$7,T769&gt;=契約状況コード表!N$7),"○",IF(AND(BI769=契約状況コード表!M$8,T769&gt;=契約状況コード表!N$8),"○",IF(AND(BI769=契約状況コード表!M$9,T769&gt;=契約状況コード表!N$9),"○",IF(AND(BI769=契約状況コード表!M$10,T769&gt;=契約状況コード表!N$10),"○",IF(AND(BI769=契約状況コード表!M$11,T769&gt;=契約状況コード表!N$11),"○",IF(AND(BI769=契約状況コード表!M$12,T769&gt;=契約状況コード表!N$12),"○",IF(AND(BI769=契約状況コード表!M$13,T769&gt;=契約状況コード表!N$13),"○",IF(T769="他官署で調達手続き入札を実施のため","○","×"))))))))))</f>
        <v>×</v>
      </c>
      <c r="BE769" s="98" t="str">
        <f>IF(AND(BI769=契約状況コード表!M$5,Y769&gt;契約状況コード表!N$5),"○",IF(AND(BI769=契約状況コード表!M$6,Y769&gt;=契約状況コード表!N$6),"○",IF(AND(BI769=契約状況コード表!M$7,Y769&gt;=契約状況コード表!N$7),"○",IF(AND(BI769=契約状況コード表!M$8,Y769&gt;=契約状況コード表!N$8),"○",IF(AND(BI769=契約状況コード表!M$9,Y769&gt;=契約状況コード表!N$9),"○",IF(AND(BI769=契約状況コード表!M$10,Y769&gt;=契約状況コード表!N$10),"○",IF(AND(BI769=契約状況コード表!M$11,Y769&gt;=契約状況コード表!N$11),"○",IF(AND(BI769=契約状況コード表!M$12,Y769&gt;=契約状況コード表!N$12),"○",IF(AND(BI769=契約状況コード表!M$13,Y769&gt;=契約状況コード表!N$13),"○","×")))))))))</f>
        <v>×</v>
      </c>
      <c r="BF769" s="98" t="str">
        <f t="shared" si="93"/>
        <v>×</v>
      </c>
      <c r="BG769" s="98" t="str">
        <f t="shared" si="94"/>
        <v>×</v>
      </c>
      <c r="BH769" s="99" t="str">
        <f t="shared" si="95"/>
        <v/>
      </c>
      <c r="BI769" s="146">
        <f t="shared" si="96"/>
        <v>0</v>
      </c>
      <c r="BJ769" s="29" t="str">
        <f>IF(AG769=契約状況コード表!G$5,"",IF(AND(K769&lt;&gt;"",ISTEXT(U769)),"分担契約/単価契約",IF(ISTEXT(U769),"単価契約",IF(K769&lt;&gt;"","分担契約",""))))</f>
        <v/>
      </c>
      <c r="BK769" s="147"/>
      <c r="BL769" s="102" t="str">
        <f>IF(COUNTIF(T769,"**"),"",IF(AND(T769&gt;=契約状況コード表!P$5,OR(H769=契約状況コード表!M$5,H769=契約状況コード表!M$6)),1,IF(AND(T769&gt;=契約状況コード表!P$13,H769&lt;&gt;契約状況コード表!M$5,H769&lt;&gt;契約状況コード表!M$6),1,"")))</f>
        <v/>
      </c>
      <c r="BM769" s="132" t="str">
        <f t="shared" si="97"/>
        <v>○</v>
      </c>
      <c r="BN769" s="102" t="b">
        <f t="shared" si="98"/>
        <v>1</v>
      </c>
      <c r="BO769" s="102" t="b">
        <f t="shared" si="99"/>
        <v>1</v>
      </c>
    </row>
    <row r="770" spans="7:67" ht="60.6" customHeight="1">
      <c r="G770" s="64"/>
      <c r="H770" s="65"/>
      <c r="I770" s="65"/>
      <c r="J770" s="65"/>
      <c r="K770" s="64"/>
      <c r="L770" s="29"/>
      <c r="M770" s="66"/>
      <c r="N770" s="65"/>
      <c r="O770" s="67"/>
      <c r="P770" s="72"/>
      <c r="Q770" s="73"/>
      <c r="R770" s="65"/>
      <c r="S770" s="64"/>
      <c r="T770" s="74"/>
      <c r="U770" s="131"/>
      <c r="V770" s="76"/>
      <c r="W770" s="148" t="str">
        <f>IF(OR(T770="他官署で調達手続きを実施のため",AG770=契約状況コード表!G$5),"－",IF(V770&lt;&gt;"",ROUNDDOWN(V770/T770,3),(IFERROR(ROUNDDOWN(U770/T770,3),"－"))))</f>
        <v>－</v>
      </c>
      <c r="X770" s="74"/>
      <c r="Y770" s="74"/>
      <c r="Z770" s="71"/>
      <c r="AA770" s="69"/>
      <c r="AB770" s="70"/>
      <c r="AC770" s="71"/>
      <c r="AD770" s="71"/>
      <c r="AE770" s="71"/>
      <c r="AF770" s="71"/>
      <c r="AG770" s="69"/>
      <c r="AH770" s="65"/>
      <c r="AI770" s="65"/>
      <c r="AJ770" s="65"/>
      <c r="AK770" s="29"/>
      <c r="AL770" s="29"/>
      <c r="AM770" s="170"/>
      <c r="AN770" s="170"/>
      <c r="AO770" s="170"/>
      <c r="AP770" s="170"/>
      <c r="AQ770" s="29"/>
      <c r="AR770" s="64"/>
      <c r="AS770" s="29"/>
      <c r="AT770" s="29"/>
      <c r="AU770" s="29"/>
      <c r="AV770" s="29"/>
      <c r="AW770" s="29"/>
      <c r="AX770" s="29"/>
      <c r="AY770" s="29"/>
      <c r="AZ770" s="29"/>
      <c r="BA770" s="90"/>
      <c r="BB770" s="97"/>
      <c r="BC770" s="98" t="str">
        <f>IF(AND(OR(K770=契約状況コード表!D$5,K770=契約状況コード表!D$6),OR(AG770=契約状況コード表!G$5,AG770=契約状況コード表!G$6)),"年間支払金額(全官署)",IF(OR(AG770=契約状況コード表!G$5,AG770=契約状況コード表!G$6),"年間支払金額",IF(AND(OR(COUNTIF(AI770,"*すべて*"),COUNTIF(AI770,"*全て*")),S770="●",OR(K770=契約状況コード表!D$5,K770=契約状況コード表!D$6)),"年間支払金額(全官署、契約相手方ごと)",IF(AND(OR(COUNTIF(AI770,"*すべて*"),COUNTIF(AI770,"*全て*")),S770="●"),"年間支払金額(契約相手方ごと)",IF(AND(OR(K770=契約状況コード表!D$5,K770=契約状況コード表!D$6),AG770=契約状況コード表!G$7),"契約総額(全官署)",IF(AND(K770=契約状況コード表!D$7,AG770=契約状況コード表!G$7),"契約総額(自官署のみ)",IF(K770=契約状況コード表!D$7,"年間支払金額(自官署のみ)",IF(AG770=契約状況コード表!G$7,"契約総額",IF(AND(COUNTIF(BJ770,"&lt;&gt;*単価*"),OR(K770=契約状況コード表!D$5,K770=契約状況コード表!D$6)),"全官署予定価格",IF(AND(COUNTIF(BJ770,"*単価*"),OR(K770=契約状況コード表!D$5,K770=契約状況コード表!D$6)),"全官署支払金額",IF(AND(COUNTIF(BJ770,"&lt;&gt;*単価*"),COUNTIF(BJ770,"*変更契約*")),"変更後予定価格",IF(COUNTIF(BJ770,"*単価*"),"年間支払金額","予定価格"))))))))))))</f>
        <v>予定価格</v>
      </c>
      <c r="BD770" s="98" t="str">
        <f>IF(AND(BI770=契約状況コード表!M$5,T770&gt;契約状況コード表!N$5),"○",IF(AND(BI770=契約状況コード表!M$6,T770&gt;=契約状況コード表!N$6),"○",IF(AND(BI770=契約状況コード表!M$7,T770&gt;=契約状況コード表!N$7),"○",IF(AND(BI770=契約状況コード表!M$8,T770&gt;=契約状況コード表!N$8),"○",IF(AND(BI770=契約状況コード表!M$9,T770&gt;=契約状況コード表!N$9),"○",IF(AND(BI770=契約状況コード表!M$10,T770&gt;=契約状況コード表!N$10),"○",IF(AND(BI770=契約状況コード表!M$11,T770&gt;=契約状況コード表!N$11),"○",IF(AND(BI770=契約状況コード表!M$12,T770&gt;=契約状況コード表!N$12),"○",IF(AND(BI770=契約状況コード表!M$13,T770&gt;=契約状況コード表!N$13),"○",IF(T770="他官署で調達手続き入札を実施のため","○","×"))))))))))</f>
        <v>×</v>
      </c>
      <c r="BE770" s="98" t="str">
        <f>IF(AND(BI770=契約状況コード表!M$5,Y770&gt;契約状況コード表!N$5),"○",IF(AND(BI770=契約状況コード表!M$6,Y770&gt;=契約状況コード表!N$6),"○",IF(AND(BI770=契約状況コード表!M$7,Y770&gt;=契約状況コード表!N$7),"○",IF(AND(BI770=契約状況コード表!M$8,Y770&gt;=契約状況コード表!N$8),"○",IF(AND(BI770=契約状況コード表!M$9,Y770&gt;=契約状況コード表!N$9),"○",IF(AND(BI770=契約状況コード表!M$10,Y770&gt;=契約状況コード表!N$10),"○",IF(AND(BI770=契約状況コード表!M$11,Y770&gt;=契約状況コード表!N$11),"○",IF(AND(BI770=契約状況コード表!M$12,Y770&gt;=契約状況コード表!N$12),"○",IF(AND(BI770=契約状況コード表!M$13,Y770&gt;=契約状況コード表!N$13),"○","×")))))))))</f>
        <v>×</v>
      </c>
      <c r="BF770" s="98" t="str">
        <f t="shared" si="93"/>
        <v>×</v>
      </c>
      <c r="BG770" s="98" t="str">
        <f t="shared" si="94"/>
        <v>×</v>
      </c>
      <c r="BH770" s="99" t="str">
        <f t="shared" si="95"/>
        <v/>
      </c>
      <c r="BI770" s="146">
        <f t="shared" si="96"/>
        <v>0</v>
      </c>
      <c r="BJ770" s="29" t="str">
        <f>IF(AG770=契約状況コード表!G$5,"",IF(AND(K770&lt;&gt;"",ISTEXT(U770)),"分担契約/単価契約",IF(ISTEXT(U770),"単価契約",IF(K770&lt;&gt;"","分担契約",""))))</f>
        <v/>
      </c>
      <c r="BK770" s="147"/>
      <c r="BL770" s="102" t="str">
        <f>IF(COUNTIF(T770,"**"),"",IF(AND(T770&gt;=契約状況コード表!P$5,OR(H770=契約状況コード表!M$5,H770=契約状況コード表!M$6)),1,IF(AND(T770&gt;=契約状況コード表!P$13,H770&lt;&gt;契約状況コード表!M$5,H770&lt;&gt;契約状況コード表!M$6),1,"")))</f>
        <v/>
      </c>
      <c r="BM770" s="132" t="str">
        <f t="shared" si="97"/>
        <v>○</v>
      </c>
      <c r="BN770" s="102" t="b">
        <f t="shared" si="98"/>
        <v>1</v>
      </c>
      <c r="BO770" s="102" t="b">
        <f t="shared" si="99"/>
        <v>1</v>
      </c>
    </row>
    <row r="771" spans="7:67" ht="60.6" customHeight="1">
      <c r="G771" s="64"/>
      <c r="H771" s="65"/>
      <c r="I771" s="65"/>
      <c r="J771" s="65"/>
      <c r="K771" s="64"/>
      <c r="L771" s="29"/>
      <c r="M771" s="66"/>
      <c r="N771" s="65"/>
      <c r="O771" s="67"/>
      <c r="P771" s="72"/>
      <c r="Q771" s="73"/>
      <c r="R771" s="65"/>
      <c r="S771" s="64"/>
      <c r="T771" s="68"/>
      <c r="U771" s="75"/>
      <c r="V771" s="76"/>
      <c r="W771" s="148" t="str">
        <f>IF(OR(T771="他官署で調達手続きを実施のため",AG771=契約状況コード表!G$5),"－",IF(V771&lt;&gt;"",ROUNDDOWN(V771/T771,3),(IFERROR(ROUNDDOWN(U771/T771,3),"－"))))</f>
        <v>－</v>
      </c>
      <c r="X771" s="68"/>
      <c r="Y771" s="68"/>
      <c r="Z771" s="71"/>
      <c r="AA771" s="69"/>
      <c r="AB771" s="70"/>
      <c r="AC771" s="71"/>
      <c r="AD771" s="71"/>
      <c r="AE771" s="71"/>
      <c r="AF771" s="71"/>
      <c r="AG771" s="69"/>
      <c r="AH771" s="65"/>
      <c r="AI771" s="65"/>
      <c r="AJ771" s="65"/>
      <c r="AK771" s="29"/>
      <c r="AL771" s="29"/>
      <c r="AM771" s="170"/>
      <c r="AN771" s="170"/>
      <c r="AO771" s="170"/>
      <c r="AP771" s="170"/>
      <c r="AQ771" s="29"/>
      <c r="AR771" s="64"/>
      <c r="AS771" s="29"/>
      <c r="AT771" s="29"/>
      <c r="AU771" s="29"/>
      <c r="AV771" s="29"/>
      <c r="AW771" s="29"/>
      <c r="AX771" s="29"/>
      <c r="AY771" s="29"/>
      <c r="AZ771" s="29"/>
      <c r="BA771" s="90"/>
      <c r="BB771" s="97"/>
      <c r="BC771" s="98" t="str">
        <f>IF(AND(OR(K771=契約状況コード表!D$5,K771=契約状況コード表!D$6),OR(AG771=契約状況コード表!G$5,AG771=契約状況コード表!G$6)),"年間支払金額(全官署)",IF(OR(AG771=契約状況コード表!G$5,AG771=契約状況コード表!G$6),"年間支払金額",IF(AND(OR(COUNTIF(AI771,"*すべて*"),COUNTIF(AI771,"*全て*")),S771="●",OR(K771=契約状況コード表!D$5,K771=契約状況コード表!D$6)),"年間支払金額(全官署、契約相手方ごと)",IF(AND(OR(COUNTIF(AI771,"*すべて*"),COUNTIF(AI771,"*全て*")),S771="●"),"年間支払金額(契約相手方ごと)",IF(AND(OR(K771=契約状況コード表!D$5,K771=契約状況コード表!D$6),AG771=契約状況コード表!G$7),"契約総額(全官署)",IF(AND(K771=契約状況コード表!D$7,AG771=契約状況コード表!G$7),"契約総額(自官署のみ)",IF(K771=契約状況コード表!D$7,"年間支払金額(自官署のみ)",IF(AG771=契約状況コード表!G$7,"契約総額",IF(AND(COUNTIF(BJ771,"&lt;&gt;*単価*"),OR(K771=契約状況コード表!D$5,K771=契約状況コード表!D$6)),"全官署予定価格",IF(AND(COUNTIF(BJ771,"*単価*"),OR(K771=契約状況コード表!D$5,K771=契約状況コード表!D$6)),"全官署支払金額",IF(AND(COUNTIF(BJ771,"&lt;&gt;*単価*"),COUNTIF(BJ771,"*変更契約*")),"変更後予定価格",IF(COUNTIF(BJ771,"*単価*"),"年間支払金額","予定価格"))))))))))))</f>
        <v>予定価格</v>
      </c>
      <c r="BD771" s="98" t="str">
        <f>IF(AND(BI771=契約状況コード表!M$5,T771&gt;契約状況コード表!N$5),"○",IF(AND(BI771=契約状況コード表!M$6,T771&gt;=契約状況コード表!N$6),"○",IF(AND(BI771=契約状況コード表!M$7,T771&gt;=契約状況コード表!N$7),"○",IF(AND(BI771=契約状況コード表!M$8,T771&gt;=契約状況コード表!N$8),"○",IF(AND(BI771=契約状況コード表!M$9,T771&gt;=契約状況コード表!N$9),"○",IF(AND(BI771=契約状況コード表!M$10,T771&gt;=契約状況コード表!N$10),"○",IF(AND(BI771=契約状況コード表!M$11,T771&gt;=契約状況コード表!N$11),"○",IF(AND(BI771=契約状況コード表!M$12,T771&gt;=契約状況コード表!N$12),"○",IF(AND(BI771=契約状況コード表!M$13,T771&gt;=契約状況コード表!N$13),"○",IF(T771="他官署で調達手続き入札を実施のため","○","×"))))))))))</f>
        <v>×</v>
      </c>
      <c r="BE771" s="98" t="str">
        <f>IF(AND(BI771=契約状況コード表!M$5,Y771&gt;契約状況コード表!N$5),"○",IF(AND(BI771=契約状況コード表!M$6,Y771&gt;=契約状況コード表!N$6),"○",IF(AND(BI771=契約状況コード表!M$7,Y771&gt;=契約状況コード表!N$7),"○",IF(AND(BI771=契約状況コード表!M$8,Y771&gt;=契約状況コード表!N$8),"○",IF(AND(BI771=契約状況コード表!M$9,Y771&gt;=契約状況コード表!N$9),"○",IF(AND(BI771=契約状況コード表!M$10,Y771&gt;=契約状況コード表!N$10),"○",IF(AND(BI771=契約状況コード表!M$11,Y771&gt;=契約状況コード表!N$11),"○",IF(AND(BI771=契約状況コード表!M$12,Y771&gt;=契約状況コード表!N$12),"○",IF(AND(BI771=契約状況コード表!M$13,Y771&gt;=契約状況コード表!N$13),"○","×")))))))))</f>
        <v>×</v>
      </c>
      <c r="BF771" s="98" t="str">
        <f t="shared" si="93"/>
        <v>×</v>
      </c>
      <c r="BG771" s="98" t="str">
        <f t="shared" si="94"/>
        <v>×</v>
      </c>
      <c r="BH771" s="99" t="str">
        <f t="shared" si="95"/>
        <v/>
      </c>
      <c r="BI771" s="146">
        <f t="shared" si="96"/>
        <v>0</v>
      </c>
      <c r="BJ771" s="29" t="str">
        <f>IF(AG771=契約状況コード表!G$5,"",IF(AND(K771&lt;&gt;"",ISTEXT(U771)),"分担契約/単価契約",IF(ISTEXT(U771),"単価契約",IF(K771&lt;&gt;"","分担契約",""))))</f>
        <v/>
      </c>
      <c r="BK771" s="147"/>
      <c r="BL771" s="102" t="str">
        <f>IF(COUNTIF(T771,"**"),"",IF(AND(T771&gt;=契約状況コード表!P$5,OR(H771=契約状況コード表!M$5,H771=契約状況コード表!M$6)),1,IF(AND(T771&gt;=契約状況コード表!P$13,H771&lt;&gt;契約状況コード表!M$5,H771&lt;&gt;契約状況コード表!M$6),1,"")))</f>
        <v/>
      </c>
      <c r="BM771" s="132" t="str">
        <f t="shared" si="97"/>
        <v>○</v>
      </c>
      <c r="BN771" s="102" t="b">
        <f t="shared" si="98"/>
        <v>1</v>
      </c>
      <c r="BO771" s="102" t="b">
        <f t="shared" si="99"/>
        <v>1</v>
      </c>
    </row>
    <row r="772" spans="7:67" ht="60.6" customHeight="1">
      <c r="G772" s="64"/>
      <c r="H772" s="65"/>
      <c r="I772" s="65"/>
      <c r="J772" s="65"/>
      <c r="K772" s="64"/>
      <c r="L772" s="29"/>
      <c r="M772" s="66"/>
      <c r="N772" s="65"/>
      <c r="O772" s="67"/>
      <c r="P772" s="72"/>
      <c r="Q772" s="73"/>
      <c r="R772" s="65"/>
      <c r="S772" s="64"/>
      <c r="T772" s="68"/>
      <c r="U772" s="75"/>
      <c r="V772" s="76"/>
      <c r="W772" s="148" t="str">
        <f>IF(OR(T772="他官署で調達手続きを実施のため",AG772=契約状況コード表!G$5),"－",IF(V772&lt;&gt;"",ROUNDDOWN(V772/T772,3),(IFERROR(ROUNDDOWN(U772/T772,3),"－"))))</f>
        <v>－</v>
      </c>
      <c r="X772" s="68"/>
      <c r="Y772" s="68"/>
      <c r="Z772" s="71"/>
      <c r="AA772" s="69"/>
      <c r="AB772" s="70"/>
      <c r="AC772" s="71"/>
      <c r="AD772" s="71"/>
      <c r="AE772" s="71"/>
      <c r="AF772" s="71"/>
      <c r="AG772" s="69"/>
      <c r="AH772" s="65"/>
      <c r="AI772" s="65"/>
      <c r="AJ772" s="65"/>
      <c r="AK772" s="29"/>
      <c r="AL772" s="29"/>
      <c r="AM772" s="170"/>
      <c r="AN772" s="170"/>
      <c r="AO772" s="170"/>
      <c r="AP772" s="170"/>
      <c r="AQ772" s="29"/>
      <c r="AR772" s="64"/>
      <c r="AS772" s="29"/>
      <c r="AT772" s="29"/>
      <c r="AU772" s="29"/>
      <c r="AV772" s="29"/>
      <c r="AW772" s="29"/>
      <c r="AX772" s="29"/>
      <c r="AY772" s="29"/>
      <c r="AZ772" s="29"/>
      <c r="BA772" s="90"/>
      <c r="BB772" s="97"/>
      <c r="BC772" s="98" t="str">
        <f>IF(AND(OR(K772=契約状況コード表!D$5,K772=契約状況コード表!D$6),OR(AG772=契約状況コード表!G$5,AG772=契約状況コード表!G$6)),"年間支払金額(全官署)",IF(OR(AG772=契約状況コード表!G$5,AG772=契約状況コード表!G$6),"年間支払金額",IF(AND(OR(COUNTIF(AI772,"*すべて*"),COUNTIF(AI772,"*全て*")),S772="●",OR(K772=契約状況コード表!D$5,K772=契約状況コード表!D$6)),"年間支払金額(全官署、契約相手方ごと)",IF(AND(OR(COUNTIF(AI772,"*すべて*"),COUNTIF(AI772,"*全て*")),S772="●"),"年間支払金額(契約相手方ごと)",IF(AND(OR(K772=契約状況コード表!D$5,K772=契約状況コード表!D$6),AG772=契約状況コード表!G$7),"契約総額(全官署)",IF(AND(K772=契約状況コード表!D$7,AG772=契約状況コード表!G$7),"契約総額(自官署のみ)",IF(K772=契約状況コード表!D$7,"年間支払金額(自官署のみ)",IF(AG772=契約状況コード表!G$7,"契約総額",IF(AND(COUNTIF(BJ772,"&lt;&gt;*単価*"),OR(K772=契約状況コード表!D$5,K772=契約状況コード表!D$6)),"全官署予定価格",IF(AND(COUNTIF(BJ772,"*単価*"),OR(K772=契約状況コード表!D$5,K772=契約状況コード表!D$6)),"全官署支払金額",IF(AND(COUNTIF(BJ772,"&lt;&gt;*単価*"),COUNTIF(BJ772,"*変更契約*")),"変更後予定価格",IF(COUNTIF(BJ772,"*単価*"),"年間支払金額","予定価格"))))))))))))</f>
        <v>予定価格</v>
      </c>
      <c r="BD772" s="98" t="str">
        <f>IF(AND(BI772=契約状況コード表!M$5,T772&gt;契約状況コード表!N$5),"○",IF(AND(BI772=契約状況コード表!M$6,T772&gt;=契約状況コード表!N$6),"○",IF(AND(BI772=契約状況コード表!M$7,T772&gt;=契約状況コード表!N$7),"○",IF(AND(BI772=契約状況コード表!M$8,T772&gt;=契約状況コード表!N$8),"○",IF(AND(BI772=契約状況コード表!M$9,T772&gt;=契約状況コード表!N$9),"○",IF(AND(BI772=契約状況コード表!M$10,T772&gt;=契約状況コード表!N$10),"○",IF(AND(BI772=契約状況コード表!M$11,T772&gt;=契約状況コード表!N$11),"○",IF(AND(BI772=契約状況コード表!M$12,T772&gt;=契約状況コード表!N$12),"○",IF(AND(BI772=契約状況コード表!M$13,T772&gt;=契約状況コード表!N$13),"○",IF(T772="他官署で調達手続き入札を実施のため","○","×"))))))))))</f>
        <v>×</v>
      </c>
      <c r="BE772" s="98" t="str">
        <f>IF(AND(BI772=契約状況コード表!M$5,Y772&gt;契約状況コード表!N$5),"○",IF(AND(BI772=契約状況コード表!M$6,Y772&gt;=契約状況コード表!N$6),"○",IF(AND(BI772=契約状況コード表!M$7,Y772&gt;=契約状況コード表!N$7),"○",IF(AND(BI772=契約状況コード表!M$8,Y772&gt;=契約状況コード表!N$8),"○",IF(AND(BI772=契約状況コード表!M$9,Y772&gt;=契約状況コード表!N$9),"○",IF(AND(BI772=契約状況コード表!M$10,Y772&gt;=契約状況コード表!N$10),"○",IF(AND(BI772=契約状況コード表!M$11,Y772&gt;=契約状況コード表!N$11),"○",IF(AND(BI772=契約状況コード表!M$12,Y772&gt;=契約状況コード表!N$12),"○",IF(AND(BI772=契約状況コード表!M$13,Y772&gt;=契約状況コード表!N$13),"○","×")))))))))</f>
        <v>×</v>
      </c>
      <c r="BF772" s="98" t="str">
        <f t="shared" si="93"/>
        <v>×</v>
      </c>
      <c r="BG772" s="98" t="str">
        <f t="shared" si="94"/>
        <v>×</v>
      </c>
      <c r="BH772" s="99" t="str">
        <f t="shared" si="95"/>
        <v/>
      </c>
      <c r="BI772" s="146">
        <f t="shared" si="96"/>
        <v>0</v>
      </c>
      <c r="BJ772" s="29" t="str">
        <f>IF(AG772=契約状況コード表!G$5,"",IF(AND(K772&lt;&gt;"",ISTEXT(U772)),"分担契約/単価契約",IF(ISTEXT(U772),"単価契約",IF(K772&lt;&gt;"","分担契約",""))))</f>
        <v/>
      </c>
      <c r="BK772" s="147"/>
      <c r="BL772" s="102" t="str">
        <f>IF(COUNTIF(T772,"**"),"",IF(AND(T772&gt;=契約状況コード表!P$5,OR(H772=契約状況コード表!M$5,H772=契約状況コード表!M$6)),1,IF(AND(T772&gt;=契約状況コード表!P$13,H772&lt;&gt;契約状況コード表!M$5,H772&lt;&gt;契約状況コード表!M$6),1,"")))</f>
        <v/>
      </c>
      <c r="BM772" s="132" t="str">
        <f t="shared" si="97"/>
        <v>○</v>
      </c>
      <c r="BN772" s="102" t="b">
        <f t="shared" si="98"/>
        <v>1</v>
      </c>
      <c r="BO772" s="102" t="b">
        <f t="shared" si="99"/>
        <v>1</v>
      </c>
    </row>
    <row r="773" spans="7:67" ht="60.6" customHeight="1">
      <c r="G773" s="64"/>
      <c r="H773" s="65"/>
      <c r="I773" s="65"/>
      <c r="J773" s="65"/>
      <c r="K773" s="64"/>
      <c r="L773" s="29"/>
      <c r="M773" s="66"/>
      <c r="N773" s="65"/>
      <c r="O773" s="67"/>
      <c r="P773" s="72"/>
      <c r="Q773" s="73"/>
      <c r="R773" s="65"/>
      <c r="S773" s="64"/>
      <c r="T773" s="68"/>
      <c r="U773" s="75"/>
      <c r="V773" s="76"/>
      <c r="W773" s="148" t="str">
        <f>IF(OR(T773="他官署で調達手続きを実施のため",AG773=契約状況コード表!G$5),"－",IF(V773&lt;&gt;"",ROUNDDOWN(V773/T773,3),(IFERROR(ROUNDDOWN(U773/T773,3),"－"))))</f>
        <v>－</v>
      </c>
      <c r="X773" s="68"/>
      <c r="Y773" s="68"/>
      <c r="Z773" s="71"/>
      <c r="AA773" s="69"/>
      <c r="AB773" s="70"/>
      <c r="AC773" s="71"/>
      <c r="AD773" s="71"/>
      <c r="AE773" s="71"/>
      <c r="AF773" s="71"/>
      <c r="AG773" s="69"/>
      <c r="AH773" s="65"/>
      <c r="AI773" s="65"/>
      <c r="AJ773" s="65"/>
      <c r="AK773" s="29"/>
      <c r="AL773" s="29"/>
      <c r="AM773" s="170"/>
      <c r="AN773" s="170"/>
      <c r="AO773" s="170"/>
      <c r="AP773" s="170"/>
      <c r="AQ773" s="29"/>
      <c r="AR773" s="64"/>
      <c r="AS773" s="29"/>
      <c r="AT773" s="29"/>
      <c r="AU773" s="29"/>
      <c r="AV773" s="29"/>
      <c r="AW773" s="29"/>
      <c r="AX773" s="29"/>
      <c r="AY773" s="29"/>
      <c r="AZ773" s="29"/>
      <c r="BA773" s="90"/>
      <c r="BB773" s="97"/>
      <c r="BC773" s="98" t="str">
        <f>IF(AND(OR(K773=契約状況コード表!D$5,K773=契約状況コード表!D$6),OR(AG773=契約状況コード表!G$5,AG773=契約状況コード表!G$6)),"年間支払金額(全官署)",IF(OR(AG773=契約状況コード表!G$5,AG773=契約状況コード表!G$6),"年間支払金額",IF(AND(OR(COUNTIF(AI773,"*すべて*"),COUNTIF(AI773,"*全て*")),S773="●",OR(K773=契約状況コード表!D$5,K773=契約状況コード表!D$6)),"年間支払金額(全官署、契約相手方ごと)",IF(AND(OR(COUNTIF(AI773,"*すべて*"),COUNTIF(AI773,"*全て*")),S773="●"),"年間支払金額(契約相手方ごと)",IF(AND(OR(K773=契約状況コード表!D$5,K773=契約状況コード表!D$6),AG773=契約状況コード表!G$7),"契約総額(全官署)",IF(AND(K773=契約状況コード表!D$7,AG773=契約状況コード表!G$7),"契約総額(自官署のみ)",IF(K773=契約状況コード表!D$7,"年間支払金額(自官署のみ)",IF(AG773=契約状況コード表!G$7,"契約総額",IF(AND(COUNTIF(BJ773,"&lt;&gt;*単価*"),OR(K773=契約状況コード表!D$5,K773=契約状況コード表!D$6)),"全官署予定価格",IF(AND(COUNTIF(BJ773,"*単価*"),OR(K773=契約状況コード表!D$5,K773=契約状況コード表!D$6)),"全官署支払金額",IF(AND(COUNTIF(BJ773,"&lt;&gt;*単価*"),COUNTIF(BJ773,"*変更契約*")),"変更後予定価格",IF(COUNTIF(BJ773,"*単価*"),"年間支払金額","予定価格"))))))))))))</f>
        <v>予定価格</v>
      </c>
      <c r="BD773" s="98" t="str">
        <f>IF(AND(BI773=契約状況コード表!M$5,T773&gt;契約状況コード表!N$5),"○",IF(AND(BI773=契約状況コード表!M$6,T773&gt;=契約状況コード表!N$6),"○",IF(AND(BI773=契約状況コード表!M$7,T773&gt;=契約状況コード表!N$7),"○",IF(AND(BI773=契約状況コード表!M$8,T773&gt;=契約状況コード表!N$8),"○",IF(AND(BI773=契約状況コード表!M$9,T773&gt;=契約状況コード表!N$9),"○",IF(AND(BI773=契約状況コード表!M$10,T773&gt;=契約状況コード表!N$10),"○",IF(AND(BI773=契約状況コード表!M$11,T773&gt;=契約状況コード表!N$11),"○",IF(AND(BI773=契約状況コード表!M$12,T773&gt;=契約状況コード表!N$12),"○",IF(AND(BI773=契約状況コード表!M$13,T773&gt;=契約状況コード表!N$13),"○",IF(T773="他官署で調達手続き入札を実施のため","○","×"))))))))))</f>
        <v>×</v>
      </c>
      <c r="BE773" s="98" t="str">
        <f>IF(AND(BI773=契約状況コード表!M$5,Y773&gt;契約状況コード表!N$5),"○",IF(AND(BI773=契約状況コード表!M$6,Y773&gt;=契約状況コード表!N$6),"○",IF(AND(BI773=契約状況コード表!M$7,Y773&gt;=契約状況コード表!N$7),"○",IF(AND(BI773=契約状況コード表!M$8,Y773&gt;=契約状況コード表!N$8),"○",IF(AND(BI773=契約状況コード表!M$9,Y773&gt;=契約状況コード表!N$9),"○",IF(AND(BI773=契約状況コード表!M$10,Y773&gt;=契約状況コード表!N$10),"○",IF(AND(BI773=契約状況コード表!M$11,Y773&gt;=契約状況コード表!N$11),"○",IF(AND(BI773=契約状況コード表!M$12,Y773&gt;=契約状況コード表!N$12),"○",IF(AND(BI773=契約状況コード表!M$13,Y773&gt;=契約状況コード表!N$13),"○","×")))))))))</f>
        <v>×</v>
      </c>
      <c r="BF773" s="98" t="str">
        <f t="shared" si="93"/>
        <v>×</v>
      </c>
      <c r="BG773" s="98" t="str">
        <f t="shared" si="94"/>
        <v>×</v>
      </c>
      <c r="BH773" s="99" t="str">
        <f t="shared" si="95"/>
        <v/>
      </c>
      <c r="BI773" s="146">
        <f t="shared" si="96"/>
        <v>0</v>
      </c>
      <c r="BJ773" s="29" t="str">
        <f>IF(AG773=契約状況コード表!G$5,"",IF(AND(K773&lt;&gt;"",ISTEXT(U773)),"分担契約/単価契約",IF(ISTEXT(U773),"単価契約",IF(K773&lt;&gt;"","分担契約",""))))</f>
        <v/>
      </c>
      <c r="BK773" s="147"/>
      <c r="BL773" s="102" t="str">
        <f>IF(COUNTIF(T773,"**"),"",IF(AND(T773&gt;=契約状況コード表!P$5,OR(H773=契約状況コード表!M$5,H773=契約状況コード表!M$6)),1,IF(AND(T773&gt;=契約状況コード表!P$13,H773&lt;&gt;契約状況コード表!M$5,H773&lt;&gt;契約状況コード表!M$6),1,"")))</f>
        <v/>
      </c>
      <c r="BM773" s="132" t="str">
        <f t="shared" si="97"/>
        <v>○</v>
      </c>
      <c r="BN773" s="102" t="b">
        <f t="shared" si="98"/>
        <v>1</v>
      </c>
      <c r="BO773" s="102" t="b">
        <f t="shared" si="99"/>
        <v>1</v>
      </c>
    </row>
    <row r="774" spans="7:67" ht="60.6" customHeight="1">
      <c r="G774" s="64"/>
      <c r="H774" s="65"/>
      <c r="I774" s="65"/>
      <c r="J774" s="65"/>
      <c r="K774" s="64"/>
      <c r="L774" s="29"/>
      <c r="M774" s="66"/>
      <c r="N774" s="65"/>
      <c r="O774" s="67"/>
      <c r="P774" s="72"/>
      <c r="Q774" s="73"/>
      <c r="R774" s="65"/>
      <c r="S774" s="64"/>
      <c r="T774" s="68"/>
      <c r="U774" s="75"/>
      <c r="V774" s="76"/>
      <c r="W774" s="148" t="str">
        <f>IF(OR(T774="他官署で調達手続きを実施のため",AG774=契約状況コード表!G$5),"－",IF(V774&lt;&gt;"",ROUNDDOWN(V774/T774,3),(IFERROR(ROUNDDOWN(U774/T774,3),"－"))))</f>
        <v>－</v>
      </c>
      <c r="X774" s="68"/>
      <c r="Y774" s="68"/>
      <c r="Z774" s="71"/>
      <c r="AA774" s="69"/>
      <c r="AB774" s="70"/>
      <c r="AC774" s="71"/>
      <c r="AD774" s="71"/>
      <c r="AE774" s="71"/>
      <c r="AF774" s="71"/>
      <c r="AG774" s="69"/>
      <c r="AH774" s="65"/>
      <c r="AI774" s="65"/>
      <c r="AJ774" s="65"/>
      <c r="AK774" s="29"/>
      <c r="AL774" s="29"/>
      <c r="AM774" s="170"/>
      <c r="AN774" s="170"/>
      <c r="AO774" s="170"/>
      <c r="AP774" s="170"/>
      <c r="AQ774" s="29"/>
      <c r="AR774" s="64"/>
      <c r="AS774" s="29"/>
      <c r="AT774" s="29"/>
      <c r="AU774" s="29"/>
      <c r="AV774" s="29"/>
      <c r="AW774" s="29"/>
      <c r="AX774" s="29"/>
      <c r="AY774" s="29"/>
      <c r="AZ774" s="29"/>
      <c r="BA774" s="92"/>
      <c r="BB774" s="97"/>
      <c r="BC774" s="98" t="str">
        <f>IF(AND(OR(K774=契約状況コード表!D$5,K774=契約状況コード表!D$6),OR(AG774=契約状況コード表!G$5,AG774=契約状況コード表!G$6)),"年間支払金額(全官署)",IF(OR(AG774=契約状況コード表!G$5,AG774=契約状況コード表!G$6),"年間支払金額",IF(AND(OR(COUNTIF(AI774,"*すべて*"),COUNTIF(AI774,"*全て*")),S774="●",OR(K774=契約状況コード表!D$5,K774=契約状況コード表!D$6)),"年間支払金額(全官署、契約相手方ごと)",IF(AND(OR(COUNTIF(AI774,"*すべて*"),COUNTIF(AI774,"*全て*")),S774="●"),"年間支払金額(契約相手方ごと)",IF(AND(OR(K774=契約状況コード表!D$5,K774=契約状況コード表!D$6),AG774=契約状況コード表!G$7),"契約総額(全官署)",IF(AND(K774=契約状況コード表!D$7,AG774=契約状況コード表!G$7),"契約総額(自官署のみ)",IF(K774=契約状況コード表!D$7,"年間支払金額(自官署のみ)",IF(AG774=契約状況コード表!G$7,"契約総額",IF(AND(COUNTIF(BJ774,"&lt;&gt;*単価*"),OR(K774=契約状況コード表!D$5,K774=契約状況コード表!D$6)),"全官署予定価格",IF(AND(COUNTIF(BJ774,"*単価*"),OR(K774=契約状況コード表!D$5,K774=契約状況コード表!D$6)),"全官署支払金額",IF(AND(COUNTIF(BJ774,"&lt;&gt;*単価*"),COUNTIF(BJ774,"*変更契約*")),"変更後予定価格",IF(COUNTIF(BJ774,"*単価*"),"年間支払金額","予定価格"))))))))))))</f>
        <v>予定価格</v>
      </c>
      <c r="BD774" s="98" t="str">
        <f>IF(AND(BI774=契約状況コード表!M$5,T774&gt;契約状況コード表!N$5),"○",IF(AND(BI774=契約状況コード表!M$6,T774&gt;=契約状況コード表!N$6),"○",IF(AND(BI774=契約状況コード表!M$7,T774&gt;=契約状況コード表!N$7),"○",IF(AND(BI774=契約状況コード表!M$8,T774&gt;=契約状況コード表!N$8),"○",IF(AND(BI774=契約状況コード表!M$9,T774&gt;=契約状況コード表!N$9),"○",IF(AND(BI774=契約状況コード表!M$10,T774&gt;=契約状況コード表!N$10),"○",IF(AND(BI774=契約状況コード表!M$11,T774&gt;=契約状況コード表!N$11),"○",IF(AND(BI774=契約状況コード表!M$12,T774&gt;=契約状況コード表!N$12),"○",IF(AND(BI774=契約状況コード表!M$13,T774&gt;=契約状況コード表!N$13),"○",IF(T774="他官署で調達手続き入札を実施のため","○","×"))))))))))</f>
        <v>×</v>
      </c>
      <c r="BE774" s="98" t="str">
        <f>IF(AND(BI774=契約状況コード表!M$5,Y774&gt;契約状況コード表!N$5),"○",IF(AND(BI774=契約状況コード表!M$6,Y774&gt;=契約状況コード表!N$6),"○",IF(AND(BI774=契約状況コード表!M$7,Y774&gt;=契約状況コード表!N$7),"○",IF(AND(BI774=契約状況コード表!M$8,Y774&gt;=契約状況コード表!N$8),"○",IF(AND(BI774=契約状況コード表!M$9,Y774&gt;=契約状況コード表!N$9),"○",IF(AND(BI774=契約状況コード表!M$10,Y774&gt;=契約状況コード表!N$10),"○",IF(AND(BI774=契約状況コード表!M$11,Y774&gt;=契約状況コード表!N$11),"○",IF(AND(BI774=契約状況コード表!M$12,Y774&gt;=契約状況コード表!N$12),"○",IF(AND(BI774=契約状況コード表!M$13,Y774&gt;=契約状況コード表!N$13),"○","×")))))))))</f>
        <v>×</v>
      </c>
      <c r="BF774" s="98" t="str">
        <f t="shared" si="93"/>
        <v>×</v>
      </c>
      <c r="BG774" s="98" t="str">
        <f t="shared" si="94"/>
        <v>×</v>
      </c>
      <c r="BH774" s="99" t="str">
        <f t="shared" si="95"/>
        <v/>
      </c>
      <c r="BI774" s="146">
        <f t="shared" si="96"/>
        <v>0</v>
      </c>
      <c r="BJ774" s="29" t="str">
        <f>IF(AG774=契約状況コード表!G$5,"",IF(AND(K774&lt;&gt;"",ISTEXT(U774)),"分担契約/単価契約",IF(ISTEXT(U774),"単価契約",IF(K774&lt;&gt;"","分担契約",""))))</f>
        <v/>
      </c>
      <c r="BK774" s="147"/>
      <c r="BL774" s="102" t="str">
        <f>IF(COUNTIF(T774,"**"),"",IF(AND(T774&gt;=契約状況コード表!P$5,OR(H774=契約状況コード表!M$5,H774=契約状況コード表!M$6)),1,IF(AND(T774&gt;=契約状況コード表!P$13,H774&lt;&gt;契約状況コード表!M$5,H774&lt;&gt;契約状況コード表!M$6),1,"")))</f>
        <v/>
      </c>
      <c r="BM774" s="132" t="str">
        <f t="shared" si="97"/>
        <v>○</v>
      </c>
      <c r="BN774" s="102" t="b">
        <f t="shared" si="98"/>
        <v>1</v>
      </c>
      <c r="BO774" s="102" t="b">
        <f t="shared" si="99"/>
        <v>1</v>
      </c>
    </row>
    <row r="775" spans="7:67" ht="60.6" customHeight="1">
      <c r="G775" s="64"/>
      <c r="H775" s="65"/>
      <c r="I775" s="65"/>
      <c r="J775" s="65"/>
      <c r="K775" s="64"/>
      <c r="L775" s="29"/>
      <c r="M775" s="66"/>
      <c r="N775" s="65"/>
      <c r="O775" s="67"/>
      <c r="P775" s="72"/>
      <c r="Q775" s="73"/>
      <c r="R775" s="65"/>
      <c r="S775" s="64"/>
      <c r="T775" s="68"/>
      <c r="U775" s="75"/>
      <c r="V775" s="76"/>
      <c r="W775" s="148" t="str">
        <f>IF(OR(T775="他官署で調達手続きを実施のため",AG775=契約状況コード表!G$5),"－",IF(V775&lt;&gt;"",ROUNDDOWN(V775/T775,3),(IFERROR(ROUNDDOWN(U775/T775,3),"－"))))</f>
        <v>－</v>
      </c>
      <c r="X775" s="68"/>
      <c r="Y775" s="68"/>
      <c r="Z775" s="71"/>
      <c r="AA775" s="69"/>
      <c r="AB775" s="70"/>
      <c r="AC775" s="71"/>
      <c r="AD775" s="71"/>
      <c r="AE775" s="71"/>
      <c r="AF775" s="71"/>
      <c r="AG775" s="69"/>
      <c r="AH775" s="65"/>
      <c r="AI775" s="65"/>
      <c r="AJ775" s="65"/>
      <c r="AK775" s="29"/>
      <c r="AL775" s="29"/>
      <c r="AM775" s="170"/>
      <c r="AN775" s="170"/>
      <c r="AO775" s="170"/>
      <c r="AP775" s="170"/>
      <c r="AQ775" s="29"/>
      <c r="AR775" s="64"/>
      <c r="AS775" s="29"/>
      <c r="AT775" s="29"/>
      <c r="AU775" s="29"/>
      <c r="AV775" s="29"/>
      <c r="AW775" s="29"/>
      <c r="AX775" s="29"/>
      <c r="AY775" s="29"/>
      <c r="AZ775" s="29"/>
      <c r="BA775" s="90"/>
      <c r="BB775" s="97"/>
      <c r="BC775" s="98" t="str">
        <f>IF(AND(OR(K775=契約状況コード表!D$5,K775=契約状況コード表!D$6),OR(AG775=契約状況コード表!G$5,AG775=契約状況コード表!G$6)),"年間支払金額(全官署)",IF(OR(AG775=契約状況コード表!G$5,AG775=契約状況コード表!G$6),"年間支払金額",IF(AND(OR(COUNTIF(AI775,"*すべて*"),COUNTIF(AI775,"*全て*")),S775="●",OR(K775=契約状況コード表!D$5,K775=契約状況コード表!D$6)),"年間支払金額(全官署、契約相手方ごと)",IF(AND(OR(COUNTIF(AI775,"*すべて*"),COUNTIF(AI775,"*全て*")),S775="●"),"年間支払金額(契約相手方ごと)",IF(AND(OR(K775=契約状況コード表!D$5,K775=契約状況コード表!D$6),AG775=契約状況コード表!G$7),"契約総額(全官署)",IF(AND(K775=契約状況コード表!D$7,AG775=契約状況コード表!G$7),"契約総額(自官署のみ)",IF(K775=契約状況コード表!D$7,"年間支払金額(自官署のみ)",IF(AG775=契約状況コード表!G$7,"契約総額",IF(AND(COUNTIF(BJ775,"&lt;&gt;*単価*"),OR(K775=契約状況コード表!D$5,K775=契約状況コード表!D$6)),"全官署予定価格",IF(AND(COUNTIF(BJ775,"*単価*"),OR(K775=契約状況コード表!D$5,K775=契約状況コード表!D$6)),"全官署支払金額",IF(AND(COUNTIF(BJ775,"&lt;&gt;*単価*"),COUNTIF(BJ775,"*変更契約*")),"変更後予定価格",IF(COUNTIF(BJ775,"*単価*"),"年間支払金額","予定価格"))))))))))))</f>
        <v>予定価格</v>
      </c>
      <c r="BD775" s="98" t="str">
        <f>IF(AND(BI775=契約状況コード表!M$5,T775&gt;契約状況コード表!N$5),"○",IF(AND(BI775=契約状況コード表!M$6,T775&gt;=契約状況コード表!N$6),"○",IF(AND(BI775=契約状況コード表!M$7,T775&gt;=契約状況コード表!N$7),"○",IF(AND(BI775=契約状況コード表!M$8,T775&gt;=契約状況コード表!N$8),"○",IF(AND(BI775=契約状況コード表!M$9,T775&gt;=契約状況コード表!N$9),"○",IF(AND(BI775=契約状況コード表!M$10,T775&gt;=契約状況コード表!N$10),"○",IF(AND(BI775=契約状況コード表!M$11,T775&gt;=契約状況コード表!N$11),"○",IF(AND(BI775=契約状況コード表!M$12,T775&gt;=契約状況コード表!N$12),"○",IF(AND(BI775=契約状況コード表!M$13,T775&gt;=契約状況コード表!N$13),"○",IF(T775="他官署で調達手続き入札を実施のため","○","×"))))))))))</f>
        <v>×</v>
      </c>
      <c r="BE775" s="98" t="str">
        <f>IF(AND(BI775=契約状況コード表!M$5,Y775&gt;契約状況コード表!N$5),"○",IF(AND(BI775=契約状況コード表!M$6,Y775&gt;=契約状況コード表!N$6),"○",IF(AND(BI775=契約状況コード表!M$7,Y775&gt;=契約状況コード表!N$7),"○",IF(AND(BI775=契約状況コード表!M$8,Y775&gt;=契約状況コード表!N$8),"○",IF(AND(BI775=契約状況コード表!M$9,Y775&gt;=契約状況コード表!N$9),"○",IF(AND(BI775=契約状況コード表!M$10,Y775&gt;=契約状況コード表!N$10),"○",IF(AND(BI775=契約状況コード表!M$11,Y775&gt;=契約状況コード表!N$11),"○",IF(AND(BI775=契約状況コード表!M$12,Y775&gt;=契約状況コード表!N$12),"○",IF(AND(BI775=契約状況コード表!M$13,Y775&gt;=契約状況コード表!N$13),"○","×")))))))))</f>
        <v>×</v>
      </c>
      <c r="BF775" s="98" t="str">
        <f t="shared" si="93"/>
        <v>×</v>
      </c>
      <c r="BG775" s="98" t="str">
        <f t="shared" si="94"/>
        <v>×</v>
      </c>
      <c r="BH775" s="99" t="str">
        <f t="shared" si="95"/>
        <v/>
      </c>
      <c r="BI775" s="146">
        <f t="shared" si="96"/>
        <v>0</v>
      </c>
      <c r="BJ775" s="29" t="str">
        <f>IF(AG775=契約状況コード表!G$5,"",IF(AND(K775&lt;&gt;"",ISTEXT(U775)),"分担契約/単価契約",IF(ISTEXT(U775),"単価契約",IF(K775&lt;&gt;"","分担契約",""))))</f>
        <v/>
      </c>
      <c r="BK775" s="147"/>
      <c r="BL775" s="102" t="str">
        <f>IF(COUNTIF(T775,"**"),"",IF(AND(T775&gt;=契約状況コード表!P$5,OR(H775=契約状況コード表!M$5,H775=契約状況コード表!M$6)),1,IF(AND(T775&gt;=契約状況コード表!P$13,H775&lt;&gt;契約状況コード表!M$5,H775&lt;&gt;契約状況コード表!M$6),1,"")))</f>
        <v/>
      </c>
      <c r="BM775" s="132" t="str">
        <f t="shared" si="97"/>
        <v>○</v>
      </c>
      <c r="BN775" s="102" t="b">
        <f t="shared" si="98"/>
        <v>1</v>
      </c>
      <c r="BO775" s="102" t="b">
        <f t="shared" si="99"/>
        <v>1</v>
      </c>
    </row>
    <row r="776" spans="7:67" ht="60.6" customHeight="1">
      <c r="G776" s="64"/>
      <c r="H776" s="65"/>
      <c r="I776" s="65"/>
      <c r="J776" s="65"/>
      <c r="K776" s="64"/>
      <c r="L776" s="29"/>
      <c r="M776" s="66"/>
      <c r="N776" s="65"/>
      <c r="O776" s="67"/>
      <c r="P776" s="72"/>
      <c r="Q776" s="73"/>
      <c r="R776" s="65"/>
      <c r="S776" s="64"/>
      <c r="T776" s="68"/>
      <c r="U776" s="75"/>
      <c r="V776" s="76"/>
      <c r="W776" s="148" t="str">
        <f>IF(OR(T776="他官署で調達手続きを実施のため",AG776=契約状況コード表!G$5),"－",IF(V776&lt;&gt;"",ROUNDDOWN(V776/T776,3),(IFERROR(ROUNDDOWN(U776/T776,3),"－"))))</f>
        <v>－</v>
      </c>
      <c r="X776" s="68"/>
      <c r="Y776" s="68"/>
      <c r="Z776" s="71"/>
      <c r="AA776" s="69"/>
      <c r="AB776" s="70"/>
      <c r="AC776" s="71"/>
      <c r="AD776" s="71"/>
      <c r="AE776" s="71"/>
      <c r="AF776" s="71"/>
      <c r="AG776" s="69"/>
      <c r="AH776" s="65"/>
      <c r="AI776" s="65"/>
      <c r="AJ776" s="65"/>
      <c r="AK776" s="29"/>
      <c r="AL776" s="29"/>
      <c r="AM776" s="170"/>
      <c r="AN776" s="170"/>
      <c r="AO776" s="170"/>
      <c r="AP776" s="170"/>
      <c r="AQ776" s="29"/>
      <c r="AR776" s="64"/>
      <c r="AS776" s="29"/>
      <c r="AT776" s="29"/>
      <c r="AU776" s="29"/>
      <c r="AV776" s="29"/>
      <c r="AW776" s="29"/>
      <c r="AX776" s="29"/>
      <c r="AY776" s="29"/>
      <c r="AZ776" s="29"/>
      <c r="BA776" s="90"/>
      <c r="BB776" s="97"/>
      <c r="BC776" s="98" t="str">
        <f>IF(AND(OR(K776=契約状況コード表!D$5,K776=契約状況コード表!D$6),OR(AG776=契約状況コード表!G$5,AG776=契約状況コード表!G$6)),"年間支払金額(全官署)",IF(OR(AG776=契約状況コード表!G$5,AG776=契約状況コード表!G$6),"年間支払金額",IF(AND(OR(COUNTIF(AI776,"*すべて*"),COUNTIF(AI776,"*全て*")),S776="●",OR(K776=契約状況コード表!D$5,K776=契約状況コード表!D$6)),"年間支払金額(全官署、契約相手方ごと)",IF(AND(OR(COUNTIF(AI776,"*すべて*"),COUNTIF(AI776,"*全て*")),S776="●"),"年間支払金額(契約相手方ごと)",IF(AND(OR(K776=契約状況コード表!D$5,K776=契約状況コード表!D$6),AG776=契約状況コード表!G$7),"契約総額(全官署)",IF(AND(K776=契約状況コード表!D$7,AG776=契約状況コード表!G$7),"契約総額(自官署のみ)",IF(K776=契約状況コード表!D$7,"年間支払金額(自官署のみ)",IF(AG776=契約状況コード表!G$7,"契約総額",IF(AND(COUNTIF(BJ776,"&lt;&gt;*単価*"),OR(K776=契約状況コード表!D$5,K776=契約状況コード表!D$6)),"全官署予定価格",IF(AND(COUNTIF(BJ776,"*単価*"),OR(K776=契約状況コード表!D$5,K776=契約状況コード表!D$6)),"全官署支払金額",IF(AND(COUNTIF(BJ776,"&lt;&gt;*単価*"),COUNTIF(BJ776,"*変更契約*")),"変更後予定価格",IF(COUNTIF(BJ776,"*単価*"),"年間支払金額","予定価格"))))))))))))</f>
        <v>予定価格</v>
      </c>
      <c r="BD776" s="98" t="str">
        <f>IF(AND(BI776=契約状況コード表!M$5,T776&gt;契約状況コード表!N$5),"○",IF(AND(BI776=契約状況コード表!M$6,T776&gt;=契約状況コード表!N$6),"○",IF(AND(BI776=契約状況コード表!M$7,T776&gt;=契約状況コード表!N$7),"○",IF(AND(BI776=契約状況コード表!M$8,T776&gt;=契約状況コード表!N$8),"○",IF(AND(BI776=契約状況コード表!M$9,T776&gt;=契約状況コード表!N$9),"○",IF(AND(BI776=契約状況コード表!M$10,T776&gt;=契約状況コード表!N$10),"○",IF(AND(BI776=契約状況コード表!M$11,T776&gt;=契約状況コード表!N$11),"○",IF(AND(BI776=契約状況コード表!M$12,T776&gt;=契約状況コード表!N$12),"○",IF(AND(BI776=契約状況コード表!M$13,T776&gt;=契約状況コード表!N$13),"○",IF(T776="他官署で調達手続き入札を実施のため","○","×"))))))))))</f>
        <v>×</v>
      </c>
      <c r="BE776" s="98" t="str">
        <f>IF(AND(BI776=契約状況コード表!M$5,Y776&gt;契約状況コード表!N$5),"○",IF(AND(BI776=契約状況コード表!M$6,Y776&gt;=契約状況コード表!N$6),"○",IF(AND(BI776=契約状況コード表!M$7,Y776&gt;=契約状況コード表!N$7),"○",IF(AND(BI776=契約状況コード表!M$8,Y776&gt;=契約状況コード表!N$8),"○",IF(AND(BI776=契約状況コード表!M$9,Y776&gt;=契約状況コード表!N$9),"○",IF(AND(BI776=契約状況コード表!M$10,Y776&gt;=契約状況コード表!N$10),"○",IF(AND(BI776=契約状況コード表!M$11,Y776&gt;=契約状況コード表!N$11),"○",IF(AND(BI776=契約状況コード表!M$12,Y776&gt;=契約状況コード表!N$12),"○",IF(AND(BI776=契約状況コード表!M$13,Y776&gt;=契約状況コード表!N$13),"○","×")))))))))</f>
        <v>×</v>
      </c>
      <c r="BF776" s="98" t="str">
        <f t="shared" si="93"/>
        <v>×</v>
      </c>
      <c r="BG776" s="98" t="str">
        <f t="shared" si="94"/>
        <v>×</v>
      </c>
      <c r="BH776" s="99" t="str">
        <f t="shared" si="95"/>
        <v/>
      </c>
      <c r="BI776" s="146">
        <f t="shared" si="96"/>
        <v>0</v>
      </c>
      <c r="BJ776" s="29" t="str">
        <f>IF(AG776=契約状況コード表!G$5,"",IF(AND(K776&lt;&gt;"",ISTEXT(U776)),"分担契約/単価契約",IF(ISTEXT(U776),"単価契約",IF(K776&lt;&gt;"","分担契約",""))))</f>
        <v/>
      </c>
      <c r="BK776" s="147"/>
      <c r="BL776" s="102" t="str">
        <f>IF(COUNTIF(T776,"**"),"",IF(AND(T776&gt;=契約状況コード表!P$5,OR(H776=契約状況コード表!M$5,H776=契約状況コード表!M$6)),1,IF(AND(T776&gt;=契約状況コード表!P$13,H776&lt;&gt;契約状況コード表!M$5,H776&lt;&gt;契約状況コード表!M$6),1,"")))</f>
        <v/>
      </c>
      <c r="BM776" s="132" t="str">
        <f t="shared" si="97"/>
        <v>○</v>
      </c>
      <c r="BN776" s="102" t="b">
        <f t="shared" si="98"/>
        <v>1</v>
      </c>
      <c r="BO776" s="102" t="b">
        <f t="shared" si="99"/>
        <v>1</v>
      </c>
    </row>
    <row r="777" spans="7:67" ht="60.6" customHeight="1">
      <c r="G777" s="64"/>
      <c r="H777" s="65"/>
      <c r="I777" s="65"/>
      <c r="J777" s="65"/>
      <c r="K777" s="64"/>
      <c r="L777" s="29"/>
      <c r="M777" s="66"/>
      <c r="N777" s="65"/>
      <c r="O777" s="67"/>
      <c r="P777" s="72"/>
      <c r="Q777" s="73"/>
      <c r="R777" s="65"/>
      <c r="S777" s="64"/>
      <c r="T777" s="74"/>
      <c r="U777" s="131"/>
      <c r="V777" s="76"/>
      <c r="W777" s="148" t="str">
        <f>IF(OR(T777="他官署で調達手続きを実施のため",AG777=契約状況コード表!G$5),"－",IF(V777&lt;&gt;"",ROUNDDOWN(V777/T777,3),(IFERROR(ROUNDDOWN(U777/T777,3),"－"))))</f>
        <v>－</v>
      </c>
      <c r="X777" s="74"/>
      <c r="Y777" s="74"/>
      <c r="Z777" s="71"/>
      <c r="AA777" s="69"/>
      <c r="AB777" s="70"/>
      <c r="AC777" s="71"/>
      <c r="AD777" s="71"/>
      <c r="AE777" s="71"/>
      <c r="AF777" s="71"/>
      <c r="AG777" s="69"/>
      <c r="AH777" s="65"/>
      <c r="AI777" s="65"/>
      <c r="AJ777" s="65"/>
      <c r="AK777" s="29"/>
      <c r="AL777" s="29"/>
      <c r="AM777" s="170"/>
      <c r="AN777" s="170"/>
      <c r="AO777" s="170"/>
      <c r="AP777" s="170"/>
      <c r="AQ777" s="29"/>
      <c r="AR777" s="64"/>
      <c r="AS777" s="29"/>
      <c r="AT777" s="29"/>
      <c r="AU777" s="29"/>
      <c r="AV777" s="29"/>
      <c r="AW777" s="29"/>
      <c r="AX777" s="29"/>
      <c r="AY777" s="29"/>
      <c r="AZ777" s="29"/>
      <c r="BA777" s="90"/>
      <c r="BB777" s="97"/>
      <c r="BC777" s="98" t="str">
        <f>IF(AND(OR(K777=契約状況コード表!D$5,K777=契約状況コード表!D$6),OR(AG777=契約状況コード表!G$5,AG777=契約状況コード表!G$6)),"年間支払金額(全官署)",IF(OR(AG777=契約状況コード表!G$5,AG777=契約状況コード表!G$6),"年間支払金額",IF(AND(OR(COUNTIF(AI777,"*すべて*"),COUNTIF(AI777,"*全て*")),S777="●",OR(K777=契約状況コード表!D$5,K777=契約状況コード表!D$6)),"年間支払金額(全官署、契約相手方ごと)",IF(AND(OR(COUNTIF(AI777,"*すべて*"),COUNTIF(AI777,"*全て*")),S777="●"),"年間支払金額(契約相手方ごと)",IF(AND(OR(K777=契約状況コード表!D$5,K777=契約状況コード表!D$6),AG777=契約状況コード表!G$7),"契約総額(全官署)",IF(AND(K777=契約状況コード表!D$7,AG777=契約状況コード表!G$7),"契約総額(自官署のみ)",IF(K777=契約状況コード表!D$7,"年間支払金額(自官署のみ)",IF(AG777=契約状況コード表!G$7,"契約総額",IF(AND(COUNTIF(BJ777,"&lt;&gt;*単価*"),OR(K777=契約状況コード表!D$5,K777=契約状況コード表!D$6)),"全官署予定価格",IF(AND(COUNTIF(BJ777,"*単価*"),OR(K777=契約状況コード表!D$5,K777=契約状況コード表!D$6)),"全官署支払金額",IF(AND(COUNTIF(BJ777,"&lt;&gt;*単価*"),COUNTIF(BJ777,"*変更契約*")),"変更後予定価格",IF(COUNTIF(BJ777,"*単価*"),"年間支払金額","予定価格"))))))))))))</f>
        <v>予定価格</v>
      </c>
      <c r="BD777" s="98" t="str">
        <f>IF(AND(BI777=契約状況コード表!M$5,T777&gt;契約状況コード表!N$5),"○",IF(AND(BI777=契約状況コード表!M$6,T777&gt;=契約状況コード表!N$6),"○",IF(AND(BI777=契約状況コード表!M$7,T777&gt;=契約状況コード表!N$7),"○",IF(AND(BI777=契約状況コード表!M$8,T777&gt;=契約状況コード表!N$8),"○",IF(AND(BI777=契約状況コード表!M$9,T777&gt;=契約状況コード表!N$9),"○",IF(AND(BI777=契約状況コード表!M$10,T777&gt;=契約状況コード表!N$10),"○",IF(AND(BI777=契約状況コード表!M$11,T777&gt;=契約状況コード表!N$11),"○",IF(AND(BI777=契約状況コード表!M$12,T777&gt;=契約状況コード表!N$12),"○",IF(AND(BI777=契約状況コード表!M$13,T777&gt;=契約状況コード表!N$13),"○",IF(T777="他官署で調達手続き入札を実施のため","○","×"))))))))))</f>
        <v>×</v>
      </c>
      <c r="BE777" s="98" t="str">
        <f>IF(AND(BI777=契約状況コード表!M$5,Y777&gt;契約状況コード表!N$5),"○",IF(AND(BI777=契約状況コード表!M$6,Y777&gt;=契約状況コード表!N$6),"○",IF(AND(BI777=契約状況コード表!M$7,Y777&gt;=契約状況コード表!N$7),"○",IF(AND(BI777=契約状況コード表!M$8,Y777&gt;=契約状況コード表!N$8),"○",IF(AND(BI777=契約状況コード表!M$9,Y777&gt;=契約状況コード表!N$9),"○",IF(AND(BI777=契約状況コード表!M$10,Y777&gt;=契約状況コード表!N$10),"○",IF(AND(BI777=契約状況コード表!M$11,Y777&gt;=契約状況コード表!N$11),"○",IF(AND(BI777=契約状況コード表!M$12,Y777&gt;=契約状況コード表!N$12),"○",IF(AND(BI777=契約状況コード表!M$13,Y777&gt;=契約状況コード表!N$13),"○","×")))))))))</f>
        <v>×</v>
      </c>
      <c r="BF777" s="98" t="str">
        <f t="shared" si="93"/>
        <v>×</v>
      </c>
      <c r="BG777" s="98" t="str">
        <f t="shared" si="94"/>
        <v>×</v>
      </c>
      <c r="BH777" s="99" t="str">
        <f t="shared" si="95"/>
        <v/>
      </c>
      <c r="BI777" s="146">
        <f t="shared" si="96"/>
        <v>0</v>
      </c>
      <c r="BJ777" s="29" t="str">
        <f>IF(AG777=契約状況コード表!G$5,"",IF(AND(K777&lt;&gt;"",ISTEXT(U777)),"分担契約/単価契約",IF(ISTEXT(U777),"単価契約",IF(K777&lt;&gt;"","分担契約",""))))</f>
        <v/>
      </c>
      <c r="BK777" s="147"/>
      <c r="BL777" s="102" t="str">
        <f>IF(COUNTIF(T777,"**"),"",IF(AND(T777&gt;=契約状況コード表!P$5,OR(H777=契約状況コード表!M$5,H777=契約状況コード表!M$6)),1,IF(AND(T777&gt;=契約状況コード表!P$13,H777&lt;&gt;契約状況コード表!M$5,H777&lt;&gt;契約状況コード表!M$6),1,"")))</f>
        <v/>
      </c>
      <c r="BM777" s="132" t="str">
        <f t="shared" si="97"/>
        <v>○</v>
      </c>
      <c r="BN777" s="102" t="b">
        <f t="shared" si="98"/>
        <v>1</v>
      </c>
      <c r="BO777" s="102" t="b">
        <f t="shared" si="99"/>
        <v>1</v>
      </c>
    </row>
    <row r="778" spans="7:67" ht="60.6" customHeight="1">
      <c r="G778" s="64"/>
      <c r="H778" s="65"/>
      <c r="I778" s="65"/>
      <c r="J778" s="65"/>
      <c r="K778" s="64"/>
      <c r="L778" s="29"/>
      <c r="M778" s="66"/>
      <c r="N778" s="65"/>
      <c r="O778" s="67"/>
      <c r="P778" s="72"/>
      <c r="Q778" s="73"/>
      <c r="R778" s="65"/>
      <c r="S778" s="64"/>
      <c r="T778" s="68"/>
      <c r="U778" s="75"/>
      <c r="V778" s="76"/>
      <c r="W778" s="148" t="str">
        <f>IF(OR(T778="他官署で調達手続きを実施のため",AG778=契約状況コード表!G$5),"－",IF(V778&lt;&gt;"",ROUNDDOWN(V778/T778,3),(IFERROR(ROUNDDOWN(U778/T778,3),"－"))))</f>
        <v>－</v>
      </c>
      <c r="X778" s="68"/>
      <c r="Y778" s="68"/>
      <c r="Z778" s="71"/>
      <c r="AA778" s="69"/>
      <c r="AB778" s="70"/>
      <c r="AC778" s="71"/>
      <c r="AD778" s="71"/>
      <c r="AE778" s="71"/>
      <c r="AF778" s="71"/>
      <c r="AG778" s="69"/>
      <c r="AH778" s="65"/>
      <c r="AI778" s="65"/>
      <c r="AJ778" s="65"/>
      <c r="AK778" s="29"/>
      <c r="AL778" s="29"/>
      <c r="AM778" s="170"/>
      <c r="AN778" s="170"/>
      <c r="AO778" s="170"/>
      <c r="AP778" s="170"/>
      <c r="AQ778" s="29"/>
      <c r="AR778" s="64"/>
      <c r="AS778" s="29"/>
      <c r="AT778" s="29"/>
      <c r="AU778" s="29"/>
      <c r="AV778" s="29"/>
      <c r="AW778" s="29"/>
      <c r="AX778" s="29"/>
      <c r="AY778" s="29"/>
      <c r="AZ778" s="29"/>
      <c r="BA778" s="90"/>
      <c r="BB778" s="97"/>
      <c r="BC778" s="98" t="str">
        <f>IF(AND(OR(K778=契約状況コード表!D$5,K778=契約状況コード表!D$6),OR(AG778=契約状況コード表!G$5,AG778=契約状況コード表!G$6)),"年間支払金額(全官署)",IF(OR(AG778=契約状況コード表!G$5,AG778=契約状況コード表!G$6),"年間支払金額",IF(AND(OR(COUNTIF(AI778,"*すべて*"),COUNTIF(AI778,"*全て*")),S778="●",OR(K778=契約状況コード表!D$5,K778=契約状況コード表!D$6)),"年間支払金額(全官署、契約相手方ごと)",IF(AND(OR(COUNTIF(AI778,"*すべて*"),COUNTIF(AI778,"*全て*")),S778="●"),"年間支払金額(契約相手方ごと)",IF(AND(OR(K778=契約状況コード表!D$5,K778=契約状況コード表!D$6),AG778=契約状況コード表!G$7),"契約総額(全官署)",IF(AND(K778=契約状況コード表!D$7,AG778=契約状況コード表!G$7),"契約総額(自官署のみ)",IF(K778=契約状況コード表!D$7,"年間支払金額(自官署のみ)",IF(AG778=契約状況コード表!G$7,"契約総額",IF(AND(COUNTIF(BJ778,"&lt;&gt;*単価*"),OR(K778=契約状況コード表!D$5,K778=契約状況コード表!D$6)),"全官署予定価格",IF(AND(COUNTIF(BJ778,"*単価*"),OR(K778=契約状況コード表!D$5,K778=契約状況コード表!D$6)),"全官署支払金額",IF(AND(COUNTIF(BJ778,"&lt;&gt;*単価*"),COUNTIF(BJ778,"*変更契約*")),"変更後予定価格",IF(COUNTIF(BJ778,"*単価*"),"年間支払金額","予定価格"))))))))))))</f>
        <v>予定価格</v>
      </c>
      <c r="BD778" s="98" t="str">
        <f>IF(AND(BI778=契約状況コード表!M$5,T778&gt;契約状況コード表!N$5),"○",IF(AND(BI778=契約状況コード表!M$6,T778&gt;=契約状況コード表!N$6),"○",IF(AND(BI778=契約状況コード表!M$7,T778&gt;=契約状況コード表!N$7),"○",IF(AND(BI778=契約状況コード表!M$8,T778&gt;=契約状況コード表!N$8),"○",IF(AND(BI778=契約状況コード表!M$9,T778&gt;=契約状況コード表!N$9),"○",IF(AND(BI778=契約状況コード表!M$10,T778&gt;=契約状況コード表!N$10),"○",IF(AND(BI778=契約状況コード表!M$11,T778&gt;=契約状況コード表!N$11),"○",IF(AND(BI778=契約状況コード表!M$12,T778&gt;=契約状況コード表!N$12),"○",IF(AND(BI778=契約状況コード表!M$13,T778&gt;=契約状況コード表!N$13),"○",IF(T778="他官署で調達手続き入札を実施のため","○","×"))))))))))</f>
        <v>×</v>
      </c>
      <c r="BE778" s="98" t="str">
        <f>IF(AND(BI778=契約状況コード表!M$5,Y778&gt;契約状況コード表!N$5),"○",IF(AND(BI778=契約状況コード表!M$6,Y778&gt;=契約状況コード表!N$6),"○",IF(AND(BI778=契約状況コード表!M$7,Y778&gt;=契約状況コード表!N$7),"○",IF(AND(BI778=契約状況コード表!M$8,Y778&gt;=契約状況コード表!N$8),"○",IF(AND(BI778=契約状況コード表!M$9,Y778&gt;=契約状況コード表!N$9),"○",IF(AND(BI778=契約状況コード表!M$10,Y778&gt;=契約状況コード表!N$10),"○",IF(AND(BI778=契約状況コード表!M$11,Y778&gt;=契約状況コード表!N$11),"○",IF(AND(BI778=契約状況コード表!M$12,Y778&gt;=契約状況コード表!N$12),"○",IF(AND(BI778=契約状況コード表!M$13,Y778&gt;=契約状況コード表!N$13),"○","×")))))))))</f>
        <v>×</v>
      </c>
      <c r="BF778" s="98" t="str">
        <f t="shared" si="93"/>
        <v>×</v>
      </c>
      <c r="BG778" s="98" t="str">
        <f t="shared" si="94"/>
        <v>×</v>
      </c>
      <c r="BH778" s="99" t="str">
        <f t="shared" si="95"/>
        <v/>
      </c>
      <c r="BI778" s="146">
        <f t="shared" si="96"/>
        <v>0</v>
      </c>
      <c r="BJ778" s="29" t="str">
        <f>IF(AG778=契約状況コード表!G$5,"",IF(AND(K778&lt;&gt;"",ISTEXT(U778)),"分担契約/単価契約",IF(ISTEXT(U778),"単価契約",IF(K778&lt;&gt;"","分担契約",""))))</f>
        <v/>
      </c>
      <c r="BK778" s="147"/>
      <c r="BL778" s="102" t="str">
        <f>IF(COUNTIF(T778,"**"),"",IF(AND(T778&gt;=契約状況コード表!P$5,OR(H778=契約状況コード表!M$5,H778=契約状況コード表!M$6)),1,IF(AND(T778&gt;=契約状況コード表!P$13,H778&lt;&gt;契約状況コード表!M$5,H778&lt;&gt;契約状況コード表!M$6),1,"")))</f>
        <v/>
      </c>
      <c r="BM778" s="132" t="str">
        <f t="shared" si="97"/>
        <v>○</v>
      </c>
      <c r="BN778" s="102" t="b">
        <f t="shared" si="98"/>
        <v>1</v>
      </c>
      <c r="BO778" s="102" t="b">
        <f t="shared" si="99"/>
        <v>1</v>
      </c>
    </row>
    <row r="779" spans="7:67" ht="60.6" customHeight="1">
      <c r="G779" s="64"/>
      <c r="H779" s="65"/>
      <c r="I779" s="65"/>
      <c r="J779" s="65"/>
      <c r="K779" s="64"/>
      <c r="L779" s="29"/>
      <c r="M779" s="66"/>
      <c r="N779" s="65"/>
      <c r="O779" s="67"/>
      <c r="P779" s="72"/>
      <c r="Q779" s="73"/>
      <c r="R779" s="65"/>
      <c r="S779" s="64"/>
      <c r="T779" s="68"/>
      <c r="U779" s="75"/>
      <c r="V779" s="76"/>
      <c r="W779" s="148" t="str">
        <f>IF(OR(T779="他官署で調達手続きを実施のため",AG779=契約状況コード表!G$5),"－",IF(V779&lt;&gt;"",ROUNDDOWN(V779/T779,3),(IFERROR(ROUNDDOWN(U779/T779,3),"－"))))</f>
        <v>－</v>
      </c>
      <c r="X779" s="68"/>
      <c r="Y779" s="68"/>
      <c r="Z779" s="71"/>
      <c r="AA779" s="69"/>
      <c r="AB779" s="70"/>
      <c r="AC779" s="71"/>
      <c r="AD779" s="71"/>
      <c r="AE779" s="71"/>
      <c r="AF779" s="71"/>
      <c r="AG779" s="69"/>
      <c r="AH779" s="65"/>
      <c r="AI779" s="65"/>
      <c r="AJ779" s="65"/>
      <c r="AK779" s="29"/>
      <c r="AL779" s="29"/>
      <c r="AM779" s="170"/>
      <c r="AN779" s="170"/>
      <c r="AO779" s="170"/>
      <c r="AP779" s="170"/>
      <c r="AQ779" s="29"/>
      <c r="AR779" s="64"/>
      <c r="AS779" s="29"/>
      <c r="AT779" s="29"/>
      <c r="AU779" s="29"/>
      <c r="AV779" s="29"/>
      <c r="AW779" s="29"/>
      <c r="AX779" s="29"/>
      <c r="AY779" s="29"/>
      <c r="AZ779" s="29"/>
      <c r="BA779" s="90"/>
      <c r="BB779" s="97"/>
      <c r="BC779" s="98" t="str">
        <f>IF(AND(OR(K779=契約状況コード表!D$5,K779=契約状況コード表!D$6),OR(AG779=契約状況コード表!G$5,AG779=契約状況コード表!G$6)),"年間支払金額(全官署)",IF(OR(AG779=契約状況コード表!G$5,AG779=契約状況コード表!G$6),"年間支払金額",IF(AND(OR(COUNTIF(AI779,"*すべて*"),COUNTIF(AI779,"*全て*")),S779="●",OR(K779=契約状況コード表!D$5,K779=契約状況コード表!D$6)),"年間支払金額(全官署、契約相手方ごと)",IF(AND(OR(COUNTIF(AI779,"*すべて*"),COUNTIF(AI779,"*全て*")),S779="●"),"年間支払金額(契約相手方ごと)",IF(AND(OR(K779=契約状況コード表!D$5,K779=契約状況コード表!D$6),AG779=契約状況コード表!G$7),"契約総額(全官署)",IF(AND(K779=契約状況コード表!D$7,AG779=契約状況コード表!G$7),"契約総額(自官署のみ)",IF(K779=契約状況コード表!D$7,"年間支払金額(自官署のみ)",IF(AG779=契約状況コード表!G$7,"契約総額",IF(AND(COUNTIF(BJ779,"&lt;&gt;*単価*"),OR(K779=契約状況コード表!D$5,K779=契約状況コード表!D$6)),"全官署予定価格",IF(AND(COUNTIF(BJ779,"*単価*"),OR(K779=契約状況コード表!D$5,K779=契約状況コード表!D$6)),"全官署支払金額",IF(AND(COUNTIF(BJ779,"&lt;&gt;*単価*"),COUNTIF(BJ779,"*変更契約*")),"変更後予定価格",IF(COUNTIF(BJ779,"*単価*"),"年間支払金額","予定価格"))))))))))))</f>
        <v>予定価格</v>
      </c>
      <c r="BD779" s="98" t="str">
        <f>IF(AND(BI779=契約状況コード表!M$5,T779&gt;契約状況コード表!N$5),"○",IF(AND(BI779=契約状況コード表!M$6,T779&gt;=契約状況コード表!N$6),"○",IF(AND(BI779=契約状況コード表!M$7,T779&gt;=契約状況コード表!N$7),"○",IF(AND(BI779=契約状況コード表!M$8,T779&gt;=契約状況コード表!N$8),"○",IF(AND(BI779=契約状況コード表!M$9,T779&gt;=契約状況コード表!N$9),"○",IF(AND(BI779=契約状況コード表!M$10,T779&gt;=契約状況コード表!N$10),"○",IF(AND(BI779=契約状況コード表!M$11,T779&gt;=契約状況コード表!N$11),"○",IF(AND(BI779=契約状況コード表!M$12,T779&gt;=契約状況コード表!N$12),"○",IF(AND(BI779=契約状況コード表!M$13,T779&gt;=契約状況コード表!N$13),"○",IF(T779="他官署で調達手続き入札を実施のため","○","×"))))))))))</f>
        <v>×</v>
      </c>
      <c r="BE779" s="98" t="str">
        <f>IF(AND(BI779=契約状況コード表!M$5,Y779&gt;契約状況コード表!N$5),"○",IF(AND(BI779=契約状況コード表!M$6,Y779&gt;=契約状況コード表!N$6),"○",IF(AND(BI779=契約状況コード表!M$7,Y779&gt;=契約状況コード表!N$7),"○",IF(AND(BI779=契約状況コード表!M$8,Y779&gt;=契約状況コード表!N$8),"○",IF(AND(BI779=契約状況コード表!M$9,Y779&gt;=契約状況コード表!N$9),"○",IF(AND(BI779=契約状況コード表!M$10,Y779&gt;=契約状況コード表!N$10),"○",IF(AND(BI779=契約状況コード表!M$11,Y779&gt;=契約状況コード表!N$11),"○",IF(AND(BI779=契約状況コード表!M$12,Y779&gt;=契約状況コード表!N$12),"○",IF(AND(BI779=契約状況コード表!M$13,Y779&gt;=契約状況コード表!N$13),"○","×")))))))))</f>
        <v>×</v>
      </c>
      <c r="BF779" s="98" t="str">
        <f t="shared" si="93"/>
        <v>×</v>
      </c>
      <c r="BG779" s="98" t="str">
        <f t="shared" si="94"/>
        <v>×</v>
      </c>
      <c r="BH779" s="99" t="str">
        <f t="shared" si="95"/>
        <v/>
      </c>
      <c r="BI779" s="146">
        <f t="shared" si="96"/>
        <v>0</v>
      </c>
      <c r="BJ779" s="29" t="str">
        <f>IF(AG779=契約状況コード表!G$5,"",IF(AND(K779&lt;&gt;"",ISTEXT(U779)),"分担契約/単価契約",IF(ISTEXT(U779),"単価契約",IF(K779&lt;&gt;"","分担契約",""))))</f>
        <v/>
      </c>
      <c r="BK779" s="147"/>
      <c r="BL779" s="102" t="str">
        <f>IF(COUNTIF(T779,"**"),"",IF(AND(T779&gt;=契約状況コード表!P$5,OR(H779=契約状況コード表!M$5,H779=契約状況コード表!M$6)),1,IF(AND(T779&gt;=契約状況コード表!P$13,H779&lt;&gt;契約状況コード表!M$5,H779&lt;&gt;契約状況コード表!M$6),1,"")))</f>
        <v/>
      </c>
      <c r="BM779" s="132" t="str">
        <f t="shared" si="97"/>
        <v>○</v>
      </c>
      <c r="BN779" s="102" t="b">
        <f t="shared" si="98"/>
        <v>1</v>
      </c>
      <c r="BO779" s="102" t="b">
        <f t="shared" si="99"/>
        <v>1</v>
      </c>
    </row>
    <row r="780" spans="7:67" ht="60.6" customHeight="1">
      <c r="G780" s="64"/>
      <c r="H780" s="65"/>
      <c r="I780" s="65"/>
      <c r="J780" s="65"/>
      <c r="K780" s="64"/>
      <c r="L780" s="29"/>
      <c r="M780" s="66"/>
      <c r="N780" s="65"/>
      <c r="O780" s="67"/>
      <c r="P780" s="72"/>
      <c r="Q780" s="73"/>
      <c r="R780" s="65"/>
      <c r="S780" s="64"/>
      <c r="T780" s="68"/>
      <c r="U780" s="75"/>
      <c r="V780" s="76"/>
      <c r="W780" s="148" t="str">
        <f>IF(OR(T780="他官署で調達手続きを実施のため",AG780=契約状況コード表!G$5),"－",IF(V780&lt;&gt;"",ROUNDDOWN(V780/T780,3),(IFERROR(ROUNDDOWN(U780/T780,3),"－"))))</f>
        <v>－</v>
      </c>
      <c r="X780" s="68"/>
      <c r="Y780" s="68"/>
      <c r="Z780" s="71"/>
      <c r="AA780" s="69"/>
      <c r="AB780" s="70"/>
      <c r="AC780" s="71"/>
      <c r="AD780" s="71"/>
      <c r="AE780" s="71"/>
      <c r="AF780" s="71"/>
      <c r="AG780" s="69"/>
      <c r="AH780" s="65"/>
      <c r="AI780" s="65"/>
      <c r="AJ780" s="65"/>
      <c r="AK780" s="29"/>
      <c r="AL780" s="29"/>
      <c r="AM780" s="170"/>
      <c r="AN780" s="170"/>
      <c r="AO780" s="170"/>
      <c r="AP780" s="170"/>
      <c r="AQ780" s="29"/>
      <c r="AR780" s="64"/>
      <c r="AS780" s="29"/>
      <c r="AT780" s="29"/>
      <c r="AU780" s="29"/>
      <c r="AV780" s="29"/>
      <c r="AW780" s="29"/>
      <c r="AX780" s="29"/>
      <c r="AY780" s="29"/>
      <c r="AZ780" s="29"/>
      <c r="BA780" s="90"/>
      <c r="BB780" s="97"/>
      <c r="BC780" s="98" t="str">
        <f>IF(AND(OR(K780=契約状況コード表!D$5,K780=契約状況コード表!D$6),OR(AG780=契約状況コード表!G$5,AG780=契約状況コード表!G$6)),"年間支払金額(全官署)",IF(OR(AG780=契約状況コード表!G$5,AG780=契約状況コード表!G$6),"年間支払金額",IF(AND(OR(COUNTIF(AI780,"*すべて*"),COUNTIF(AI780,"*全て*")),S780="●",OR(K780=契約状況コード表!D$5,K780=契約状況コード表!D$6)),"年間支払金額(全官署、契約相手方ごと)",IF(AND(OR(COUNTIF(AI780,"*すべて*"),COUNTIF(AI780,"*全て*")),S780="●"),"年間支払金額(契約相手方ごと)",IF(AND(OR(K780=契約状況コード表!D$5,K780=契約状況コード表!D$6),AG780=契約状況コード表!G$7),"契約総額(全官署)",IF(AND(K780=契約状況コード表!D$7,AG780=契約状況コード表!G$7),"契約総額(自官署のみ)",IF(K780=契約状況コード表!D$7,"年間支払金額(自官署のみ)",IF(AG780=契約状況コード表!G$7,"契約総額",IF(AND(COUNTIF(BJ780,"&lt;&gt;*単価*"),OR(K780=契約状況コード表!D$5,K780=契約状況コード表!D$6)),"全官署予定価格",IF(AND(COUNTIF(BJ780,"*単価*"),OR(K780=契約状況コード表!D$5,K780=契約状況コード表!D$6)),"全官署支払金額",IF(AND(COUNTIF(BJ780,"&lt;&gt;*単価*"),COUNTIF(BJ780,"*変更契約*")),"変更後予定価格",IF(COUNTIF(BJ780,"*単価*"),"年間支払金額","予定価格"))))))))))))</f>
        <v>予定価格</v>
      </c>
      <c r="BD780" s="98" t="str">
        <f>IF(AND(BI780=契約状況コード表!M$5,T780&gt;契約状況コード表!N$5),"○",IF(AND(BI780=契約状況コード表!M$6,T780&gt;=契約状況コード表!N$6),"○",IF(AND(BI780=契約状況コード表!M$7,T780&gt;=契約状況コード表!N$7),"○",IF(AND(BI780=契約状況コード表!M$8,T780&gt;=契約状況コード表!N$8),"○",IF(AND(BI780=契約状況コード表!M$9,T780&gt;=契約状況コード表!N$9),"○",IF(AND(BI780=契約状況コード表!M$10,T780&gt;=契約状況コード表!N$10),"○",IF(AND(BI780=契約状況コード表!M$11,T780&gt;=契約状況コード表!N$11),"○",IF(AND(BI780=契約状況コード表!M$12,T780&gt;=契約状況コード表!N$12),"○",IF(AND(BI780=契約状況コード表!M$13,T780&gt;=契約状況コード表!N$13),"○",IF(T780="他官署で調達手続き入札を実施のため","○","×"))))))))))</f>
        <v>×</v>
      </c>
      <c r="BE780" s="98" t="str">
        <f>IF(AND(BI780=契約状況コード表!M$5,Y780&gt;契約状況コード表!N$5),"○",IF(AND(BI780=契約状況コード表!M$6,Y780&gt;=契約状況コード表!N$6),"○",IF(AND(BI780=契約状況コード表!M$7,Y780&gt;=契約状況コード表!N$7),"○",IF(AND(BI780=契約状況コード表!M$8,Y780&gt;=契約状況コード表!N$8),"○",IF(AND(BI780=契約状況コード表!M$9,Y780&gt;=契約状況コード表!N$9),"○",IF(AND(BI780=契約状況コード表!M$10,Y780&gt;=契約状況コード表!N$10),"○",IF(AND(BI780=契約状況コード表!M$11,Y780&gt;=契約状況コード表!N$11),"○",IF(AND(BI780=契約状況コード表!M$12,Y780&gt;=契約状況コード表!N$12),"○",IF(AND(BI780=契約状況コード表!M$13,Y780&gt;=契約状況コード表!N$13),"○","×")))))))))</f>
        <v>×</v>
      </c>
      <c r="BF780" s="98" t="str">
        <f t="shared" si="93"/>
        <v>×</v>
      </c>
      <c r="BG780" s="98" t="str">
        <f t="shared" si="94"/>
        <v>×</v>
      </c>
      <c r="BH780" s="99" t="str">
        <f t="shared" si="95"/>
        <v/>
      </c>
      <c r="BI780" s="146">
        <f t="shared" si="96"/>
        <v>0</v>
      </c>
      <c r="BJ780" s="29" t="str">
        <f>IF(AG780=契約状況コード表!G$5,"",IF(AND(K780&lt;&gt;"",ISTEXT(U780)),"分担契約/単価契約",IF(ISTEXT(U780),"単価契約",IF(K780&lt;&gt;"","分担契約",""))))</f>
        <v/>
      </c>
      <c r="BK780" s="147"/>
      <c r="BL780" s="102" t="str">
        <f>IF(COUNTIF(T780,"**"),"",IF(AND(T780&gt;=契約状況コード表!P$5,OR(H780=契約状況コード表!M$5,H780=契約状況コード表!M$6)),1,IF(AND(T780&gt;=契約状況コード表!P$13,H780&lt;&gt;契約状況コード表!M$5,H780&lt;&gt;契約状況コード表!M$6),1,"")))</f>
        <v/>
      </c>
      <c r="BM780" s="132" t="str">
        <f t="shared" si="97"/>
        <v>○</v>
      </c>
      <c r="BN780" s="102" t="b">
        <f t="shared" si="98"/>
        <v>1</v>
      </c>
      <c r="BO780" s="102" t="b">
        <f t="shared" si="99"/>
        <v>1</v>
      </c>
    </row>
    <row r="781" spans="7:67" ht="60.6" customHeight="1">
      <c r="G781" s="64"/>
      <c r="H781" s="65"/>
      <c r="I781" s="65"/>
      <c r="J781" s="65"/>
      <c r="K781" s="64"/>
      <c r="L781" s="29"/>
      <c r="M781" s="66"/>
      <c r="N781" s="65"/>
      <c r="O781" s="67"/>
      <c r="P781" s="72"/>
      <c r="Q781" s="73"/>
      <c r="R781" s="65"/>
      <c r="S781" s="64"/>
      <c r="T781" s="68"/>
      <c r="U781" s="75"/>
      <c r="V781" s="76"/>
      <c r="W781" s="148" t="str">
        <f>IF(OR(T781="他官署で調達手続きを実施のため",AG781=契約状況コード表!G$5),"－",IF(V781&lt;&gt;"",ROUNDDOWN(V781/T781,3),(IFERROR(ROUNDDOWN(U781/T781,3),"－"))))</f>
        <v>－</v>
      </c>
      <c r="X781" s="68"/>
      <c r="Y781" s="68"/>
      <c r="Z781" s="71"/>
      <c r="AA781" s="69"/>
      <c r="AB781" s="70"/>
      <c r="AC781" s="71"/>
      <c r="AD781" s="71"/>
      <c r="AE781" s="71"/>
      <c r="AF781" s="71"/>
      <c r="AG781" s="69"/>
      <c r="AH781" s="65"/>
      <c r="AI781" s="65"/>
      <c r="AJ781" s="65"/>
      <c r="AK781" s="29"/>
      <c r="AL781" s="29"/>
      <c r="AM781" s="170"/>
      <c r="AN781" s="170"/>
      <c r="AO781" s="170"/>
      <c r="AP781" s="170"/>
      <c r="AQ781" s="29"/>
      <c r="AR781" s="64"/>
      <c r="AS781" s="29"/>
      <c r="AT781" s="29"/>
      <c r="AU781" s="29"/>
      <c r="AV781" s="29"/>
      <c r="AW781" s="29"/>
      <c r="AX781" s="29"/>
      <c r="AY781" s="29"/>
      <c r="AZ781" s="29"/>
      <c r="BA781" s="92"/>
      <c r="BB781" s="97"/>
      <c r="BC781" s="98" t="str">
        <f>IF(AND(OR(K781=契約状況コード表!D$5,K781=契約状況コード表!D$6),OR(AG781=契約状況コード表!G$5,AG781=契約状況コード表!G$6)),"年間支払金額(全官署)",IF(OR(AG781=契約状況コード表!G$5,AG781=契約状況コード表!G$6),"年間支払金額",IF(AND(OR(COUNTIF(AI781,"*すべて*"),COUNTIF(AI781,"*全て*")),S781="●",OR(K781=契約状況コード表!D$5,K781=契約状況コード表!D$6)),"年間支払金額(全官署、契約相手方ごと)",IF(AND(OR(COUNTIF(AI781,"*すべて*"),COUNTIF(AI781,"*全て*")),S781="●"),"年間支払金額(契約相手方ごと)",IF(AND(OR(K781=契約状況コード表!D$5,K781=契約状況コード表!D$6),AG781=契約状況コード表!G$7),"契約総額(全官署)",IF(AND(K781=契約状況コード表!D$7,AG781=契約状況コード表!G$7),"契約総額(自官署のみ)",IF(K781=契約状況コード表!D$7,"年間支払金額(自官署のみ)",IF(AG781=契約状況コード表!G$7,"契約総額",IF(AND(COUNTIF(BJ781,"&lt;&gt;*単価*"),OR(K781=契約状況コード表!D$5,K781=契約状況コード表!D$6)),"全官署予定価格",IF(AND(COUNTIF(BJ781,"*単価*"),OR(K781=契約状況コード表!D$5,K781=契約状況コード表!D$6)),"全官署支払金額",IF(AND(COUNTIF(BJ781,"&lt;&gt;*単価*"),COUNTIF(BJ781,"*変更契約*")),"変更後予定価格",IF(COUNTIF(BJ781,"*単価*"),"年間支払金額","予定価格"))))))))))))</f>
        <v>予定価格</v>
      </c>
      <c r="BD781" s="98" t="str">
        <f>IF(AND(BI781=契約状況コード表!M$5,T781&gt;契約状況コード表!N$5),"○",IF(AND(BI781=契約状況コード表!M$6,T781&gt;=契約状況コード表!N$6),"○",IF(AND(BI781=契約状況コード表!M$7,T781&gt;=契約状況コード表!N$7),"○",IF(AND(BI781=契約状況コード表!M$8,T781&gt;=契約状況コード表!N$8),"○",IF(AND(BI781=契約状況コード表!M$9,T781&gt;=契約状況コード表!N$9),"○",IF(AND(BI781=契約状況コード表!M$10,T781&gt;=契約状況コード表!N$10),"○",IF(AND(BI781=契約状況コード表!M$11,T781&gt;=契約状況コード表!N$11),"○",IF(AND(BI781=契約状況コード表!M$12,T781&gt;=契約状況コード表!N$12),"○",IF(AND(BI781=契約状況コード表!M$13,T781&gt;=契約状況コード表!N$13),"○",IF(T781="他官署で調達手続き入札を実施のため","○","×"))))))))))</f>
        <v>×</v>
      </c>
      <c r="BE781" s="98" t="str">
        <f>IF(AND(BI781=契約状況コード表!M$5,Y781&gt;契約状況コード表!N$5),"○",IF(AND(BI781=契約状況コード表!M$6,Y781&gt;=契約状況コード表!N$6),"○",IF(AND(BI781=契約状況コード表!M$7,Y781&gt;=契約状況コード表!N$7),"○",IF(AND(BI781=契約状況コード表!M$8,Y781&gt;=契約状況コード表!N$8),"○",IF(AND(BI781=契約状況コード表!M$9,Y781&gt;=契約状況コード表!N$9),"○",IF(AND(BI781=契約状況コード表!M$10,Y781&gt;=契約状況コード表!N$10),"○",IF(AND(BI781=契約状況コード表!M$11,Y781&gt;=契約状況コード表!N$11),"○",IF(AND(BI781=契約状況コード表!M$12,Y781&gt;=契約状況コード表!N$12),"○",IF(AND(BI781=契約状況コード表!M$13,Y781&gt;=契約状況コード表!N$13),"○","×")))))))))</f>
        <v>×</v>
      </c>
      <c r="BF781" s="98" t="str">
        <f t="shared" si="93"/>
        <v>×</v>
      </c>
      <c r="BG781" s="98" t="str">
        <f t="shared" si="94"/>
        <v>×</v>
      </c>
      <c r="BH781" s="99" t="str">
        <f t="shared" si="95"/>
        <v/>
      </c>
      <c r="BI781" s="146">
        <f t="shared" si="96"/>
        <v>0</v>
      </c>
      <c r="BJ781" s="29" t="str">
        <f>IF(AG781=契約状況コード表!G$5,"",IF(AND(K781&lt;&gt;"",ISTEXT(U781)),"分担契約/単価契約",IF(ISTEXT(U781),"単価契約",IF(K781&lt;&gt;"","分担契約",""))))</f>
        <v/>
      </c>
      <c r="BK781" s="147"/>
      <c r="BL781" s="102" t="str">
        <f>IF(COUNTIF(T781,"**"),"",IF(AND(T781&gt;=契約状況コード表!P$5,OR(H781=契約状況コード表!M$5,H781=契約状況コード表!M$6)),1,IF(AND(T781&gt;=契約状況コード表!P$13,H781&lt;&gt;契約状況コード表!M$5,H781&lt;&gt;契約状況コード表!M$6),1,"")))</f>
        <v/>
      </c>
      <c r="BM781" s="132" t="str">
        <f t="shared" si="97"/>
        <v>○</v>
      </c>
      <c r="BN781" s="102" t="b">
        <f t="shared" si="98"/>
        <v>1</v>
      </c>
      <c r="BO781" s="102" t="b">
        <f t="shared" si="99"/>
        <v>1</v>
      </c>
    </row>
    <row r="782" spans="7:67" ht="60.6" customHeight="1">
      <c r="G782" s="64"/>
      <c r="H782" s="65"/>
      <c r="I782" s="65"/>
      <c r="J782" s="65"/>
      <c r="K782" s="64"/>
      <c r="L782" s="29"/>
      <c r="M782" s="66"/>
      <c r="N782" s="65"/>
      <c r="O782" s="67"/>
      <c r="P782" s="72"/>
      <c r="Q782" s="73"/>
      <c r="R782" s="65"/>
      <c r="S782" s="64"/>
      <c r="T782" s="68"/>
      <c r="U782" s="75"/>
      <c r="V782" s="76"/>
      <c r="W782" s="148" t="str">
        <f>IF(OR(T782="他官署で調達手続きを実施のため",AG782=契約状況コード表!G$5),"－",IF(V782&lt;&gt;"",ROUNDDOWN(V782/T782,3),(IFERROR(ROUNDDOWN(U782/T782,3),"－"))))</f>
        <v>－</v>
      </c>
      <c r="X782" s="68"/>
      <c r="Y782" s="68"/>
      <c r="Z782" s="71"/>
      <c r="AA782" s="69"/>
      <c r="AB782" s="70"/>
      <c r="AC782" s="71"/>
      <c r="AD782" s="71"/>
      <c r="AE782" s="71"/>
      <c r="AF782" s="71"/>
      <c r="AG782" s="69"/>
      <c r="AH782" s="65"/>
      <c r="AI782" s="65"/>
      <c r="AJ782" s="65"/>
      <c r="AK782" s="29"/>
      <c r="AL782" s="29"/>
      <c r="AM782" s="170"/>
      <c r="AN782" s="170"/>
      <c r="AO782" s="170"/>
      <c r="AP782" s="170"/>
      <c r="AQ782" s="29"/>
      <c r="AR782" s="64"/>
      <c r="AS782" s="29"/>
      <c r="AT782" s="29"/>
      <c r="AU782" s="29"/>
      <c r="AV782" s="29"/>
      <c r="AW782" s="29"/>
      <c r="AX782" s="29"/>
      <c r="AY782" s="29"/>
      <c r="AZ782" s="29"/>
      <c r="BA782" s="90"/>
      <c r="BB782" s="97"/>
      <c r="BC782" s="98" t="str">
        <f>IF(AND(OR(K782=契約状況コード表!D$5,K782=契約状況コード表!D$6),OR(AG782=契約状況コード表!G$5,AG782=契約状況コード表!G$6)),"年間支払金額(全官署)",IF(OR(AG782=契約状況コード表!G$5,AG782=契約状況コード表!G$6),"年間支払金額",IF(AND(OR(COUNTIF(AI782,"*すべて*"),COUNTIF(AI782,"*全て*")),S782="●",OR(K782=契約状況コード表!D$5,K782=契約状況コード表!D$6)),"年間支払金額(全官署、契約相手方ごと)",IF(AND(OR(COUNTIF(AI782,"*すべて*"),COUNTIF(AI782,"*全て*")),S782="●"),"年間支払金額(契約相手方ごと)",IF(AND(OR(K782=契約状況コード表!D$5,K782=契約状況コード表!D$6),AG782=契約状況コード表!G$7),"契約総額(全官署)",IF(AND(K782=契約状況コード表!D$7,AG782=契約状況コード表!G$7),"契約総額(自官署のみ)",IF(K782=契約状況コード表!D$7,"年間支払金額(自官署のみ)",IF(AG782=契約状況コード表!G$7,"契約総額",IF(AND(COUNTIF(BJ782,"&lt;&gt;*単価*"),OR(K782=契約状況コード表!D$5,K782=契約状況コード表!D$6)),"全官署予定価格",IF(AND(COUNTIF(BJ782,"*単価*"),OR(K782=契約状況コード表!D$5,K782=契約状況コード表!D$6)),"全官署支払金額",IF(AND(COUNTIF(BJ782,"&lt;&gt;*単価*"),COUNTIF(BJ782,"*変更契約*")),"変更後予定価格",IF(COUNTIF(BJ782,"*単価*"),"年間支払金額","予定価格"))))))))))))</f>
        <v>予定価格</v>
      </c>
      <c r="BD782" s="98" t="str">
        <f>IF(AND(BI782=契約状況コード表!M$5,T782&gt;契約状況コード表!N$5),"○",IF(AND(BI782=契約状況コード表!M$6,T782&gt;=契約状況コード表!N$6),"○",IF(AND(BI782=契約状況コード表!M$7,T782&gt;=契約状況コード表!N$7),"○",IF(AND(BI782=契約状況コード表!M$8,T782&gt;=契約状況コード表!N$8),"○",IF(AND(BI782=契約状況コード表!M$9,T782&gt;=契約状況コード表!N$9),"○",IF(AND(BI782=契約状況コード表!M$10,T782&gt;=契約状況コード表!N$10),"○",IF(AND(BI782=契約状況コード表!M$11,T782&gt;=契約状況コード表!N$11),"○",IF(AND(BI782=契約状況コード表!M$12,T782&gt;=契約状況コード表!N$12),"○",IF(AND(BI782=契約状況コード表!M$13,T782&gt;=契約状況コード表!N$13),"○",IF(T782="他官署で調達手続き入札を実施のため","○","×"))))))))))</f>
        <v>×</v>
      </c>
      <c r="BE782" s="98" t="str">
        <f>IF(AND(BI782=契約状況コード表!M$5,Y782&gt;契約状況コード表!N$5),"○",IF(AND(BI782=契約状況コード表!M$6,Y782&gt;=契約状況コード表!N$6),"○",IF(AND(BI782=契約状況コード表!M$7,Y782&gt;=契約状況コード表!N$7),"○",IF(AND(BI782=契約状況コード表!M$8,Y782&gt;=契約状況コード表!N$8),"○",IF(AND(BI782=契約状況コード表!M$9,Y782&gt;=契約状況コード表!N$9),"○",IF(AND(BI782=契約状況コード表!M$10,Y782&gt;=契約状況コード表!N$10),"○",IF(AND(BI782=契約状況コード表!M$11,Y782&gt;=契約状況コード表!N$11),"○",IF(AND(BI782=契約状況コード表!M$12,Y782&gt;=契約状況コード表!N$12),"○",IF(AND(BI782=契約状況コード表!M$13,Y782&gt;=契約状況コード表!N$13),"○","×")))))))))</f>
        <v>×</v>
      </c>
      <c r="BF782" s="98" t="str">
        <f t="shared" si="93"/>
        <v>×</v>
      </c>
      <c r="BG782" s="98" t="str">
        <f t="shared" si="94"/>
        <v>×</v>
      </c>
      <c r="BH782" s="99" t="str">
        <f t="shared" si="95"/>
        <v/>
      </c>
      <c r="BI782" s="146">
        <f t="shared" si="96"/>
        <v>0</v>
      </c>
      <c r="BJ782" s="29" t="str">
        <f>IF(AG782=契約状況コード表!G$5,"",IF(AND(K782&lt;&gt;"",ISTEXT(U782)),"分担契約/単価契約",IF(ISTEXT(U782),"単価契約",IF(K782&lt;&gt;"","分担契約",""))))</f>
        <v/>
      </c>
      <c r="BK782" s="147"/>
      <c r="BL782" s="102" t="str">
        <f>IF(COUNTIF(T782,"**"),"",IF(AND(T782&gt;=契約状況コード表!P$5,OR(H782=契約状況コード表!M$5,H782=契約状況コード表!M$6)),1,IF(AND(T782&gt;=契約状況コード表!P$13,H782&lt;&gt;契約状況コード表!M$5,H782&lt;&gt;契約状況コード表!M$6),1,"")))</f>
        <v/>
      </c>
      <c r="BM782" s="132" t="str">
        <f t="shared" si="97"/>
        <v>○</v>
      </c>
      <c r="BN782" s="102" t="b">
        <f t="shared" si="98"/>
        <v>1</v>
      </c>
      <c r="BO782" s="102" t="b">
        <f t="shared" si="99"/>
        <v>1</v>
      </c>
    </row>
    <row r="783" spans="7:67" ht="60.6" customHeight="1">
      <c r="G783" s="64"/>
      <c r="H783" s="65"/>
      <c r="I783" s="65"/>
      <c r="J783" s="65"/>
      <c r="K783" s="64"/>
      <c r="L783" s="29"/>
      <c r="M783" s="66"/>
      <c r="N783" s="65"/>
      <c r="O783" s="67"/>
      <c r="P783" s="72"/>
      <c r="Q783" s="73"/>
      <c r="R783" s="65"/>
      <c r="S783" s="64"/>
      <c r="T783" s="68"/>
      <c r="U783" s="75"/>
      <c r="V783" s="76"/>
      <c r="W783" s="148" t="str">
        <f>IF(OR(T783="他官署で調達手続きを実施のため",AG783=契約状況コード表!G$5),"－",IF(V783&lt;&gt;"",ROUNDDOWN(V783/T783,3),(IFERROR(ROUNDDOWN(U783/T783,3),"－"))))</f>
        <v>－</v>
      </c>
      <c r="X783" s="68"/>
      <c r="Y783" s="68"/>
      <c r="Z783" s="71"/>
      <c r="AA783" s="69"/>
      <c r="AB783" s="70"/>
      <c r="AC783" s="71"/>
      <c r="AD783" s="71"/>
      <c r="AE783" s="71"/>
      <c r="AF783" s="71"/>
      <c r="AG783" s="69"/>
      <c r="AH783" s="65"/>
      <c r="AI783" s="65"/>
      <c r="AJ783" s="65"/>
      <c r="AK783" s="29"/>
      <c r="AL783" s="29"/>
      <c r="AM783" s="170"/>
      <c r="AN783" s="170"/>
      <c r="AO783" s="170"/>
      <c r="AP783" s="170"/>
      <c r="AQ783" s="29"/>
      <c r="AR783" s="64"/>
      <c r="AS783" s="29"/>
      <c r="AT783" s="29"/>
      <c r="AU783" s="29"/>
      <c r="AV783" s="29"/>
      <c r="AW783" s="29"/>
      <c r="AX783" s="29"/>
      <c r="AY783" s="29"/>
      <c r="AZ783" s="29"/>
      <c r="BA783" s="90"/>
      <c r="BB783" s="97"/>
      <c r="BC783" s="98" t="str">
        <f>IF(AND(OR(K783=契約状況コード表!D$5,K783=契約状況コード表!D$6),OR(AG783=契約状況コード表!G$5,AG783=契約状況コード表!G$6)),"年間支払金額(全官署)",IF(OR(AG783=契約状況コード表!G$5,AG783=契約状況コード表!G$6),"年間支払金額",IF(AND(OR(COUNTIF(AI783,"*すべて*"),COUNTIF(AI783,"*全て*")),S783="●",OR(K783=契約状況コード表!D$5,K783=契約状況コード表!D$6)),"年間支払金額(全官署、契約相手方ごと)",IF(AND(OR(COUNTIF(AI783,"*すべて*"),COUNTIF(AI783,"*全て*")),S783="●"),"年間支払金額(契約相手方ごと)",IF(AND(OR(K783=契約状況コード表!D$5,K783=契約状況コード表!D$6),AG783=契約状況コード表!G$7),"契約総額(全官署)",IF(AND(K783=契約状況コード表!D$7,AG783=契約状況コード表!G$7),"契約総額(自官署のみ)",IF(K783=契約状況コード表!D$7,"年間支払金額(自官署のみ)",IF(AG783=契約状況コード表!G$7,"契約総額",IF(AND(COUNTIF(BJ783,"&lt;&gt;*単価*"),OR(K783=契約状況コード表!D$5,K783=契約状況コード表!D$6)),"全官署予定価格",IF(AND(COUNTIF(BJ783,"*単価*"),OR(K783=契約状況コード表!D$5,K783=契約状況コード表!D$6)),"全官署支払金額",IF(AND(COUNTIF(BJ783,"&lt;&gt;*単価*"),COUNTIF(BJ783,"*変更契約*")),"変更後予定価格",IF(COUNTIF(BJ783,"*単価*"),"年間支払金額","予定価格"))))))))))))</f>
        <v>予定価格</v>
      </c>
      <c r="BD783" s="98" t="str">
        <f>IF(AND(BI783=契約状況コード表!M$5,T783&gt;契約状況コード表!N$5),"○",IF(AND(BI783=契約状況コード表!M$6,T783&gt;=契約状況コード表!N$6),"○",IF(AND(BI783=契約状況コード表!M$7,T783&gt;=契約状況コード表!N$7),"○",IF(AND(BI783=契約状況コード表!M$8,T783&gt;=契約状況コード表!N$8),"○",IF(AND(BI783=契約状況コード表!M$9,T783&gt;=契約状況コード表!N$9),"○",IF(AND(BI783=契約状況コード表!M$10,T783&gt;=契約状況コード表!N$10),"○",IF(AND(BI783=契約状況コード表!M$11,T783&gt;=契約状況コード表!N$11),"○",IF(AND(BI783=契約状況コード表!M$12,T783&gt;=契約状況コード表!N$12),"○",IF(AND(BI783=契約状況コード表!M$13,T783&gt;=契約状況コード表!N$13),"○",IF(T783="他官署で調達手続き入札を実施のため","○","×"))))))))))</f>
        <v>×</v>
      </c>
      <c r="BE783" s="98" t="str">
        <f>IF(AND(BI783=契約状況コード表!M$5,Y783&gt;契約状況コード表!N$5),"○",IF(AND(BI783=契約状況コード表!M$6,Y783&gt;=契約状況コード表!N$6),"○",IF(AND(BI783=契約状況コード表!M$7,Y783&gt;=契約状況コード表!N$7),"○",IF(AND(BI783=契約状況コード表!M$8,Y783&gt;=契約状況コード表!N$8),"○",IF(AND(BI783=契約状況コード表!M$9,Y783&gt;=契約状況コード表!N$9),"○",IF(AND(BI783=契約状況コード表!M$10,Y783&gt;=契約状況コード表!N$10),"○",IF(AND(BI783=契約状況コード表!M$11,Y783&gt;=契約状況コード表!N$11),"○",IF(AND(BI783=契約状況コード表!M$12,Y783&gt;=契約状況コード表!N$12),"○",IF(AND(BI783=契約状況コード表!M$13,Y783&gt;=契約状況コード表!N$13),"○","×")))))))))</f>
        <v>×</v>
      </c>
      <c r="BF783" s="98" t="str">
        <f t="shared" si="93"/>
        <v>×</v>
      </c>
      <c r="BG783" s="98" t="str">
        <f t="shared" si="94"/>
        <v>×</v>
      </c>
      <c r="BH783" s="99" t="str">
        <f t="shared" si="95"/>
        <v/>
      </c>
      <c r="BI783" s="146">
        <f t="shared" si="96"/>
        <v>0</v>
      </c>
      <c r="BJ783" s="29" t="str">
        <f>IF(AG783=契約状況コード表!G$5,"",IF(AND(K783&lt;&gt;"",ISTEXT(U783)),"分担契約/単価契約",IF(ISTEXT(U783),"単価契約",IF(K783&lt;&gt;"","分担契約",""))))</f>
        <v/>
      </c>
      <c r="BK783" s="147"/>
      <c r="BL783" s="102" t="str">
        <f>IF(COUNTIF(T783,"**"),"",IF(AND(T783&gt;=契約状況コード表!P$5,OR(H783=契約状況コード表!M$5,H783=契約状況コード表!M$6)),1,IF(AND(T783&gt;=契約状況コード表!P$13,H783&lt;&gt;契約状況コード表!M$5,H783&lt;&gt;契約状況コード表!M$6),1,"")))</f>
        <v/>
      </c>
      <c r="BM783" s="132" t="str">
        <f t="shared" si="97"/>
        <v>○</v>
      </c>
      <c r="BN783" s="102" t="b">
        <f t="shared" si="98"/>
        <v>1</v>
      </c>
      <c r="BO783" s="102" t="b">
        <f t="shared" si="99"/>
        <v>1</v>
      </c>
    </row>
    <row r="784" spans="7:67" ht="60.6" customHeight="1">
      <c r="G784" s="64"/>
      <c r="H784" s="65"/>
      <c r="I784" s="65"/>
      <c r="J784" s="65"/>
      <c r="K784" s="64"/>
      <c r="L784" s="29"/>
      <c r="M784" s="66"/>
      <c r="N784" s="65"/>
      <c r="O784" s="67"/>
      <c r="P784" s="72"/>
      <c r="Q784" s="73"/>
      <c r="R784" s="65"/>
      <c r="S784" s="64"/>
      <c r="T784" s="74"/>
      <c r="U784" s="131"/>
      <c r="V784" s="76"/>
      <c r="W784" s="148" t="str">
        <f>IF(OR(T784="他官署で調達手続きを実施のため",AG784=契約状況コード表!G$5),"－",IF(V784&lt;&gt;"",ROUNDDOWN(V784/T784,3),(IFERROR(ROUNDDOWN(U784/T784,3),"－"))))</f>
        <v>－</v>
      </c>
      <c r="X784" s="74"/>
      <c r="Y784" s="74"/>
      <c r="Z784" s="71"/>
      <c r="AA784" s="69"/>
      <c r="AB784" s="70"/>
      <c r="AC784" s="71"/>
      <c r="AD784" s="71"/>
      <c r="AE784" s="71"/>
      <c r="AF784" s="71"/>
      <c r="AG784" s="69"/>
      <c r="AH784" s="65"/>
      <c r="AI784" s="65"/>
      <c r="AJ784" s="65"/>
      <c r="AK784" s="29"/>
      <c r="AL784" s="29"/>
      <c r="AM784" s="170"/>
      <c r="AN784" s="170"/>
      <c r="AO784" s="170"/>
      <c r="AP784" s="170"/>
      <c r="AQ784" s="29"/>
      <c r="AR784" s="64"/>
      <c r="AS784" s="29"/>
      <c r="AT784" s="29"/>
      <c r="AU784" s="29"/>
      <c r="AV784" s="29"/>
      <c r="AW784" s="29"/>
      <c r="AX784" s="29"/>
      <c r="AY784" s="29"/>
      <c r="AZ784" s="29"/>
      <c r="BA784" s="90"/>
      <c r="BB784" s="97"/>
      <c r="BC784" s="98" t="str">
        <f>IF(AND(OR(K784=契約状況コード表!D$5,K784=契約状況コード表!D$6),OR(AG784=契約状況コード表!G$5,AG784=契約状況コード表!G$6)),"年間支払金額(全官署)",IF(OR(AG784=契約状況コード表!G$5,AG784=契約状況コード表!G$6),"年間支払金額",IF(AND(OR(COUNTIF(AI784,"*すべて*"),COUNTIF(AI784,"*全て*")),S784="●",OR(K784=契約状況コード表!D$5,K784=契約状況コード表!D$6)),"年間支払金額(全官署、契約相手方ごと)",IF(AND(OR(COUNTIF(AI784,"*すべて*"),COUNTIF(AI784,"*全て*")),S784="●"),"年間支払金額(契約相手方ごと)",IF(AND(OR(K784=契約状況コード表!D$5,K784=契約状況コード表!D$6),AG784=契約状況コード表!G$7),"契約総額(全官署)",IF(AND(K784=契約状況コード表!D$7,AG784=契約状況コード表!G$7),"契約総額(自官署のみ)",IF(K784=契約状況コード表!D$7,"年間支払金額(自官署のみ)",IF(AG784=契約状況コード表!G$7,"契約総額",IF(AND(COUNTIF(BJ784,"&lt;&gt;*単価*"),OR(K784=契約状況コード表!D$5,K784=契約状況コード表!D$6)),"全官署予定価格",IF(AND(COUNTIF(BJ784,"*単価*"),OR(K784=契約状況コード表!D$5,K784=契約状況コード表!D$6)),"全官署支払金額",IF(AND(COUNTIF(BJ784,"&lt;&gt;*単価*"),COUNTIF(BJ784,"*変更契約*")),"変更後予定価格",IF(COUNTIF(BJ784,"*単価*"),"年間支払金額","予定価格"))))))))))))</f>
        <v>予定価格</v>
      </c>
      <c r="BD784" s="98" t="str">
        <f>IF(AND(BI784=契約状況コード表!M$5,T784&gt;契約状況コード表!N$5),"○",IF(AND(BI784=契約状況コード表!M$6,T784&gt;=契約状況コード表!N$6),"○",IF(AND(BI784=契約状況コード表!M$7,T784&gt;=契約状況コード表!N$7),"○",IF(AND(BI784=契約状況コード表!M$8,T784&gt;=契約状況コード表!N$8),"○",IF(AND(BI784=契約状況コード表!M$9,T784&gt;=契約状況コード表!N$9),"○",IF(AND(BI784=契約状況コード表!M$10,T784&gt;=契約状況コード表!N$10),"○",IF(AND(BI784=契約状況コード表!M$11,T784&gt;=契約状況コード表!N$11),"○",IF(AND(BI784=契約状況コード表!M$12,T784&gt;=契約状況コード表!N$12),"○",IF(AND(BI784=契約状況コード表!M$13,T784&gt;=契約状況コード表!N$13),"○",IF(T784="他官署で調達手続き入札を実施のため","○","×"))))))))))</f>
        <v>×</v>
      </c>
      <c r="BE784" s="98" t="str">
        <f>IF(AND(BI784=契約状況コード表!M$5,Y784&gt;契約状況コード表!N$5),"○",IF(AND(BI784=契約状況コード表!M$6,Y784&gt;=契約状況コード表!N$6),"○",IF(AND(BI784=契約状況コード表!M$7,Y784&gt;=契約状況コード表!N$7),"○",IF(AND(BI784=契約状況コード表!M$8,Y784&gt;=契約状況コード表!N$8),"○",IF(AND(BI784=契約状況コード表!M$9,Y784&gt;=契約状況コード表!N$9),"○",IF(AND(BI784=契約状況コード表!M$10,Y784&gt;=契約状況コード表!N$10),"○",IF(AND(BI784=契約状況コード表!M$11,Y784&gt;=契約状況コード表!N$11),"○",IF(AND(BI784=契約状況コード表!M$12,Y784&gt;=契約状況コード表!N$12),"○",IF(AND(BI784=契約状況コード表!M$13,Y784&gt;=契約状況コード表!N$13),"○","×")))))))))</f>
        <v>×</v>
      </c>
      <c r="BF784" s="98" t="str">
        <f t="shared" si="93"/>
        <v>×</v>
      </c>
      <c r="BG784" s="98" t="str">
        <f t="shared" si="94"/>
        <v>×</v>
      </c>
      <c r="BH784" s="99" t="str">
        <f t="shared" si="95"/>
        <v/>
      </c>
      <c r="BI784" s="146">
        <f t="shared" si="96"/>
        <v>0</v>
      </c>
      <c r="BJ784" s="29" t="str">
        <f>IF(AG784=契約状況コード表!G$5,"",IF(AND(K784&lt;&gt;"",ISTEXT(U784)),"分担契約/単価契約",IF(ISTEXT(U784),"単価契約",IF(K784&lt;&gt;"","分担契約",""))))</f>
        <v/>
      </c>
      <c r="BK784" s="147"/>
      <c r="BL784" s="102" t="str">
        <f>IF(COUNTIF(T784,"**"),"",IF(AND(T784&gt;=契約状況コード表!P$5,OR(H784=契約状況コード表!M$5,H784=契約状況コード表!M$6)),1,IF(AND(T784&gt;=契約状況コード表!P$13,H784&lt;&gt;契約状況コード表!M$5,H784&lt;&gt;契約状況コード表!M$6),1,"")))</f>
        <v/>
      </c>
      <c r="BM784" s="132" t="str">
        <f t="shared" si="97"/>
        <v>○</v>
      </c>
      <c r="BN784" s="102" t="b">
        <f t="shared" si="98"/>
        <v>1</v>
      </c>
      <c r="BO784" s="102" t="b">
        <f t="shared" si="99"/>
        <v>1</v>
      </c>
    </row>
    <row r="785" spans="7:67" ht="60.6" customHeight="1">
      <c r="G785" s="64"/>
      <c r="H785" s="65"/>
      <c r="I785" s="65"/>
      <c r="J785" s="65"/>
      <c r="K785" s="64"/>
      <c r="L785" s="29"/>
      <c r="M785" s="66"/>
      <c r="N785" s="65"/>
      <c r="O785" s="67"/>
      <c r="P785" s="72"/>
      <c r="Q785" s="73"/>
      <c r="R785" s="65"/>
      <c r="S785" s="64"/>
      <c r="T785" s="68"/>
      <c r="U785" s="75"/>
      <c r="V785" s="76"/>
      <c r="W785" s="148" t="str">
        <f>IF(OR(T785="他官署で調達手続きを実施のため",AG785=契約状況コード表!G$5),"－",IF(V785&lt;&gt;"",ROUNDDOWN(V785/T785,3),(IFERROR(ROUNDDOWN(U785/T785,3),"－"))))</f>
        <v>－</v>
      </c>
      <c r="X785" s="68"/>
      <c r="Y785" s="68"/>
      <c r="Z785" s="71"/>
      <c r="AA785" s="69"/>
      <c r="AB785" s="70"/>
      <c r="AC785" s="71"/>
      <c r="AD785" s="71"/>
      <c r="AE785" s="71"/>
      <c r="AF785" s="71"/>
      <c r="AG785" s="69"/>
      <c r="AH785" s="65"/>
      <c r="AI785" s="65"/>
      <c r="AJ785" s="65"/>
      <c r="AK785" s="29"/>
      <c r="AL785" s="29"/>
      <c r="AM785" s="170"/>
      <c r="AN785" s="170"/>
      <c r="AO785" s="170"/>
      <c r="AP785" s="170"/>
      <c r="AQ785" s="29"/>
      <c r="AR785" s="64"/>
      <c r="AS785" s="29"/>
      <c r="AT785" s="29"/>
      <c r="AU785" s="29"/>
      <c r="AV785" s="29"/>
      <c r="AW785" s="29"/>
      <c r="AX785" s="29"/>
      <c r="AY785" s="29"/>
      <c r="AZ785" s="29"/>
      <c r="BA785" s="90"/>
      <c r="BB785" s="97"/>
      <c r="BC785" s="98" t="str">
        <f>IF(AND(OR(K785=契約状況コード表!D$5,K785=契約状況コード表!D$6),OR(AG785=契約状況コード表!G$5,AG785=契約状況コード表!G$6)),"年間支払金額(全官署)",IF(OR(AG785=契約状況コード表!G$5,AG785=契約状況コード表!G$6),"年間支払金額",IF(AND(OR(COUNTIF(AI785,"*すべて*"),COUNTIF(AI785,"*全て*")),S785="●",OR(K785=契約状況コード表!D$5,K785=契約状況コード表!D$6)),"年間支払金額(全官署、契約相手方ごと)",IF(AND(OR(COUNTIF(AI785,"*すべて*"),COUNTIF(AI785,"*全て*")),S785="●"),"年間支払金額(契約相手方ごと)",IF(AND(OR(K785=契約状況コード表!D$5,K785=契約状況コード表!D$6),AG785=契約状況コード表!G$7),"契約総額(全官署)",IF(AND(K785=契約状況コード表!D$7,AG785=契約状況コード表!G$7),"契約総額(自官署のみ)",IF(K785=契約状況コード表!D$7,"年間支払金額(自官署のみ)",IF(AG785=契約状況コード表!G$7,"契約総額",IF(AND(COUNTIF(BJ785,"&lt;&gt;*単価*"),OR(K785=契約状況コード表!D$5,K785=契約状況コード表!D$6)),"全官署予定価格",IF(AND(COUNTIF(BJ785,"*単価*"),OR(K785=契約状況コード表!D$5,K785=契約状況コード表!D$6)),"全官署支払金額",IF(AND(COUNTIF(BJ785,"&lt;&gt;*単価*"),COUNTIF(BJ785,"*変更契約*")),"変更後予定価格",IF(COUNTIF(BJ785,"*単価*"),"年間支払金額","予定価格"))))))))))))</f>
        <v>予定価格</v>
      </c>
      <c r="BD785" s="98" t="str">
        <f>IF(AND(BI785=契約状況コード表!M$5,T785&gt;契約状況コード表!N$5),"○",IF(AND(BI785=契約状況コード表!M$6,T785&gt;=契約状況コード表!N$6),"○",IF(AND(BI785=契約状況コード表!M$7,T785&gt;=契約状況コード表!N$7),"○",IF(AND(BI785=契約状況コード表!M$8,T785&gt;=契約状況コード表!N$8),"○",IF(AND(BI785=契約状況コード表!M$9,T785&gt;=契約状況コード表!N$9),"○",IF(AND(BI785=契約状況コード表!M$10,T785&gt;=契約状況コード表!N$10),"○",IF(AND(BI785=契約状況コード表!M$11,T785&gt;=契約状況コード表!N$11),"○",IF(AND(BI785=契約状況コード表!M$12,T785&gt;=契約状況コード表!N$12),"○",IF(AND(BI785=契約状況コード表!M$13,T785&gt;=契約状況コード表!N$13),"○",IF(T785="他官署で調達手続き入札を実施のため","○","×"))))))))))</f>
        <v>×</v>
      </c>
      <c r="BE785" s="98" t="str">
        <f>IF(AND(BI785=契約状況コード表!M$5,Y785&gt;契約状況コード表!N$5),"○",IF(AND(BI785=契約状況コード表!M$6,Y785&gt;=契約状況コード表!N$6),"○",IF(AND(BI785=契約状況コード表!M$7,Y785&gt;=契約状況コード表!N$7),"○",IF(AND(BI785=契約状況コード表!M$8,Y785&gt;=契約状況コード表!N$8),"○",IF(AND(BI785=契約状況コード表!M$9,Y785&gt;=契約状況コード表!N$9),"○",IF(AND(BI785=契約状況コード表!M$10,Y785&gt;=契約状況コード表!N$10),"○",IF(AND(BI785=契約状況コード表!M$11,Y785&gt;=契約状況コード表!N$11),"○",IF(AND(BI785=契約状況コード表!M$12,Y785&gt;=契約状況コード表!N$12),"○",IF(AND(BI785=契約状況コード表!M$13,Y785&gt;=契約状況コード表!N$13),"○","×")))))))))</f>
        <v>×</v>
      </c>
      <c r="BF785" s="98" t="str">
        <f t="shared" si="93"/>
        <v>×</v>
      </c>
      <c r="BG785" s="98" t="str">
        <f t="shared" si="94"/>
        <v>×</v>
      </c>
      <c r="BH785" s="99" t="str">
        <f t="shared" si="95"/>
        <v/>
      </c>
      <c r="BI785" s="146">
        <f t="shared" si="96"/>
        <v>0</v>
      </c>
      <c r="BJ785" s="29" t="str">
        <f>IF(AG785=契約状況コード表!G$5,"",IF(AND(K785&lt;&gt;"",ISTEXT(U785)),"分担契約/単価契約",IF(ISTEXT(U785),"単価契約",IF(K785&lt;&gt;"","分担契約",""))))</f>
        <v/>
      </c>
      <c r="BK785" s="147"/>
      <c r="BL785" s="102" t="str">
        <f>IF(COUNTIF(T785,"**"),"",IF(AND(T785&gt;=契約状況コード表!P$5,OR(H785=契約状況コード表!M$5,H785=契約状況コード表!M$6)),1,IF(AND(T785&gt;=契約状況コード表!P$13,H785&lt;&gt;契約状況コード表!M$5,H785&lt;&gt;契約状況コード表!M$6),1,"")))</f>
        <v/>
      </c>
      <c r="BM785" s="132" t="str">
        <f t="shared" si="97"/>
        <v>○</v>
      </c>
      <c r="BN785" s="102" t="b">
        <f t="shared" si="98"/>
        <v>1</v>
      </c>
      <c r="BO785" s="102" t="b">
        <f t="shared" si="99"/>
        <v>1</v>
      </c>
    </row>
    <row r="786" spans="7:67" ht="60.6" customHeight="1">
      <c r="G786" s="64"/>
      <c r="H786" s="65"/>
      <c r="I786" s="65"/>
      <c r="J786" s="65"/>
      <c r="K786" s="64"/>
      <c r="L786" s="29"/>
      <c r="M786" s="66"/>
      <c r="N786" s="65"/>
      <c r="O786" s="67"/>
      <c r="P786" s="72"/>
      <c r="Q786" s="73"/>
      <c r="R786" s="65"/>
      <c r="S786" s="64"/>
      <c r="T786" s="68"/>
      <c r="U786" s="75"/>
      <c r="V786" s="76"/>
      <c r="W786" s="148" t="str">
        <f>IF(OR(T786="他官署で調達手続きを実施のため",AG786=契約状況コード表!G$5),"－",IF(V786&lt;&gt;"",ROUNDDOWN(V786/T786,3),(IFERROR(ROUNDDOWN(U786/T786,3),"－"))))</f>
        <v>－</v>
      </c>
      <c r="X786" s="68"/>
      <c r="Y786" s="68"/>
      <c r="Z786" s="71"/>
      <c r="AA786" s="69"/>
      <c r="AB786" s="70"/>
      <c r="AC786" s="71"/>
      <c r="AD786" s="71"/>
      <c r="AE786" s="71"/>
      <c r="AF786" s="71"/>
      <c r="AG786" s="69"/>
      <c r="AH786" s="65"/>
      <c r="AI786" s="65"/>
      <c r="AJ786" s="65"/>
      <c r="AK786" s="29"/>
      <c r="AL786" s="29"/>
      <c r="AM786" s="170"/>
      <c r="AN786" s="170"/>
      <c r="AO786" s="170"/>
      <c r="AP786" s="170"/>
      <c r="AQ786" s="29"/>
      <c r="AR786" s="64"/>
      <c r="AS786" s="29"/>
      <c r="AT786" s="29"/>
      <c r="AU786" s="29"/>
      <c r="AV786" s="29"/>
      <c r="AW786" s="29"/>
      <c r="AX786" s="29"/>
      <c r="AY786" s="29"/>
      <c r="AZ786" s="29"/>
      <c r="BA786" s="90"/>
      <c r="BB786" s="97"/>
      <c r="BC786" s="98" t="str">
        <f>IF(AND(OR(K786=契約状況コード表!D$5,K786=契約状況コード表!D$6),OR(AG786=契約状況コード表!G$5,AG786=契約状況コード表!G$6)),"年間支払金額(全官署)",IF(OR(AG786=契約状況コード表!G$5,AG786=契約状況コード表!G$6),"年間支払金額",IF(AND(OR(COUNTIF(AI786,"*すべて*"),COUNTIF(AI786,"*全て*")),S786="●",OR(K786=契約状況コード表!D$5,K786=契約状況コード表!D$6)),"年間支払金額(全官署、契約相手方ごと)",IF(AND(OR(COUNTIF(AI786,"*すべて*"),COUNTIF(AI786,"*全て*")),S786="●"),"年間支払金額(契約相手方ごと)",IF(AND(OR(K786=契約状況コード表!D$5,K786=契約状況コード表!D$6),AG786=契約状況コード表!G$7),"契約総額(全官署)",IF(AND(K786=契約状況コード表!D$7,AG786=契約状況コード表!G$7),"契約総額(自官署のみ)",IF(K786=契約状況コード表!D$7,"年間支払金額(自官署のみ)",IF(AG786=契約状況コード表!G$7,"契約総額",IF(AND(COUNTIF(BJ786,"&lt;&gt;*単価*"),OR(K786=契約状況コード表!D$5,K786=契約状況コード表!D$6)),"全官署予定価格",IF(AND(COUNTIF(BJ786,"*単価*"),OR(K786=契約状況コード表!D$5,K786=契約状況コード表!D$6)),"全官署支払金額",IF(AND(COUNTIF(BJ786,"&lt;&gt;*単価*"),COUNTIF(BJ786,"*変更契約*")),"変更後予定価格",IF(COUNTIF(BJ786,"*単価*"),"年間支払金額","予定価格"))))))))))))</f>
        <v>予定価格</v>
      </c>
      <c r="BD786" s="98" t="str">
        <f>IF(AND(BI786=契約状況コード表!M$5,T786&gt;契約状況コード表!N$5),"○",IF(AND(BI786=契約状況コード表!M$6,T786&gt;=契約状況コード表!N$6),"○",IF(AND(BI786=契約状況コード表!M$7,T786&gt;=契約状況コード表!N$7),"○",IF(AND(BI786=契約状況コード表!M$8,T786&gt;=契約状況コード表!N$8),"○",IF(AND(BI786=契約状況コード表!M$9,T786&gt;=契約状況コード表!N$9),"○",IF(AND(BI786=契約状況コード表!M$10,T786&gt;=契約状況コード表!N$10),"○",IF(AND(BI786=契約状況コード表!M$11,T786&gt;=契約状況コード表!N$11),"○",IF(AND(BI786=契約状況コード表!M$12,T786&gt;=契約状況コード表!N$12),"○",IF(AND(BI786=契約状況コード表!M$13,T786&gt;=契約状況コード表!N$13),"○",IF(T786="他官署で調達手続き入札を実施のため","○","×"))))))))))</f>
        <v>×</v>
      </c>
      <c r="BE786" s="98" t="str">
        <f>IF(AND(BI786=契約状況コード表!M$5,Y786&gt;契約状況コード表!N$5),"○",IF(AND(BI786=契約状況コード表!M$6,Y786&gt;=契約状況コード表!N$6),"○",IF(AND(BI786=契約状況コード表!M$7,Y786&gt;=契約状況コード表!N$7),"○",IF(AND(BI786=契約状況コード表!M$8,Y786&gt;=契約状況コード表!N$8),"○",IF(AND(BI786=契約状況コード表!M$9,Y786&gt;=契約状況コード表!N$9),"○",IF(AND(BI786=契約状況コード表!M$10,Y786&gt;=契約状況コード表!N$10),"○",IF(AND(BI786=契約状況コード表!M$11,Y786&gt;=契約状況コード表!N$11),"○",IF(AND(BI786=契約状況コード表!M$12,Y786&gt;=契約状況コード表!N$12),"○",IF(AND(BI786=契約状況コード表!M$13,Y786&gt;=契約状況コード表!N$13),"○","×")))))))))</f>
        <v>×</v>
      </c>
      <c r="BF786" s="98" t="str">
        <f t="shared" si="93"/>
        <v>×</v>
      </c>
      <c r="BG786" s="98" t="str">
        <f t="shared" si="94"/>
        <v>×</v>
      </c>
      <c r="BH786" s="99" t="str">
        <f t="shared" si="95"/>
        <v/>
      </c>
      <c r="BI786" s="146">
        <f t="shared" si="96"/>
        <v>0</v>
      </c>
      <c r="BJ786" s="29" t="str">
        <f>IF(AG786=契約状況コード表!G$5,"",IF(AND(K786&lt;&gt;"",ISTEXT(U786)),"分担契約/単価契約",IF(ISTEXT(U786),"単価契約",IF(K786&lt;&gt;"","分担契約",""))))</f>
        <v/>
      </c>
      <c r="BK786" s="147"/>
      <c r="BL786" s="102" t="str">
        <f>IF(COUNTIF(T786,"**"),"",IF(AND(T786&gt;=契約状況コード表!P$5,OR(H786=契約状況コード表!M$5,H786=契約状況コード表!M$6)),1,IF(AND(T786&gt;=契約状況コード表!P$13,H786&lt;&gt;契約状況コード表!M$5,H786&lt;&gt;契約状況コード表!M$6),1,"")))</f>
        <v/>
      </c>
      <c r="BM786" s="132" t="str">
        <f t="shared" si="97"/>
        <v>○</v>
      </c>
      <c r="BN786" s="102" t="b">
        <f t="shared" si="98"/>
        <v>1</v>
      </c>
      <c r="BO786" s="102" t="b">
        <f t="shared" si="99"/>
        <v>1</v>
      </c>
    </row>
    <row r="787" spans="7:67" ht="60.6" customHeight="1">
      <c r="G787" s="64"/>
      <c r="H787" s="65"/>
      <c r="I787" s="65"/>
      <c r="J787" s="65"/>
      <c r="K787" s="64"/>
      <c r="L787" s="29"/>
      <c r="M787" s="66"/>
      <c r="N787" s="65"/>
      <c r="O787" s="67"/>
      <c r="P787" s="72"/>
      <c r="Q787" s="73"/>
      <c r="R787" s="65"/>
      <c r="S787" s="64"/>
      <c r="T787" s="68"/>
      <c r="U787" s="75"/>
      <c r="V787" s="76"/>
      <c r="W787" s="148" t="str">
        <f>IF(OR(T787="他官署で調達手続きを実施のため",AG787=契約状況コード表!G$5),"－",IF(V787&lt;&gt;"",ROUNDDOWN(V787/T787,3),(IFERROR(ROUNDDOWN(U787/T787,3),"－"))))</f>
        <v>－</v>
      </c>
      <c r="X787" s="68"/>
      <c r="Y787" s="68"/>
      <c r="Z787" s="71"/>
      <c r="AA787" s="69"/>
      <c r="AB787" s="70"/>
      <c r="AC787" s="71"/>
      <c r="AD787" s="71"/>
      <c r="AE787" s="71"/>
      <c r="AF787" s="71"/>
      <c r="AG787" s="69"/>
      <c r="AH787" s="65"/>
      <c r="AI787" s="65"/>
      <c r="AJ787" s="65"/>
      <c r="AK787" s="29"/>
      <c r="AL787" s="29"/>
      <c r="AM787" s="170"/>
      <c r="AN787" s="170"/>
      <c r="AO787" s="170"/>
      <c r="AP787" s="170"/>
      <c r="AQ787" s="29"/>
      <c r="AR787" s="64"/>
      <c r="AS787" s="29"/>
      <c r="AT787" s="29"/>
      <c r="AU787" s="29"/>
      <c r="AV787" s="29"/>
      <c r="AW787" s="29"/>
      <c r="AX787" s="29"/>
      <c r="AY787" s="29"/>
      <c r="AZ787" s="29"/>
      <c r="BA787" s="90"/>
      <c r="BB787" s="97"/>
      <c r="BC787" s="98" t="str">
        <f>IF(AND(OR(K787=契約状況コード表!D$5,K787=契約状況コード表!D$6),OR(AG787=契約状況コード表!G$5,AG787=契約状況コード表!G$6)),"年間支払金額(全官署)",IF(OR(AG787=契約状況コード表!G$5,AG787=契約状況コード表!G$6),"年間支払金額",IF(AND(OR(COUNTIF(AI787,"*すべて*"),COUNTIF(AI787,"*全て*")),S787="●",OR(K787=契約状況コード表!D$5,K787=契約状況コード表!D$6)),"年間支払金額(全官署、契約相手方ごと)",IF(AND(OR(COUNTIF(AI787,"*すべて*"),COUNTIF(AI787,"*全て*")),S787="●"),"年間支払金額(契約相手方ごと)",IF(AND(OR(K787=契約状況コード表!D$5,K787=契約状況コード表!D$6),AG787=契約状況コード表!G$7),"契約総額(全官署)",IF(AND(K787=契約状況コード表!D$7,AG787=契約状況コード表!G$7),"契約総額(自官署のみ)",IF(K787=契約状況コード表!D$7,"年間支払金額(自官署のみ)",IF(AG787=契約状況コード表!G$7,"契約総額",IF(AND(COUNTIF(BJ787,"&lt;&gt;*単価*"),OR(K787=契約状況コード表!D$5,K787=契約状況コード表!D$6)),"全官署予定価格",IF(AND(COUNTIF(BJ787,"*単価*"),OR(K787=契約状況コード表!D$5,K787=契約状況コード表!D$6)),"全官署支払金額",IF(AND(COUNTIF(BJ787,"&lt;&gt;*単価*"),COUNTIF(BJ787,"*変更契約*")),"変更後予定価格",IF(COUNTIF(BJ787,"*単価*"),"年間支払金額","予定価格"))))))))))))</f>
        <v>予定価格</v>
      </c>
      <c r="BD787" s="98" t="str">
        <f>IF(AND(BI787=契約状況コード表!M$5,T787&gt;契約状況コード表!N$5),"○",IF(AND(BI787=契約状況コード表!M$6,T787&gt;=契約状況コード表!N$6),"○",IF(AND(BI787=契約状況コード表!M$7,T787&gt;=契約状況コード表!N$7),"○",IF(AND(BI787=契約状況コード表!M$8,T787&gt;=契約状況コード表!N$8),"○",IF(AND(BI787=契約状況コード表!M$9,T787&gt;=契約状況コード表!N$9),"○",IF(AND(BI787=契約状況コード表!M$10,T787&gt;=契約状況コード表!N$10),"○",IF(AND(BI787=契約状況コード表!M$11,T787&gt;=契約状況コード表!N$11),"○",IF(AND(BI787=契約状況コード表!M$12,T787&gt;=契約状況コード表!N$12),"○",IF(AND(BI787=契約状況コード表!M$13,T787&gt;=契約状況コード表!N$13),"○",IF(T787="他官署で調達手続き入札を実施のため","○","×"))))))))))</f>
        <v>×</v>
      </c>
      <c r="BE787" s="98" t="str">
        <f>IF(AND(BI787=契約状況コード表!M$5,Y787&gt;契約状況コード表!N$5),"○",IF(AND(BI787=契約状況コード表!M$6,Y787&gt;=契約状況コード表!N$6),"○",IF(AND(BI787=契約状況コード表!M$7,Y787&gt;=契約状況コード表!N$7),"○",IF(AND(BI787=契約状況コード表!M$8,Y787&gt;=契約状況コード表!N$8),"○",IF(AND(BI787=契約状況コード表!M$9,Y787&gt;=契約状況コード表!N$9),"○",IF(AND(BI787=契約状況コード表!M$10,Y787&gt;=契約状況コード表!N$10),"○",IF(AND(BI787=契約状況コード表!M$11,Y787&gt;=契約状況コード表!N$11),"○",IF(AND(BI787=契約状況コード表!M$12,Y787&gt;=契約状況コード表!N$12),"○",IF(AND(BI787=契約状況コード表!M$13,Y787&gt;=契約状況コード表!N$13),"○","×")))))))))</f>
        <v>×</v>
      </c>
      <c r="BF787" s="98" t="str">
        <f t="shared" si="93"/>
        <v>×</v>
      </c>
      <c r="BG787" s="98" t="str">
        <f t="shared" si="94"/>
        <v>×</v>
      </c>
      <c r="BH787" s="99" t="str">
        <f t="shared" si="95"/>
        <v/>
      </c>
      <c r="BI787" s="146">
        <f t="shared" si="96"/>
        <v>0</v>
      </c>
      <c r="BJ787" s="29" t="str">
        <f>IF(AG787=契約状況コード表!G$5,"",IF(AND(K787&lt;&gt;"",ISTEXT(U787)),"分担契約/単価契約",IF(ISTEXT(U787),"単価契約",IF(K787&lt;&gt;"","分担契約",""))))</f>
        <v/>
      </c>
      <c r="BK787" s="147"/>
      <c r="BL787" s="102" t="str">
        <f>IF(COUNTIF(T787,"**"),"",IF(AND(T787&gt;=契約状況コード表!P$5,OR(H787=契約状況コード表!M$5,H787=契約状況コード表!M$6)),1,IF(AND(T787&gt;=契約状況コード表!P$13,H787&lt;&gt;契約状況コード表!M$5,H787&lt;&gt;契約状況コード表!M$6),1,"")))</f>
        <v/>
      </c>
      <c r="BM787" s="132" t="str">
        <f t="shared" si="97"/>
        <v>○</v>
      </c>
      <c r="BN787" s="102" t="b">
        <f t="shared" si="98"/>
        <v>1</v>
      </c>
      <c r="BO787" s="102" t="b">
        <f t="shared" si="99"/>
        <v>1</v>
      </c>
    </row>
    <row r="788" spans="7:67" ht="60.6" customHeight="1">
      <c r="G788" s="64"/>
      <c r="H788" s="65"/>
      <c r="I788" s="65"/>
      <c r="J788" s="65"/>
      <c r="K788" s="64"/>
      <c r="L788" s="29"/>
      <c r="M788" s="66"/>
      <c r="N788" s="65"/>
      <c r="O788" s="67"/>
      <c r="P788" s="72"/>
      <c r="Q788" s="73"/>
      <c r="R788" s="65"/>
      <c r="S788" s="64"/>
      <c r="T788" s="68"/>
      <c r="U788" s="75"/>
      <c r="V788" s="76"/>
      <c r="W788" s="148" t="str">
        <f>IF(OR(T788="他官署で調達手続きを実施のため",AG788=契約状況コード表!G$5),"－",IF(V788&lt;&gt;"",ROUNDDOWN(V788/T788,3),(IFERROR(ROUNDDOWN(U788/T788,3),"－"))))</f>
        <v>－</v>
      </c>
      <c r="X788" s="68"/>
      <c r="Y788" s="68"/>
      <c r="Z788" s="71"/>
      <c r="AA788" s="69"/>
      <c r="AB788" s="70"/>
      <c r="AC788" s="71"/>
      <c r="AD788" s="71"/>
      <c r="AE788" s="71"/>
      <c r="AF788" s="71"/>
      <c r="AG788" s="69"/>
      <c r="AH788" s="65"/>
      <c r="AI788" s="65"/>
      <c r="AJ788" s="65"/>
      <c r="AK788" s="29"/>
      <c r="AL788" s="29"/>
      <c r="AM788" s="170"/>
      <c r="AN788" s="170"/>
      <c r="AO788" s="170"/>
      <c r="AP788" s="170"/>
      <c r="AQ788" s="29"/>
      <c r="AR788" s="64"/>
      <c r="AS788" s="29"/>
      <c r="AT788" s="29"/>
      <c r="AU788" s="29"/>
      <c r="AV788" s="29"/>
      <c r="AW788" s="29"/>
      <c r="AX788" s="29"/>
      <c r="AY788" s="29"/>
      <c r="AZ788" s="29"/>
      <c r="BA788" s="92"/>
      <c r="BB788" s="97"/>
      <c r="BC788" s="98" t="str">
        <f>IF(AND(OR(K788=契約状況コード表!D$5,K788=契約状況コード表!D$6),OR(AG788=契約状況コード表!G$5,AG788=契約状況コード表!G$6)),"年間支払金額(全官署)",IF(OR(AG788=契約状況コード表!G$5,AG788=契約状況コード表!G$6),"年間支払金額",IF(AND(OR(COUNTIF(AI788,"*すべて*"),COUNTIF(AI788,"*全て*")),S788="●",OR(K788=契約状況コード表!D$5,K788=契約状況コード表!D$6)),"年間支払金額(全官署、契約相手方ごと)",IF(AND(OR(COUNTIF(AI788,"*すべて*"),COUNTIF(AI788,"*全て*")),S788="●"),"年間支払金額(契約相手方ごと)",IF(AND(OR(K788=契約状況コード表!D$5,K788=契約状況コード表!D$6),AG788=契約状況コード表!G$7),"契約総額(全官署)",IF(AND(K788=契約状況コード表!D$7,AG788=契約状況コード表!G$7),"契約総額(自官署のみ)",IF(K788=契約状況コード表!D$7,"年間支払金額(自官署のみ)",IF(AG788=契約状況コード表!G$7,"契約総額",IF(AND(COUNTIF(BJ788,"&lt;&gt;*単価*"),OR(K788=契約状況コード表!D$5,K788=契約状況コード表!D$6)),"全官署予定価格",IF(AND(COUNTIF(BJ788,"*単価*"),OR(K788=契約状況コード表!D$5,K788=契約状況コード表!D$6)),"全官署支払金額",IF(AND(COUNTIF(BJ788,"&lt;&gt;*単価*"),COUNTIF(BJ788,"*変更契約*")),"変更後予定価格",IF(COUNTIF(BJ788,"*単価*"),"年間支払金額","予定価格"))))))))))))</f>
        <v>予定価格</v>
      </c>
      <c r="BD788" s="98" t="str">
        <f>IF(AND(BI788=契約状況コード表!M$5,T788&gt;契約状況コード表!N$5),"○",IF(AND(BI788=契約状況コード表!M$6,T788&gt;=契約状況コード表!N$6),"○",IF(AND(BI788=契約状況コード表!M$7,T788&gt;=契約状況コード表!N$7),"○",IF(AND(BI788=契約状況コード表!M$8,T788&gt;=契約状況コード表!N$8),"○",IF(AND(BI788=契約状況コード表!M$9,T788&gt;=契約状況コード表!N$9),"○",IF(AND(BI788=契約状況コード表!M$10,T788&gt;=契約状況コード表!N$10),"○",IF(AND(BI788=契約状況コード表!M$11,T788&gt;=契約状況コード表!N$11),"○",IF(AND(BI788=契約状況コード表!M$12,T788&gt;=契約状況コード表!N$12),"○",IF(AND(BI788=契約状況コード表!M$13,T788&gt;=契約状況コード表!N$13),"○",IF(T788="他官署で調達手続き入札を実施のため","○","×"))))))))))</f>
        <v>×</v>
      </c>
      <c r="BE788" s="98" t="str">
        <f>IF(AND(BI788=契約状況コード表!M$5,Y788&gt;契約状況コード表!N$5),"○",IF(AND(BI788=契約状況コード表!M$6,Y788&gt;=契約状況コード表!N$6),"○",IF(AND(BI788=契約状況コード表!M$7,Y788&gt;=契約状況コード表!N$7),"○",IF(AND(BI788=契約状況コード表!M$8,Y788&gt;=契約状況コード表!N$8),"○",IF(AND(BI788=契約状況コード表!M$9,Y788&gt;=契約状況コード表!N$9),"○",IF(AND(BI788=契約状況コード表!M$10,Y788&gt;=契約状況コード表!N$10),"○",IF(AND(BI788=契約状況コード表!M$11,Y788&gt;=契約状況コード表!N$11),"○",IF(AND(BI788=契約状況コード表!M$12,Y788&gt;=契約状況コード表!N$12),"○",IF(AND(BI788=契約状況コード表!M$13,Y788&gt;=契約状況コード表!N$13),"○","×")))))))))</f>
        <v>×</v>
      </c>
      <c r="BF788" s="98" t="str">
        <f t="shared" si="93"/>
        <v>×</v>
      </c>
      <c r="BG788" s="98" t="str">
        <f t="shared" si="94"/>
        <v>×</v>
      </c>
      <c r="BH788" s="99" t="str">
        <f t="shared" si="95"/>
        <v/>
      </c>
      <c r="BI788" s="146">
        <f t="shared" si="96"/>
        <v>0</v>
      </c>
      <c r="BJ788" s="29" t="str">
        <f>IF(AG788=契約状況コード表!G$5,"",IF(AND(K788&lt;&gt;"",ISTEXT(U788)),"分担契約/単価契約",IF(ISTEXT(U788),"単価契約",IF(K788&lt;&gt;"","分担契約",""))))</f>
        <v/>
      </c>
      <c r="BK788" s="147"/>
      <c r="BL788" s="102" t="str">
        <f>IF(COUNTIF(T788,"**"),"",IF(AND(T788&gt;=契約状況コード表!P$5,OR(H788=契約状況コード表!M$5,H788=契約状況コード表!M$6)),1,IF(AND(T788&gt;=契約状況コード表!P$13,H788&lt;&gt;契約状況コード表!M$5,H788&lt;&gt;契約状況コード表!M$6),1,"")))</f>
        <v/>
      </c>
      <c r="BM788" s="132" t="str">
        <f t="shared" si="97"/>
        <v>○</v>
      </c>
      <c r="BN788" s="102" t="b">
        <f t="shared" si="98"/>
        <v>1</v>
      </c>
      <c r="BO788" s="102" t="b">
        <f t="shared" si="99"/>
        <v>1</v>
      </c>
    </row>
    <row r="789" spans="7:67" ht="60.6" customHeight="1">
      <c r="G789" s="64"/>
      <c r="H789" s="65"/>
      <c r="I789" s="65"/>
      <c r="J789" s="65"/>
      <c r="K789" s="64"/>
      <c r="L789" s="29"/>
      <c r="M789" s="66"/>
      <c r="N789" s="65"/>
      <c r="O789" s="67"/>
      <c r="P789" s="72"/>
      <c r="Q789" s="73"/>
      <c r="R789" s="65"/>
      <c r="S789" s="64"/>
      <c r="T789" s="68"/>
      <c r="U789" s="75"/>
      <c r="V789" s="76"/>
      <c r="W789" s="148" t="str">
        <f>IF(OR(T789="他官署で調達手続きを実施のため",AG789=契約状況コード表!G$5),"－",IF(V789&lt;&gt;"",ROUNDDOWN(V789/T789,3),(IFERROR(ROUNDDOWN(U789/T789,3),"－"))))</f>
        <v>－</v>
      </c>
      <c r="X789" s="68"/>
      <c r="Y789" s="68"/>
      <c r="Z789" s="71"/>
      <c r="AA789" s="69"/>
      <c r="AB789" s="70"/>
      <c r="AC789" s="71"/>
      <c r="AD789" s="71"/>
      <c r="AE789" s="71"/>
      <c r="AF789" s="71"/>
      <c r="AG789" s="69"/>
      <c r="AH789" s="65"/>
      <c r="AI789" s="65"/>
      <c r="AJ789" s="65"/>
      <c r="AK789" s="29"/>
      <c r="AL789" s="29"/>
      <c r="AM789" s="170"/>
      <c r="AN789" s="170"/>
      <c r="AO789" s="170"/>
      <c r="AP789" s="170"/>
      <c r="AQ789" s="29"/>
      <c r="AR789" s="64"/>
      <c r="AS789" s="29"/>
      <c r="AT789" s="29"/>
      <c r="AU789" s="29"/>
      <c r="AV789" s="29"/>
      <c r="AW789" s="29"/>
      <c r="AX789" s="29"/>
      <c r="AY789" s="29"/>
      <c r="AZ789" s="29"/>
      <c r="BA789" s="90"/>
      <c r="BB789" s="97"/>
      <c r="BC789" s="98" t="str">
        <f>IF(AND(OR(K789=契約状況コード表!D$5,K789=契約状況コード表!D$6),OR(AG789=契約状況コード表!G$5,AG789=契約状況コード表!G$6)),"年間支払金額(全官署)",IF(OR(AG789=契約状況コード表!G$5,AG789=契約状況コード表!G$6),"年間支払金額",IF(AND(OR(COUNTIF(AI789,"*すべて*"),COUNTIF(AI789,"*全て*")),S789="●",OR(K789=契約状況コード表!D$5,K789=契約状況コード表!D$6)),"年間支払金額(全官署、契約相手方ごと)",IF(AND(OR(COUNTIF(AI789,"*すべて*"),COUNTIF(AI789,"*全て*")),S789="●"),"年間支払金額(契約相手方ごと)",IF(AND(OR(K789=契約状況コード表!D$5,K789=契約状況コード表!D$6),AG789=契約状況コード表!G$7),"契約総額(全官署)",IF(AND(K789=契約状況コード表!D$7,AG789=契約状況コード表!G$7),"契約総額(自官署のみ)",IF(K789=契約状況コード表!D$7,"年間支払金額(自官署のみ)",IF(AG789=契約状況コード表!G$7,"契約総額",IF(AND(COUNTIF(BJ789,"&lt;&gt;*単価*"),OR(K789=契約状況コード表!D$5,K789=契約状況コード表!D$6)),"全官署予定価格",IF(AND(COUNTIF(BJ789,"*単価*"),OR(K789=契約状況コード表!D$5,K789=契約状況コード表!D$6)),"全官署支払金額",IF(AND(COUNTIF(BJ789,"&lt;&gt;*単価*"),COUNTIF(BJ789,"*変更契約*")),"変更後予定価格",IF(COUNTIF(BJ789,"*単価*"),"年間支払金額","予定価格"))))))))))))</f>
        <v>予定価格</v>
      </c>
      <c r="BD789" s="98" t="str">
        <f>IF(AND(BI789=契約状況コード表!M$5,T789&gt;契約状況コード表!N$5),"○",IF(AND(BI789=契約状況コード表!M$6,T789&gt;=契約状況コード表!N$6),"○",IF(AND(BI789=契約状況コード表!M$7,T789&gt;=契約状況コード表!N$7),"○",IF(AND(BI789=契約状況コード表!M$8,T789&gt;=契約状況コード表!N$8),"○",IF(AND(BI789=契約状況コード表!M$9,T789&gt;=契約状況コード表!N$9),"○",IF(AND(BI789=契約状況コード表!M$10,T789&gt;=契約状況コード表!N$10),"○",IF(AND(BI789=契約状況コード表!M$11,T789&gt;=契約状況コード表!N$11),"○",IF(AND(BI789=契約状況コード表!M$12,T789&gt;=契約状況コード表!N$12),"○",IF(AND(BI789=契約状況コード表!M$13,T789&gt;=契約状況コード表!N$13),"○",IF(T789="他官署で調達手続き入札を実施のため","○","×"))))))))))</f>
        <v>×</v>
      </c>
      <c r="BE789" s="98" t="str">
        <f>IF(AND(BI789=契約状況コード表!M$5,Y789&gt;契約状況コード表!N$5),"○",IF(AND(BI789=契約状況コード表!M$6,Y789&gt;=契約状況コード表!N$6),"○",IF(AND(BI789=契約状況コード表!M$7,Y789&gt;=契約状況コード表!N$7),"○",IF(AND(BI789=契約状況コード表!M$8,Y789&gt;=契約状況コード表!N$8),"○",IF(AND(BI789=契約状況コード表!M$9,Y789&gt;=契約状況コード表!N$9),"○",IF(AND(BI789=契約状況コード表!M$10,Y789&gt;=契約状況コード表!N$10),"○",IF(AND(BI789=契約状況コード表!M$11,Y789&gt;=契約状況コード表!N$11),"○",IF(AND(BI789=契約状況コード表!M$12,Y789&gt;=契約状況コード表!N$12),"○",IF(AND(BI789=契約状況コード表!M$13,Y789&gt;=契約状況コード表!N$13),"○","×")))))))))</f>
        <v>×</v>
      </c>
      <c r="BF789" s="98" t="str">
        <f t="shared" si="93"/>
        <v>×</v>
      </c>
      <c r="BG789" s="98" t="str">
        <f t="shared" si="94"/>
        <v>×</v>
      </c>
      <c r="BH789" s="99" t="str">
        <f t="shared" si="95"/>
        <v/>
      </c>
      <c r="BI789" s="146">
        <f t="shared" si="96"/>
        <v>0</v>
      </c>
      <c r="BJ789" s="29" t="str">
        <f>IF(AG789=契約状況コード表!G$5,"",IF(AND(K789&lt;&gt;"",ISTEXT(U789)),"分担契約/単価契約",IF(ISTEXT(U789),"単価契約",IF(K789&lt;&gt;"","分担契約",""))))</f>
        <v/>
      </c>
      <c r="BK789" s="147"/>
      <c r="BL789" s="102" t="str">
        <f>IF(COUNTIF(T789,"**"),"",IF(AND(T789&gt;=契約状況コード表!P$5,OR(H789=契約状況コード表!M$5,H789=契約状況コード表!M$6)),1,IF(AND(T789&gt;=契約状況コード表!P$13,H789&lt;&gt;契約状況コード表!M$5,H789&lt;&gt;契約状況コード表!M$6),1,"")))</f>
        <v/>
      </c>
      <c r="BM789" s="132" t="str">
        <f t="shared" si="97"/>
        <v>○</v>
      </c>
      <c r="BN789" s="102" t="b">
        <f t="shared" si="98"/>
        <v>1</v>
      </c>
      <c r="BO789" s="102" t="b">
        <f t="shared" si="99"/>
        <v>1</v>
      </c>
    </row>
    <row r="790" spans="7:67" ht="60.6" customHeight="1">
      <c r="G790" s="64"/>
      <c r="H790" s="65"/>
      <c r="I790" s="65"/>
      <c r="J790" s="65"/>
      <c r="K790" s="64"/>
      <c r="L790" s="29"/>
      <c r="M790" s="66"/>
      <c r="N790" s="65"/>
      <c r="O790" s="67"/>
      <c r="P790" s="72"/>
      <c r="Q790" s="73"/>
      <c r="R790" s="65"/>
      <c r="S790" s="64"/>
      <c r="T790" s="68"/>
      <c r="U790" s="75"/>
      <c r="V790" s="76"/>
      <c r="W790" s="148" t="str">
        <f>IF(OR(T790="他官署で調達手続きを実施のため",AG790=契約状況コード表!G$5),"－",IF(V790&lt;&gt;"",ROUNDDOWN(V790/T790,3),(IFERROR(ROUNDDOWN(U790/T790,3),"－"))))</f>
        <v>－</v>
      </c>
      <c r="X790" s="68"/>
      <c r="Y790" s="68"/>
      <c r="Z790" s="71"/>
      <c r="AA790" s="69"/>
      <c r="AB790" s="70"/>
      <c r="AC790" s="71"/>
      <c r="AD790" s="71"/>
      <c r="AE790" s="71"/>
      <c r="AF790" s="71"/>
      <c r="AG790" s="69"/>
      <c r="AH790" s="65"/>
      <c r="AI790" s="65"/>
      <c r="AJ790" s="65"/>
      <c r="AK790" s="29"/>
      <c r="AL790" s="29"/>
      <c r="AM790" s="170"/>
      <c r="AN790" s="170"/>
      <c r="AO790" s="170"/>
      <c r="AP790" s="170"/>
      <c r="AQ790" s="29"/>
      <c r="AR790" s="64"/>
      <c r="AS790" s="29"/>
      <c r="AT790" s="29"/>
      <c r="AU790" s="29"/>
      <c r="AV790" s="29"/>
      <c r="AW790" s="29"/>
      <c r="AX790" s="29"/>
      <c r="AY790" s="29"/>
      <c r="AZ790" s="29"/>
      <c r="BA790" s="90"/>
      <c r="BB790" s="97"/>
      <c r="BC790" s="98" t="str">
        <f>IF(AND(OR(K790=契約状況コード表!D$5,K790=契約状況コード表!D$6),OR(AG790=契約状況コード表!G$5,AG790=契約状況コード表!G$6)),"年間支払金額(全官署)",IF(OR(AG790=契約状況コード表!G$5,AG790=契約状況コード表!G$6),"年間支払金額",IF(AND(OR(COUNTIF(AI790,"*すべて*"),COUNTIF(AI790,"*全て*")),S790="●",OR(K790=契約状況コード表!D$5,K790=契約状況コード表!D$6)),"年間支払金額(全官署、契約相手方ごと)",IF(AND(OR(COUNTIF(AI790,"*すべて*"),COUNTIF(AI790,"*全て*")),S790="●"),"年間支払金額(契約相手方ごと)",IF(AND(OR(K790=契約状況コード表!D$5,K790=契約状況コード表!D$6),AG790=契約状況コード表!G$7),"契約総額(全官署)",IF(AND(K790=契約状況コード表!D$7,AG790=契約状況コード表!G$7),"契約総額(自官署のみ)",IF(K790=契約状況コード表!D$7,"年間支払金額(自官署のみ)",IF(AG790=契約状況コード表!G$7,"契約総額",IF(AND(COUNTIF(BJ790,"&lt;&gt;*単価*"),OR(K790=契約状況コード表!D$5,K790=契約状況コード表!D$6)),"全官署予定価格",IF(AND(COUNTIF(BJ790,"*単価*"),OR(K790=契約状況コード表!D$5,K790=契約状況コード表!D$6)),"全官署支払金額",IF(AND(COUNTIF(BJ790,"&lt;&gt;*単価*"),COUNTIF(BJ790,"*変更契約*")),"変更後予定価格",IF(COUNTIF(BJ790,"*単価*"),"年間支払金額","予定価格"))))))))))))</f>
        <v>予定価格</v>
      </c>
      <c r="BD790" s="98" t="str">
        <f>IF(AND(BI790=契約状況コード表!M$5,T790&gt;契約状況コード表!N$5),"○",IF(AND(BI790=契約状況コード表!M$6,T790&gt;=契約状況コード表!N$6),"○",IF(AND(BI790=契約状況コード表!M$7,T790&gt;=契約状況コード表!N$7),"○",IF(AND(BI790=契約状況コード表!M$8,T790&gt;=契約状況コード表!N$8),"○",IF(AND(BI790=契約状況コード表!M$9,T790&gt;=契約状況コード表!N$9),"○",IF(AND(BI790=契約状況コード表!M$10,T790&gt;=契約状況コード表!N$10),"○",IF(AND(BI790=契約状況コード表!M$11,T790&gt;=契約状況コード表!N$11),"○",IF(AND(BI790=契約状況コード表!M$12,T790&gt;=契約状況コード表!N$12),"○",IF(AND(BI790=契約状況コード表!M$13,T790&gt;=契約状況コード表!N$13),"○",IF(T790="他官署で調達手続き入札を実施のため","○","×"))))))))))</f>
        <v>×</v>
      </c>
      <c r="BE790" s="98" t="str">
        <f>IF(AND(BI790=契約状況コード表!M$5,Y790&gt;契約状況コード表!N$5),"○",IF(AND(BI790=契約状況コード表!M$6,Y790&gt;=契約状況コード表!N$6),"○",IF(AND(BI790=契約状況コード表!M$7,Y790&gt;=契約状況コード表!N$7),"○",IF(AND(BI790=契約状況コード表!M$8,Y790&gt;=契約状況コード表!N$8),"○",IF(AND(BI790=契約状況コード表!M$9,Y790&gt;=契約状況コード表!N$9),"○",IF(AND(BI790=契約状況コード表!M$10,Y790&gt;=契約状況コード表!N$10),"○",IF(AND(BI790=契約状況コード表!M$11,Y790&gt;=契約状況コード表!N$11),"○",IF(AND(BI790=契約状況コード表!M$12,Y790&gt;=契約状況コード表!N$12),"○",IF(AND(BI790=契約状況コード表!M$13,Y790&gt;=契約状況コード表!N$13),"○","×")))))))))</f>
        <v>×</v>
      </c>
      <c r="BF790" s="98" t="str">
        <f t="shared" si="93"/>
        <v>×</v>
      </c>
      <c r="BG790" s="98" t="str">
        <f t="shared" si="94"/>
        <v>×</v>
      </c>
      <c r="BH790" s="99" t="str">
        <f t="shared" si="95"/>
        <v/>
      </c>
      <c r="BI790" s="146">
        <f t="shared" si="96"/>
        <v>0</v>
      </c>
      <c r="BJ790" s="29" t="str">
        <f>IF(AG790=契約状況コード表!G$5,"",IF(AND(K790&lt;&gt;"",ISTEXT(U790)),"分担契約/単価契約",IF(ISTEXT(U790),"単価契約",IF(K790&lt;&gt;"","分担契約",""))))</f>
        <v/>
      </c>
      <c r="BK790" s="147"/>
      <c r="BL790" s="102" t="str">
        <f>IF(COUNTIF(T790,"**"),"",IF(AND(T790&gt;=契約状況コード表!P$5,OR(H790=契約状況コード表!M$5,H790=契約状況コード表!M$6)),1,IF(AND(T790&gt;=契約状況コード表!P$13,H790&lt;&gt;契約状況コード表!M$5,H790&lt;&gt;契約状況コード表!M$6),1,"")))</f>
        <v/>
      </c>
      <c r="BM790" s="132" t="str">
        <f t="shared" si="97"/>
        <v>○</v>
      </c>
      <c r="BN790" s="102" t="b">
        <f t="shared" si="98"/>
        <v>1</v>
      </c>
      <c r="BO790" s="102" t="b">
        <f t="shared" si="99"/>
        <v>1</v>
      </c>
    </row>
    <row r="791" spans="7:67" ht="60.6" customHeight="1">
      <c r="G791" s="64"/>
      <c r="H791" s="65"/>
      <c r="I791" s="65"/>
      <c r="J791" s="65"/>
      <c r="K791" s="64"/>
      <c r="L791" s="29"/>
      <c r="M791" s="66"/>
      <c r="N791" s="65"/>
      <c r="O791" s="67"/>
      <c r="P791" s="72"/>
      <c r="Q791" s="73"/>
      <c r="R791" s="65"/>
      <c r="S791" s="64"/>
      <c r="T791" s="74"/>
      <c r="U791" s="131"/>
      <c r="V791" s="76"/>
      <c r="W791" s="148" t="str">
        <f>IF(OR(T791="他官署で調達手続きを実施のため",AG791=契約状況コード表!G$5),"－",IF(V791&lt;&gt;"",ROUNDDOWN(V791/T791,3),(IFERROR(ROUNDDOWN(U791/T791,3),"－"))))</f>
        <v>－</v>
      </c>
      <c r="X791" s="74"/>
      <c r="Y791" s="74"/>
      <c r="Z791" s="71"/>
      <c r="AA791" s="69"/>
      <c r="AB791" s="70"/>
      <c r="AC791" s="71"/>
      <c r="AD791" s="71"/>
      <c r="AE791" s="71"/>
      <c r="AF791" s="71"/>
      <c r="AG791" s="69"/>
      <c r="AH791" s="65"/>
      <c r="AI791" s="65"/>
      <c r="AJ791" s="65"/>
      <c r="AK791" s="29"/>
      <c r="AL791" s="29"/>
      <c r="AM791" s="170"/>
      <c r="AN791" s="170"/>
      <c r="AO791" s="170"/>
      <c r="AP791" s="170"/>
      <c r="AQ791" s="29"/>
      <c r="AR791" s="64"/>
      <c r="AS791" s="29"/>
      <c r="AT791" s="29"/>
      <c r="AU791" s="29"/>
      <c r="AV791" s="29"/>
      <c r="AW791" s="29"/>
      <c r="AX791" s="29"/>
      <c r="AY791" s="29"/>
      <c r="AZ791" s="29"/>
      <c r="BA791" s="90"/>
      <c r="BB791" s="97"/>
      <c r="BC791" s="98" t="str">
        <f>IF(AND(OR(K791=契約状況コード表!D$5,K791=契約状況コード表!D$6),OR(AG791=契約状況コード表!G$5,AG791=契約状況コード表!G$6)),"年間支払金額(全官署)",IF(OR(AG791=契約状況コード表!G$5,AG791=契約状況コード表!G$6),"年間支払金額",IF(AND(OR(COUNTIF(AI791,"*すべて*"),COUNTIF(AI791,"*全て*")),S791="●",OR(K791=契約状況コード表!D$5,K791=契約状況コード表!D$6)),"年間支払金額(全官署、契約相手方ごと)",IF(AND(OR(COUNTIF(AI791,"*すべて*"),COUNTIF(AI791,"*全て*")),S791="●"),"年間支払金額(契約相手方ごと)",IF(AND(OR(K791=契約状況コード表!D$5,K791=契約状況コード表!D$6),AG791=契約状況コード表!G$7),"契約総額(全官署)",IF(AND(K791=契約状況コード表!D$7,AG791=契約状況コード表!G$7),"契約総額(自官署のみ)",IF(K791=契約状況コード表!D$7,"年間支払金額(自官署のみ)",IF(AG791=契約状況コード表!G$7,"契約総額",IF(AND(COUNTIF(BJ791,"&lt;&gt;*単価*"),OR(K791=契約状況コード表!D$5,K791=契約状況コード表!D$6)),"全官署予定価格",IF(AND(COUNTIF(BJ791,"*単価*"),OR(K791=契約状況コード表!D$5,K791=契約状況コード表!D$6)),"全官署支払金額",IF(AND(COUNTIF(BJ791,"&lt;&gt;*単価*"),COUNTIF(BJ791,"*変更契約*")),"変更後予定価格",IF(COUNTIF(BJ791,"*単価*"),"年間支払金額","予定価格"))))))))))))</f>
        <v>予定価格</v>
      </c>
      <c r="BD791" s="98" t="str">
        <f>IF(AND(BI791=契約状況コード表!M$5,T791&gt;契約状況コード表!N$5),"○",IF(AND(BI791=契約状況コード表!M$6,T791&gt;=契約状況コード表!N$6),"○",IF(AND(BI791=契約状況コード表!M$7,T791&gt;=契約状況コード表!N$7),"○",IF(AND(BI791=契約状況コード表!M$8,T791&gt;=契約状況コード表!N$8),"○",IF(AND(BI791=契約状況コード表!M$9,T791&gt;=契約状況コード表!N$9),"○",IF(AND(BI791=契約状況コード表!M$10,T791&gt;=契約状況コード表!N$10),"○",IF(AND(BI791=契約状況コード表!M$11,T791&gt;=契約状況コード表!N$11),"○",IF(AND(BI791=契約状況コード表!M$12,T791&gt;=契約状況コード表!N$12),"○",IF(AND(BI791=契約状況コード表!M$13,T791&gt;=契約状況コード表!N$13),"○",IF(T791="他官署で調達手続き入札を実施のため","○","×"))))))))))</f>
        <v>×</v>
      </c>
      <c r="BE791" s="98" t="str">
        <f>IF(AND(BI791=契約状況コード表!M$5,Y791&gt;契約状況コード表!N$5),"○",IF(AND(BI791=契約状況コード表!M$6,Y791&gt;=契約状況コード表!N$6),"○",IF(AND(BI791=契約状況コード表!M$7,Y791&gt;=契約状況コード表!N$7),"○",IF(AND(BI791=契約状況コード表!M$8,Y791&gt;=契約状況コード表!N$8),"○",IF(AND(BI791=契約状況コード表!M$9,Y791&gt;=契約状況コード表!N$9),"○",IF(AND(BI791=契約状況コード表!M$10,Y791&gt;=契約状況コード表!N$10),"○",IF(AND(BI791=契約状況コード表!M$11,Y791&gt;=契約状況コード表!N$11),"○",IF(AND(BI791=契約状況コード表!M$12,Y791&gt;=契約状況コード表!N$12),"○",IF(AND(BI791=契約状況コード表!M$13,Y791&gt;=契約状況コード表!N$13),"○","×")))))))))</f>
        <v>×</v>
      </c>
      <c r="BF791" s="98" t="str">
        <f t="shared" si="93"/>
        <v>×</v>
      </c>
      <c r="BG791" s="98" t="str">
        <f t="shared" si="94"/>
        <v>×</v>
      </c>
      <c r="BH791" s="99" t="str">
        <f t="shared" si="95"/>
        <v/>
      </c>
      <c r="BI791" s="146">
        <f t="shared" si="96"/>
        <v>0</v>
      </c>
      <c r="BJ791" s="29" t="str">
        <f>IF(AG791=契約状況コード表!G$5,"",IF(AND(K791&lt;&gt;"",ISTEXT(U791)),"分担契約/単価契約",IF(ISTEXT(U791),"単価契約",IF(K791&lt;&gt;"","分担契約",""))))</f>
        <v/>
      </c>
      <c r="BK791" s="147"/>
      <c r="BL791" s="102" t="str">
        <f>IF(COUNTIF(T791,"**"),"",IF(AND(T791&gt;=契約状況コード表!P$5,OR(H791=契約状況コード表!M$5,H791=契約状況コード表!M$6)),1,IF(AND(T791&gt;=契約状況コード表!P$13,H791&lt;&gt;契約状況コード表!M$5,H791&lt;&gt;契約状況コード表!M$6),1,"")))</f>
        <v/>
      </c>
      <c r="BM791" s="132" t="str">
        <f t="shared" si="97"/>
        <v>○</v>
      </c>
      <c r="BN791" s="102" t="b">
        <f t="shared" si="98"/>
        <v>1</v>
      </c>
      <c r="BO791" s="102" t="b">
        <f t="shared" si="99"/>
        <v>1</v>
      </c>
    </row>
    <row r="792" spans="7:67" ht="60.6" customHeight="1">
      <c r="G792" s="64"/>
      <c r="H792" s="65"/>
      <c r="I792" s="65"/>
      <c r="J792" s="65"/>
      <c r="K792" s="64"/>
      <c r="L792" s="29"/>
      <c r="M792" s="66"/>
      <c r="N792" s="65"/>
      <c r="O792" s="67"/>
      <c r="P792" s="72"/>
      <c r="Q792" s="73"/>
      <c r="R792" s="65"/>
      <c r="S792" s="64"/>
      <c r="T792" s="68"/>
      <c r="U792" s="75"/>
      <c r="V792" s="76"/>
      <c r="W792" s="148" t="str">
        <f>IF(OR(T792="他官署で調達手続きを実施のため",AG792=契約状況コード表!G$5),"－",IF(V792&lt;&gt;"",ROUNDDOWN(V792/T792,3),(IFERROR(ROUNDDOWN(U792/T792,3),"－"))))</f>
        <v>－</v>
      </c>
      <c r="X792" s="68"/>
      <c r="Y792" s="68"/>
      <c r="Z792" s="71"/>
      <c r="AA792" s="69"/>
      <c r="AB792" s="70"/>
      <c r="AC792" s="71"/>
      <c r="AD792" s="71"/>
      <c r="AE792" s="71"/>
      <c r="AF792" s="71"/>
      <c r="AG792" s="69"/>
      <c r="AH792" s="65"/>
      <c r="AI792" s="65"/>
      <c r="AJ792" s="65"/>
      <c r="AK792" s="29"/>
      <c r="AL792" s="29"/>
      <c r="AM792" s="170"/>
      <c r="AN792" s="170"/>
      <c r="AO792" s="170"/>
      <c r="AP792" s="170"/>
      <c r="AQ792" s="29"/>
      <c r="AR792" s="64"/>
      <c r="AS792" s="29"/>
      <c r="AT792" s="29"/>
      <c r="AU792" s="29"/>
      <c r="AV792" s="29"/>
      <c r="AW792" s="29"/>
      <c r="AX792" s="29"/>
      <c r="AY792" s="29"/>
      <c r="AZ792" s="29"/>
      <c r="BA792" s="90"/>
      <c r="BB792" s="97"/>
      <c r="BC792" s="98" t="str">
        <f>IF(AND(OR(K792=契約状況コード表!D$5,K792=契約状況コード表!D$6),OR(AG792=契約状況コード表!G$5,AG792=契約状況コード表!G$6)),"年間支払金額(全官署)",IF(OR(AG792=契約状況コード表!G$5,AG792=契約状況コード表!G$6),"年間支払金額",IF(AND(OR(COUNTIF(AI792,"*すべて*"),COUNTIF(AI792,"*全て*")),S792="●",OR(K792=契約状況コード表!D$5,K792=契約状況コード表!D$6)),"年間支払金額(全官署、契約相手方ごと)",IF(AND(OR(COUNTIF(AI792,"*すべて*"),COUNTIF(AI792,"*全て*")),S792="●"),"年間支払金額(契約相手方ごと)",IF(AND(OR(K792=契約状況コード表!D$5,K792=契約状況コード表!D$6),AG792=契約状況コード表!G$7),"契約総額(全官署)",IF(AND(K792=契約状況コード表!D$7,AG792=契約状況コード表!G$7),"契約総額(自官署のみ)",IF(K792=契約状況コード表!D$7,"年間支払金額(自官署のみ)",IF(AG792=契約状況コード表!G$7,"契約総額",IF(AND(COUNTIF(BJ792,"&lt;&gt;*単価*"),OR(K792=契約状況コード表!D$5,K792=契約状況コード表!D$6)),"全官署予定価格",IF(AND(COUNTIF(BJ792,"*単価*"),OR(K792=契約状況コード表!D$5,K792=契約状況コード表!D$6)),"全官署支払金額",IF(AND(COUNTIF(BJ792,"&lt;&gt;*単価*"),COUNTIF(BJ792,"*変更契約*")),"変更後予定価格",IF(COUNTIF(BJ792,"*単価*"),"年間支払金額","予定価格"))))))))))))</f>
        <v>予定価格</v>
      </c>
      <c r="BD792" s="98" t="str">
        <f>IF(AND(BI792=契約状況コード表!M$5,T792&gt;契約状況コード表!N$5),"○",IF(AND(BI792=契約状況コード表!M$6,T792&gt;=契約状況コード表!N$6),"○",IF(AND(BI792=契約状況コード表!M$7,T792&gt;=契約状況コード表!N$7),"○",IF(AND(BI792=契約状況コード表!M$8,T792&gt;=契約状況コード表!N$8),"○",IF(AND(BI792=契約状況コード表!M$9,T792&gt;=契約状況コード表!N$9),"○",IF(AND(BI792=契約状況コード表!M$10,T792&gt;=契約状況コード表!N$10),"○",IF(AND(BI792=契約状況コード表!M$11,T792&gt;=契約状況コード表!N$11),"○",IF(AND(BI792=契約状況コード表!M$12,T792&gt;=契約状況コード表!N$12),"○",IF(AND(BI792=契約状況コード表!M$13,T792&gt;=契約状況コード表!N$13),"○",IF(T792="他官署で調達手続き入札を実施のため","○","×"))))))))))</f>
        <v>×</v>
      </c>
      <c r="BE792" s="98" t="str">
        <f>IF(AND(BI792=契約状況コード表!M$5,Y792&gt;契約状況コード表!N$5),"○",IF(AND(BI792=契約状況コード表!M$6,Y792&gt;=契約状況コード表!N$6),"○",IF(AND(BI792=契約状況コード表!M$7,Y792&gt;=契約状況コード表!N$7),"○",IF(AND(BI792=契約状況コード表!M$8,Y792&gt;=契約状況コード表!N$8),"○",IF(AND(BI792=契約状況コード表!M$9,Y792&gt;=契約状況コード表!N$9),"○",IF(AND(BI792=契約状況コード表!M$10,Y792&gt;=契約状況コード表!N$10),"○",IF(AND(BI792=契約状況コード表!M$11,Y792&gt;=契約状況コード表!N$11),"○",IF(AND(BI792=契約状況コード表!M$12,Y792&gt;=契約状況コード表!N$12),"○",IF(AND(BI792=契約状況コード表!M$13,Y792&gt;=契約状況コード表!N$13),"○","×")))))))))</f>
        <v>×</v>
      </c>
      <c r="BF792" s="98" t="str">
        <f t="shared" si="93"/>
        <v>×</v>
      </c>
      <c r="BG792" s="98" t="str">
        <f t="shared" si="94"/>
        <v>×</v>
      </c>
      <c r="BH792" s="99" t="str">
        <f t="shared" si="95"/>
        <v/>
      </c>
      <c r="BI792" s="146">
        <f t="shared" si="96"/>
        <v>0</v>
      </c>
      <c r="BJ792" s="29" t="str">
        <f>IF(AG792=契約状況コード表!G$5,"",IF(AND(K792&lt;&gt;"",ISTEXT(U792)),"分担契約/単価契約",IF(ISTEXT(U792),"単価契約",IF(K792&lt;&gt;"","分担契約",""))))</f>
        <v/>
      </c>
      <c r="BK792" s="147"/>
      <c r="BL792" s="102" t="str">
        <f>IF(COUNTIF(T792,"**"),"",IF(AND(T792&gt;=契約状況コード表!P$5,OR(H792=契約状況コード表!M$5,H792=契約状況コード表!M$6)),1,IF(AND(T792&gt;=契約状況コード表!P$13,H792&lt;&gt;契約状況コード表!M$5,H792&lt;&gt;契約状況コード表!M$6),1,"")))</f>
        <v/>
      </c>
      <c r="BM792" s="132" t="str">
        <f t="shared" si="97"/>
        <v>○</v>
      </c>
      <c r="BN792" s="102" t="b">
        <f t="shared" si="98"/>
        <v>1</v>
      </c>
      <c r="BO792" s="102" t="b">
        <f t="shared" si="99"/>
        <v>1</v>
      </c>
    </row>
    <row r="793" spans="7:67" ht="60.6" customHeight="1">
      <c r="G793" s="64"/>
      <c r="H793" s="65"/>
      <c r="I793" s="65"/>
      <c r="J793" s="65"/>
      <c r="K793" s="64"/>
      <c r="L793" s="29"/>
      <c r="M793" s="66"/>
      <c r="N793" s="65"/>
      <c r="O793" s="67"/>
      <c r="P793" s="72"/>
      <c r="Q793" s="73"/>
      <c r="R793" s="65"/>
      <c r="S793" s="64"/>
      <c r="T793" s="68"/>
      <c r="U793" s="75"/>
      <c r="V793" s="76"/>
      <c r="W793" s="148" t="str">
        <f>IF(OR(T793="他官署で調達手続きを実施のため",AG793=契約状況コード表!G$5),"－",IF(V793&lt;&gt;"",ROUNDDOWN(V793/T793,3),(IFERROR(ROUNDDOWN(U793/T793,3),"－"))))</f>
        <v>－</v>
      </c>
      <c r="X793" s="68"/>
      <c r="Y793" s="68"/>
      <c r="Z793" s="71"/>
      <c r="AA793" s="69"/>
      <c r="AB793" s="70"/>
      <c r="AC793" s="71"/>
      <c r="AD793" s="71"/>
      <c r="AE793" s="71"/>
      <c r="AF793" s="71"/>
      <c r="AG793" s="69"/>
      <c r="AH793" s="65"/>
      <c r="AI793" s="65"/>
      <c r="AJ793" s="65"/>
      <c r="AK793" s="29"/>
      <c r="AL793" s="29"/>
      <c r="AM793" s="170"/>
      <c r="AN793" s="170"/>
      <c r="AO793" s="170"/>
      <c r="AP793" s="170"/>
      <c r="AQ793" s="29"/>
      <c r="AR793" s="64"/>
      <c r="AS793" s="29"/>
      <c r="AT793" s="29"/>
      <c r="AU793" s="29"/>
      <c r="AV793" s="29"/>
      <c r="AW793" s="29"/>
      <c r="AX793" s="29"/>
      <c r="AY793" s="29"/>
      <c r="AZ793" s="29"/>
      <c r="BA793" s="90"/>
      <c r="BB793" s="97"/>
      <c r="BC793" s="98" t="str">
        <f>IF(AND(OR(K793=契約状況コード表!D$5,K793=契約状況コード表!D$6),OR(AG793=契約状況コード表!G$5,AG793=契約状況コード表!G$6)),"年間支払金額(全官署)",IF(OR(AG793=契約状況コード表!G$5,AG793=契約状況コード表!G$6),"年間支払金額",IF(AND(OR(COUNTIF(AI793,"*すべて*"),COUNTIF(AI793,"*全て*")),S793="●",OR(K793=契約状況コード表!D$5,K793=契約状況コード表!D$6)),"年間支払金額(全官署、契約相手方ごと)",IF(AND(OR(COUNTIF(AI793,"*すべて*"),COUNTIF(AI793,"*全て*")),S793="●"),"年間支払金額(契約相手方ごと)",IF(AND(OR(K793=契約状況コード表!D$5,K793=契約状況コード表!D$6),AG793=契約状況コード表!G$7),"契約総額(全官署)",IF(AND(K793=契約状況コード表!D$7,AG793=契約状況コード表!G$7),"契約総額(自官署のみ)",IF(K793=契約状況コード表!D$7,"年間支払金額(自官署のみ)",IF(AG793=契約状況コード表!G$7,"契約総額",IF(AND(COUNTIF(BJ793,"&lt;&gt;*単価*"),OR(K793=契約状況コード表!D$5,K793=契約状況コード表!D$6)),"全官署予定価格",IF(AND(COUNTIF(BJ793,"*単価*"),OR(K793=契約状況コード表!D$5,K793=契約状況コード表!D$6)),"全官署支払金額",IF(AND(COUNTIF(BJ793,"&lt;&gt;*単価*"),COUNTIF(BJ793,"*変更契約*")),"変更後予定価格",IF(COUNTIF(BJ793,"*単価*"),"年間支払金額","予定価格"))))))))))))</f>
        <v>予定価格</v>
      </c>
      <c r="BD793" s="98" t="str">
        <f>IF(AND(BI793=契約状況コード表!M$5,T793&gt;契約状況コード表!N$5),"○",IF(AND(BI793=契約状況コード表!M$6,T793&gt;=契約状況コード表!N$6),"○",IF(AND(BI793=契約状況コード表!M$7,T793&gt;=契約状況コード表!N$7),"○",IF(AND(BI793=契約状況コード表!M$8,T793&gt;=契約状況コード表!N$8),"○",IF(AND(BI793=契約状況コード表!M$9,T793&gt;=契約状況コード表!N$9),"○",IF(AND(BI793=契約状況コード表!M$10,T793&gt;=契約状況コード表!N$10),"○",IF(AND(BI793=契約状況コード表!M$11,T793&gt;=契約状況コード表!N$11),"○",IF(AND(BI793=契約状況コード表!M$12,T793&gt;=契約状況コード表!N$12),"○",IF(AND(BI793=契約状況コード表!M$13,T793&gt;=契約状況コード表!N$13),"○",IF(T793="他官署で調達手続き入札を実施のため","○","×"))))))))))</f>
        <v>×</v>
      </c>
      <c r="BE793" s="98" t="str">
        <f>IF(AND(BI793=契約状況コード表!M$5,Y793&gt;契約状況コード表!N$5),"○",IF(AND(BI793=契約状況コード表!M$6,Y793&gt;=契約状況コード表!N$6),"○",IF(AND(BI793=契約状況コード表!M$7,Y793&gt;=契約状況コード表!N$7),"○",IF(AND(BI793=契約状況コード表!M$8,Y793&gt;=契約状況コード表!N$8),"○",IF(AND(BI793=契約状況コード表!M$9,Y793&gt;=契約状況コード表!N$9),"○",IF(AND(BI793=契約状況コード表!M$10,Y793&gt;=契約状況コード表!N$10),"○",IF(AND(BI793=契約状況コード表!M$11,Y793&gt;=契約状況コード表!N$11),"○",IF(AND(BI793=契約状況コード表!M$12,Y793&gt;=契約状況コード表!N$12),"○",IF(AND(BI793=契約状況コード表!M$13,Y793&gt;=契約状況コード表!N$13),"○","×")))))))))</f>
        <v>×</v>
      </c>
      <c r="BF793" s="98" t="str">
        <f t="shared" ref="BF793:BF856" si="100">IF(AND(L793="×",BG793="○"),"×",BG793)</f>
        <v>×</v>
      </c>
      <c r="BG793" s="98" t="str">
        <f t="shared" ref="BG793:BG856" si="101">IF(BB793&lt;&gt;"",BB793,IF(COUNTIF(BC793,"*予定価格*"),BD793,BE793))</f>
        <v>×</v>
      </c>
      <c r="BH793" s="99" t="str">
        <f t="shared" ref="BH793:BH856" si="102">IF(BG793="○",X793,"")</f>
        <v/>
      </c>
      <c r="BI793" s="146">
        <f t="shared" ref="BI793:BI856" si="103">IF(H793="③情報システム",IF(COUNTIF(I793,"*借入*")+COUNTIF(I793,"*賃貸*")+COUNTIF(I793,"*リース*"),"⑨物品等賃借",IF(COUNTIF(I793,"*購入*")+COUNTIF(DM793,"*調達*"),"⑦物品等購入",IF(COUNTIF(I793,"*製造*"),"⑧物品等製造","⑩役務"))),H793)</f>
        <v>0</v>
      </c>
      <c r="BJ793" s="29" t="str">
        <f>IF(AG793=契約状況コード表!G$5,"",IF(AND(K793&lt;&gt;"",ISTEXT(U793)),"分担契約/単価契約",IF(ISTEXT(U793),"単価契約",IF(K793&lt;&gt;"","分担契約",""))))</f>
        <v/>
      </c>
      <c r="BK793" s="147"/>
      <c r="BL793" s="102" t="str">
        <f>IF(COUNTIF(T793,"**"),"",IF(AND(T793&gt;=契約状況コード表!P$5,OR(H793=契約状況コード表!M$5,H793=契約状況コード表!M$6)),1,IF(AND(T793&gt;=契約状況コード表!P$13,H793&lt;&gt;契約状況コード表!M$5,H793&lt;&gt;契約状況コード表!M$6),1,"")))</f>
        <v/>
      </c>
      <c r="BM793" s="132" t="str">
        <f t="shared" ref="BM793:BM856" si="104">IF(LEN(O793)=0,"○",IF(LEN(O793)=1,"○",IF(LEN(O793)=13,"○",IF(LEN(O793)=27,"○",IF(LEN(O793)=41,"○","×")))))</f>
        <v>○</v>
      </c>
      <c r="BN793" s="102" t="b">
        <f t="shared" ref="BN793:BN856" si="105">_xlfn.ISFORMULA(BI793)</f>
        <v>1</v>
      </c>
      <c r="BO793" s="102" t="b">
        <f t="shared" ref="BO793:BO856" si="106">_xlfn.ISFORMULA(BJ793)</f>
        <v>1</v>
      </c>
    </row>
    <row r="794" spans="7:67" ht="60.6" customHeight="1">
      <c r="G794" s="64"/>
      <c r="H794" s="65"/>
      <c r="I794" s="65"/>
      <c r="J794" s="65"/>
      <c r="K794" s="64"/>
      <c r="L794" s="29"/>
      <c r="M794" s="66"/>
      <c r="N794" s="65"/>
      <c r="O794" s="67"/>
      <c r="P794" s="72"/>
      <c r="Q794" s="73"/>
      <c r="R794" s="65"/>
      <c r="S794" s="64"/>
      <c r="T794" s="68"/>
      <c r="U794" s="75"/>
      <c r="V794" s="76"/>
      <c r="W794" s="148" t="str">
        <f>IF(OR(T794="他官署で調達手続きを実施のため",AG794=契約状況コード表!G$5),"－",IF(V794&lt;&gt;"",ROUNDDOWN(V794/T794,3),(IFERROR(ROUNDDOWN(U794/T794,3),"－"))))</f>
        <v>－</v>
      </c>
      <c r="X794" s="68"/>
      <c r="Y794" s="68"/>
      <c r="Z794" s="71"/>
      <c r="AA794" s="69"/>
      <c r="AB794" s="70"/>
      <c r="AC794" s="71"/>
      <c r="AD794" s="71"/>
      <c r="AE794" s="71"/>
      <c r="AF794" s="71"/>
      <c r="AG794" s="69"/>
      <c r="AH794" s="65"/>
      <c r="AI794" s="65"/>
      <c r="AJ794" s="65"/>
      <c r="AK794" s="29"/>
      <c r="AL794" s="29"/>
      <c r="AM794" s="170"/>
      <c r="AN794" s="170"/>
      <c r="AO794" s="170"/>
      <c r="AP794" s="170"/>
      <c r="AQ794" s="29"/>
      <c r="AR794" s="64"/>
      <c r="AS794" s="29"/>
      <c r="AT794" s="29"/>
      <c r="AU794" s="29"/>
      <c r="AV794" s="29"/>
      <c r="AW794" s="29"/>
      <c r="AX794" s="29"/>
      <c r="AY794" s="29"/>
      <c r="AZ794" s="29"/>
      <c r="BA794" s="90"/>
      <c r="BB794" s="97"/>
      <c r="BC794" s="98" t="str">
        <f>IF(AND(OR(K794=契約状況コード表!D$5,K794=契約状況コード表!D$6),OR(AG794=契約状況コード表!G$5,AG794=契約状況コード表!G$6)),"年間支払金額(全官署)",IF(OR(AG794=契約状況コード表!G$5,AG794=契約状況コード表!G$6),"年間支払金額",IF(AND(OR(COUNTIF(AI794,"*すべて*"),COUNTIF(AI794,"*全て*")),S794="●",OR(K794=契約状況コード表!D$5,K794=契約状況コード表!D$6)),"年間支払金額(全官署、契約相手方ごと)",IF(AND(OR(COUNTIF(AI794,"*すべて*"),COUNTIF(AI794,"*全て*")),S794="●"),"年間支払金額(契約相手方ごと)",IF(AND(OR(K794=契約状況コード表!D$5,K794=契約状況コード表!D$6),AG794=契約状況コード表!G$7),"契約総額(全官署)",IF(AND(K794=契約状況コード表!D$7,AG794=契約状況コード表!G$7),"契約総額(自官署のみ)",IF(K794=契約状況コード表!D$7,"年間支払金額(自官署のみ)",IF(AG794=契約状況コード表!G$7,"契約総額",IF(AND(COUNTIF(BJ794,"&lt;&gt;*単価*"),OR(K794=契約状況コード表!D$5,K794=契約状況コード表!D$6)),"全官署予定価格",IF(AND(COUNTIF(BJ794,"*単価*"),OR(K794=契約状況コード表!D$5,K794=契約状況コード表!D$6)),"全官署支払金額",IF(AND(COUNTIF(BJ794,"&lt;&gt;*単価*"),COUNTIF(BJ794,"*変更契約*")),"変更後予定価格",IF(COUNTIF(BJ794,"*単価*"),"年間支払金額","予定価格"))))))))))))</f>
        <v>予定価格</v>
      </c>
      <c r="BD794" s="98" t="str">
        <f>IF(AND(BI794=契約状況コード表!M$5,T794&gt;契約状況コード表!N$5),"○",IF(AND(BI794=契約状況コード表!M$6,T794&gt;=契約状況コード表!N$6),"○",IF(AND(BI794=契約状況コード表!M$7,T794&gt;=契約状況コード表!N$7),"○",IF(AND(BI794=契約状況コード表!M$8,T794&gt;=契約状況コード表!N$8),"○",IF(AND(BI794=契約状況コード表!M$9,T794&gt;=契約状況コード表!N$9),"○",IF(AND(BI794=契約状況コード表!M$10,T794&gt;=契約状況コード表!N$10),"○",IF(AND(BI794=契約状況コード表!M$11,T794&gt;=契約状況コード表!N$11),"○",IF(AND(BI794=契約状況コード表!M$12,T794&gt;=契約状況コード表!N$12),"○",IF(AND(BI794=契約状況コード表!M$13,T794&gt;=契約状況コード表!N$13),"○",IF(T794="他官署で調達手続き入札を実施のため","○","×"))))))))))</f>
        <v>×</v>
      </c>
      <c r="BE794" s="98" t="str">
        <f>IF(AND(BI794=契約状況コード表!M$5,Y794&gt;契約状況コード表!N$5),"○",IF(AND(BI794=契約状況コード表!M$6,Y794&gt;=契約状況コード表!N$6),"○",IF(AND(BI794=契約状況コード表!M$7,Y794&gt;=契約状況コード表!N$7),"○",IF(AND(BI794=契約状況コード表!M$8,Y794&gt;=契約状況コード表!N$8),"○",IF(AND(BI794=契約状況コード表!M$9,Y794&gt;=契約状況コード表!N$9),"○",IF(AND(BI794=契約状況コード表!M$10,Y794&gt;=契約状況コード表!N$10),"○",IF(AND(BI794=契約状況コード表!M$11,Y794&gt;=契約状況コード表!N$11),"○",IF(AND(BI794=契約状況コード表!M$12,Y794&gt;=契約状況コード表!N$12),"○",IF(AND(BI794=契約状況コード表!M$13,Y794&gt;=契約状況コード表!N$13),"○","×")))))))))</f>
        <v>×</v>
      </c>
      <c r="BF794" s="98" t="str">
        <f t="shared" si="100"/>
        <v>×</v>
      </c>
      <c r="BG794" s="98" t="str">
        <f t="shared" si="101"/>
        <v>×</v>
      </c>
      <c r="BH794" s="99" t="str">
        <f t="shared" si="102"/>
        <v/>
      </c>
      <c r="BI794" s="146">
        <f t="shared" si="103"/>
        <v>0</v>
      </c>
      <c r="BJ794" s="29" t="str">
        <f>IF(AG794=契約状況コード表!G$5,"",IF(AND(K794&lt;&gt;"",ISTEXT(U794)),"分担契約/単価契約",IF(ISTEXT(U794),"単価契約",IF(K794&lt;&gt;"","分担契約",""))))</f>
        <v/>
      </c>
      <c r="BK794" s="147"/>
      <c r="BL794" s="102" t="str">
        <f>IF(COUNTIF(T794,"**"),"",IF(AND(T794&gt;=契約状況コード表!P$5,OR(H794=契約状況コード表!M$5,H794=契約状況コード表!M$6)),1,IF(AND(T794&gt;=契約状況コード表!P$13,H794&lt;&gt;契約状況コード表!M$5,H794&lt;&gt;契約状況コード表!M$6),1,"")))</f>
        <v/>
      </c>
      <c r="BM794" s="132" t="str">
        <f t="shared" si="104"/>
        <v>○</v>
      </c>
      <c r="BN794" s="102" t="b">
        <f t="shared" si="105"/>
        <v>1</v>
      </c>
      <c r="BO794" s="102" t="b">
        <f t="shared" si="106"/>
        <v>1</v>
      </c>
    </row>
    <row r="795" spans="7:67" ht="60.6" customHeight="1">
      <c r="G795" s="64"/>
      <c r="H795" s="65"/>
      <c r="I795" s="65"/>
      <c r="J795" s="65"/>
      <c r="K795" s="64"/>
      <c r="L795" s="29"/>
      <c r="M795" s="66"/>
      <c r="N795" s="65"/>
      <c r="O795" s="67"/>
      <c r="P795" s="72"/>
      <c r="Q795" s="73"/>
      <c r="R795" s="65"/>
      <c r="S795" s="64"/>
      <c r="T795" s="68"/>
      <c r="U795" s="75"/>
      <c r="V795" s="76"/>
      <c r="W795" s="148" t="str">
        <f>IF(OR(T795="他官署で調達手続きを実施のため",AG795=契約状況コード表!G$5),"－",IF(V795&lt;&gt;"",ROUNDDOWN(V795/T795,3),(IFERROR(ROUNDDOWN(U795/T795,3),"－"))))</f>
        <v>－</v>
      </c>
      <c r="X795" s="68"/>
      <c r="Y795" s="68"/>
      <c r="Z795" s="71"/>
      <c r="AA795" s="69"/>
      <c r="AB795" s="70"/>
      <c r="AC795" s="71"/>
      <c r="AD795" s="71"/>
      <c r="AE795" s="71"/>
      <c r="AF795" s="71"/>
      <c r="AG795" s="69"/>
      <c r="AH795" s="65"/>
      <c r="AI795" s="65"/>
      <c r="AJ795" s="65"/>
      <c r="AK795" s="29"/>
      <c r="AL795" s="29"/>
      <c r="AM795" s="170"/>
      <c r="AN795" s="170"/>
      <c r="AO795" s="170"/>
      <c r="AP795" s="170"/>
      <c r="AQ795" s="29"/>
      <c r="AR795" s="64"/>
      <c r="AS795" s="29"/>
      <c r="AT795" s="29"/>
      <c r="AU795" s="29"/>
      <c r="AV795" s="29"/>
      <c r="AW795" s="29"/>
      <c r="AX795" s="29"/>
      <c r="AY795" s="29"/>
      <c r="AZ795" s="29"/>
      <c r="BA795" s="92"/>
      <c r="BB795" s="97"/>
      <c r="BC795" s="98" t="str">
        <f>IF(AND(OR(K795=契約状況コード表!D$5,K795=契約状況コード表!D$6),OR(AG795=契約状況コード表!G$5,AG795=契約状況コード表!G$6)),"年間支払金額(全官署)",IF(OR(AG795=契約状況コード表!G$5,AG795=契約状況コード表!G$6),"年間支払金額",IF(AND(OR(COUNTIF(AI795,"*すべて*"),COUNTIF(AI795,"*全て*")),S795="●",OR(K795=契約状況コード表!D$5,K795=契約状況コード表!D$6)),"年間支払金額(全官署、契約相手方ごと)",IF(AND(OR(COUNTIF(AI795,"*すべて*"),COUNTIF(AI795,"*全て*")),S795="●"),"年間支払金額(契約相手方ごと)",IF(AND(OR(K795=契約状況コード表!D$5,K795=契約状況コード表!D$6),AG795=契約状況コード表!G$7),"契約総額(全官署)",IF(AND(K795=契約状況コード表!D$7,AG795=契約状況コード表!G$7),"契約総額(自官署のみ)",IF(K795=契約状況コード表!D$7,"年間支払金額(自官署のみ)",IF(AG795=契約状況コード表!G$7,"契約総額",IF(AND(COUNTIF(BJ795,"&lt;&gt;*単価*"),OR(K795=契約状況コード表!D$5,K795=契約状況コード表!D$6)),"全官署予定価格",IF(AND(COUNTIF(BJ795,"*単価*"),OR(K795=契約状況コード表!D$5,K795=契約状況コード表!D$6)),"全官署支払金額",IF(AND(COUNTIF(BJ795,"&lt;&gt;*単価*"),COUNTIF(BJ795,"*変更契約*")),"変更後予定価格",IF(COUNTIF(BJ795,"*単価*"),"年間支払金額","予定価格"))))))))))))</f>
        <v>予定価格</v>
      </c>
      <c r="BD795" s="98" t="str">
        <f>IF(AND(BI795=契約状況コード表!M$5,T795&gt;契約状況コード表!N$5),"○",IF(AND(BI795=契約状況コード表!M$6,T795&gt;=契約状況コード表!N$6),"○",IF(AND(BI795=契約状況コード表!M$7,T795&gt;=契約状況コード表!N$7),"○",IF(AND(BI795=契約状況コード表!M$8,T795&gt;=契約状況コード表!N$8),"○",IF(AND(BI795=契約状況コード表!M$9,T795&gt;=契約状況コード表!N$9),"○",IF(AND(BI795=契約状況コード表!M$10,T795&gt;=契約状況コード表!N$10),"○",IF(AND(BI795=契約状況コード表!M$11,T795&gt;=契約状況コード表!N$11),"○",IF(AND(BI795=契約状況コード表!M$12,T795&gt;=契約状況コード表!N$12),"○",IF(AND(BI795=契約状況コード表!M$13,T795&gt;=契約状況コード表!N$13),"○",IF(T795="他官署で調達手続き入札を実施のため","○","×"))))))))))</f>
        <v>×</v>
      </c>
      <c r="BE795" s="98" t="str">
        <f>IF(AND(BI795=契約状況コード表!M$5,Y795&gt;契約状況コード表!N$5),"○",IF(AND(BI795=契約状況コード表!M$6,Y795&gt;=契約状況コード表!N$6),"○",IF(AND(BI795=契約状況コード表!M$7,Y795&gt;=契約状況コード表!N$7),"○",IF(AND(BI795=契約状況コード表!M$8,Y795&gt;=契約状況コード表!N$8),"○",IF(AND(BI795=契約状況コード表!M$9,Y795&gt;=契約状況コード表!N$9),"○",IF(AND(BI795=契約状況コード表!M$10,Y795&gt;=契約状況コード表!N$10),"○",IF(AND(BI795=契約状況コード表!M$11,Y795&gt;=契約状況コード表!N$11),"○",IF(AND(BI795=契約状況コード表!M$12,Y795&gt;=契約状況コード表!N$12),"○",IF(AND(BI795=契約状況コード表!M$13,Y795&gt;=契約状況コード表!N$13),"○","×")))))))))</f>
        <v>×</v>
      </c>
      <c r="BF795" s="98" t="str">
        <f t="shared" si="100"/>
        <v>×</v>
      </c>
      <c r="BG795" s="98" t="str">
        <f t="shared" si="101"/>
        <v>×</v>
      </c>
      <c r="BH795" s="99" t="str">
        <f t="shared" si="102"/>
        <v/>
      </c>
      <c r="BI795" s="146">
        <f t="shared" si="103"/>
        <v>0</v>
      </c>
      <c r="BJ795" s="29" t="str">
        <f>IF(AG795=契約状況コード表!G$5,"",IF(AND(K795&lt;&gt;"",ISTEXT(U795)),"分担契約/単価契約",IF(ISTEXT(U795),"単価契約",IF(K795&lt;&gt;"","分担契約",""))))</f>
        <v/>
      </c>
      <c r="BK795" s="147"/>
      <c r="BL795" s="102" t="str">
        <f>IF(COUNTIF(T795,"**"),"",IF(AND(T795&gt;=契約状況コード表!P$5,OR(H795=契約状況コード表!M$5,H795=契約状況コード表!M$6)),1,IF(AND(T795&gt;=契約状況コード表!P$13,H795&lt;&gt;契約状況コード表!M$5,H795&lt;&gt;契約状況コード表!M$6),1,"")))</f>
        <v/>
      </c>
      <c r="BM795" s="132" t="str">
        <f t="shared" si="104"/>
        <v>○</v>
      </c>
      <c r="BN795" s="102" t="b">
        <f t="shared" si="105"/>
        <v>1</v>
      </c>
      <c r="BO795" s="102" t="b">
        <f t="shared" si="106"/>
        <v>1</v>
      </c>
    </row>
    <row r="796" spans="7:67" ht="60.6" customHeight="1">
      <c r="G796" s="64"/>
      <c r="H796" s="65"/>
      <c r="I796" s="65"/>
      <c r="J796" s="65"/>
      <c r="K796" s="64"/>
      <c r="L796" s="29"/>
      <c r="M796" s="66"/>
      <c r="N796" s="65"/>
      <c r="O796" s="67"/>
      <c r="P796" s="72"/>
      <c r="Q796" s="73"/>
      <c r="R796" s="65"/>
      <c r="S796" s="64"/>
      <c r="T796" s="68"/>
      <c r="U796" s="75"/>
      <c r="V796" s="76"/>
      <c r="W796" s="148" t="str">
        <f>IF(OR(T796="他官署で調達手続きを実施のため",AG796=契約状況コード表!G$5),"－",IF(V796&lt;&gt;"",ROUNDDOWN(V796/T796,3),(IFERROR(ROUNDDOWN(U796/T796,3),"－"))))</f>
        <v>－</v>
      </c>
      <c r="X796" s="68"/>
      <c r="Y796" s="68"/>
      <c r="Z796" s="71"/>
      <c r="AA796" s="69"/>
      <c r="AB796" s="70"/>
      <c r="AC796" s="71"/>
      <c r="AD796" s="71"/>
      <c r="AE796" s="71"/>
      <c r="AF796" s="71"/>
      <c r="AG796" s="69"/>
      <c r="AH796" s="65"/>
      <c r="AI796" s="65"/>
      <c r="AJ796" s="65"/>
      <c r="AK796" s="29"/>
      <c r="AL796" s="29"/>
      <c r="AM796" s="170"/>
      <c r="AN796" s="170"/>
      <c r="AO796" s="170"/>
      <c r="AP796" s="170"/>
      <c r="AQ796" s="29"/>
      <c r="AR796" s="64"/>
      <c r="AS796" s="29"/>
      <c r="AT796" s="29"/>
      <c r="AU796" s="29"/>
      <c r="AV796" s="29"/>
      <c r="AW796" s="29"/>
      <c r="AX796" s="29"/>
      <c r="AY796" s="29"/>
      <c r="AZ796" s="29"/>
      <c r="BA796" s="90"/>
      <c r="BB796" s="97"/>
      <c r="BC796" s="98" t="str">
        <f>IF(AND(OR(K796=契約状況コード表!D$5,K796=契約状況コード表!D$6),OR(AG796=契約状況コード表!G$5,AG796=契約状況コード表!G$6)),"年間支払金額(全官署)",IF(OR(AG796=契約状況コード表!G$5,AG796=契約状況コード表!G$6),"年間支払金額",IF(AND(OR(COUNTIF(AI796,"*すべて*"),COUNTIF(AI796,"*全て*")),S796="●",OR(K796=契約状況コード表!D$5,K796=契約状況コード表!D$6)),"年間支払金額(全官署、契約相手方ごと)",IF(AND(OR(COUNTIF(AI796,"*すべて*"),COUNTIF(AI796,"*全て*")),S796="●"),"年間支払金額(契約相手方ごと)",IF(AND(OR(K796=契約状況コード表!D$5,K796=契約状況コード表!D$6),AG796=契約状況コード表!G$7),"契約総額(全官署)",IF(AND(K796=契約状況コード表!D$7,AG796=契約状況コード表!G$7),"契約総額(自官署のみ)",IF(K796=契約状況コード表!D$7,"年間支払金額(自官署のみ)",IF(AG796=契約状況コード表!G$7,"契約総額",IF(AND(COUNTIF(BJ796,"&lt;&gt;*単価*"),OR(K796=契約状況コード表!D$5,K796=契約状況コード表!D$6)),"全官署予定価格",IF(AND(COUNTIF(BJ796,"*単価*"),OR(K796=契約状況コード表!D$5,K796=契約状況コード表!D$6)),"全官署支払金額",IF(AND(COUNTIF(BJ796,"&lt;&gt;*単価*"),COUNTIF(BJ796,"*変更契約*")),"変更後予定価格",IF(COUNTIF(BJ796,"*単価*"),"年間支払金額","予定価格"))))))))))))</f>
        <v>予定価格</v>
      </c>
      <c r="BD796" s="98" t="str">
        <f>IF(AND(BI796=契約状況コード表!M$5,T796&gt;契約状況コード表!N$5),"○",IF(AND(BI796=契約状況コード表!M$6,T796&gt;=契約状況コード表!N$6),"○",IF(AND(BI796=契約状況コード表!M$7,T796&gt;=契約状況コード表!N$7),"○",IF(AND(BI796=契約状況コード表!M$8,T796&gt;=契約状況コード表!N$8),"○",IF(AND(BI796=契約状況コード表!M$9,T796&gt;=契約状況コード表!N$9),"○",IF(AND(BI796=契約状況コード表!M$10,T796&gt;=契約状況コード表!N$10),"○",IF(AND(BI796=契約状況コード表!M$11,T796&gt;=契約状況コード表!N$11),"○",IF(AND(BI796=契約状況コード表!M$12,T796&gt;=契約状況コード表!N$12),"○",IF(AND(BI796=契約状況コード表!M$13,T796&gt;=契約状況コード表!N$13),"○",IF(T796="他官署で調達手続き入札を実施のため","○","×"))))))))))</f>
        <v>×</v>
      </c>
      <c r="BE796" s="98" t="str">
        <f>IF(AND(BI796=契約状況コード表!M$5,Y796&gt;契約状況コード表!N$5),"○",IF(AND(BI796=契約状況コード表!M$6,Y796&gt;=契約状況コード表!N$6),"○",IF(AND(BI796=契約状況コード表!M$7,Y796&gt;=契約状況コード表!N$7),"○",IF(AND(BI796=契約状況コード表!M$8,Y796&gt;=契約状況コード表!N$8),"○",IF(AND(BI796=契約状況コード表!M$9,Y796&gt;=契約状況コード表!N$9),"○",IF(AND(BI796=契約状況コード表!M$10,Y796&gt;=契約状況コード表!N$10),"○",IF(AND(BI796=契約状況コード表!M$11,Y796&gt;=契約状況コード表!N$11),"○",IF(AND(BI796=契約状況コード表!M$12,Y796&gt;=契約状況コード表!N$12),"○",IF(AND(BI796=契約状況コード表!M$13,Y796&gt;=契約状況コード表!N$13),"○","×")))))))))</f>
        <v>×</v>
      </c>
      <c r="BF796" s="98" t="str">
        <f t="shared" si="100"/>
        <v>×</v>
      </c>
      <c r="BG796" s="98" t="str">
        <f t="shared" si="101"/>
        <v>×</v>
      </c>
      <c r="BH796" s="99" t="str">
        <f t="shared" si="102"/>
        <v/>
      </c>
      <c r="BI796" s="146">
        <f t="shared" si="103"/>
        <v>0</v>
      </c>
      <c r="BJ796" s="29" t="str">
        <f>IF(AG796=契約状況コード表!G$5,"",IF(AND(K796&lt;&gt;"",ISTEXT(U796)),"分担契約/単価契約",IF(ISTEXT(U796),"単価契約",IF(K796&lt;&gt;"","分担契約",""))))</f>
        <v/>
      </c>
      <c r="BK796" s="147"/>
      <c r="BL796" s="102" t="str">
        <f>IF(COUNTIF(T796,"**"),"",IF(AND(T796&gt;=契約状況コード表!P$5,OR(H796=契約状況コード表!M$5,H796=契約状況コード表!M$6)),1,IF(AND(T796&gt;=契約状況コード表!P$13,H796&lt;&gt;契約状況コード表!M$5,H796&lt;&gt;契約状況コード表!M$6),1,"")))</f>
        <v/>
      </c>
      <c r="BM796" s="132" t="str">
        <f t="shared" si="104"/>
        <v>○</v>
      </c>
      <c r="BN796" s="102" t="b">
        <f t="shared" si="105"/>
        <v>1</v>
      </c>
      <c r="BO796" s="102" t="b">
        <f t="shared" si="106"/>
        <v>1</v>
      </c>
    </row>
    <row r="797" spans="7:67" ht="60.6" customHeight="1">
      <c r="G797" s="64"/>
      <c r="H797" s="65"/>
      <c r="I797" s="65"/>
      <c r="J797" s="65"/>
      <c r="K797" s="64"/>
      <c r="L797" s="29"/>
      <c r="M797" s="66"/>
      <c r="N797" s="65"/>
      <c r="O797" s="67"/>
      <c r="P797" s="72"/>
      <c r="Q797" s="73"/>
      <c r="R797" s="65"/>
      <c r="S797" s="64"/>
      <c r="T797" s="68"/>
      <c r="U797" s="75"/>
      <c r="V797" s="76"/>
      <c r="W797" s="148" t="str">
        <f>IF(OR(T797="他官署で調達手続きを実施のため",AG797=契約状況コード表!G$5),"－",IF(V797&lt;&gt;"",ROUNDDOWN(V797/T797,3),(IFERROR(ROUNDDOWN(U797/T797,3),"－"))))</f>
        <v>－</v>
      </c>
      <c r="X797" s="68"/>
      <c r="Y797" s="68"/>
      <c r="Z797" s="71"/>
      <c r="AA797" s="69"/>
      <c r="AB797" s="70"/>
      <c r="AC797" s="71"/>
      <c r="AD797" s="71"/>
      <c r="AE797" s="71"/>
      <c r="AF797" s="71"/>
      <c r="AG797" s="69"/>
      <c r="AH797" s="65"/>
      <c r="AI797" s="65"/>
      <c r="AJ797" s="65"/>
      <c r="AK797" s="29"/>
      <c r="AL797" s="29"/>
      <c r="AM797" s="170"/>
      <c r="AN797" s="170"/>
      <c r="AO797" s="170"/>
      <c r="AP797" s="170"/>
      <c r="AQ797" s="29"/>
      <c r="AR797" s="64"/>
      <c r="AS797" s="29"/>
      <c r="AT797" s="29"/>
      <c r="AU797" s="29"/>
      <c r="AV797" s="29"/>
      <c r="AW797" s="29"/>
      <c r="AX797" s="29"/>
      <c r="AY797" s="29"/>
      <c r="AZ797" s="29"/>
      <c r="BA797" s="90"/>
      <c r="BB797" s="97"/>
      <c r="BC797" s="98" t="str">
        <f>IF(AND(OR(K797=契約状況コード表!D$5,K797=契約状況コード表!D$6),OR(AG797=契約状況コード表!G$5,AG797=契約状況コード表!G$6)),"年間支払金額(全官署)",IF(OR(AG797=契約状況コード表!G$5,AG797=契約状況コード表!G$6),"年間支払金額",IF(AND(OR(COUNTIF(AI797,"*すべて*"),COUNTIF(AI797,"*全て*")),S797="●",OR(K797=契約状況コード表!D$5,K797=契約状況コード表!D$6)),"年間支払金額(全官署、契約相手方ごと)",IF(AND(OR(COUNTIF(AI797,"*すべて*"),COUNTIF(AI797,"*全て*")),S797="●"),"年間支払金額(契約相手方ごと)",IF(AND(OR(K797=契約状況コード表!D$5,K797=契約状況コード表!D$6),AG797=契約状況コード表!G$7),"契約総額(全官署)",IF(AND(K797=契約状況コード表!D$7,AG797=契約状況コード表!G$7),"契約総額(自官署のみ)",IF(K797=契約状況コード表!D$7,"年間支払金額(自官署のみ)",IF(AG797=契約状況コード表!G$7,"契約総額",IF(AND(COUNTIF(BJ797,"&lt;&gt;*単価*"),OR(K797=契約状況コード表!D$5,K797=契約状況コード表!D$6)),"全官署予定価格",IF(AND(COUNTIF(BJ797,"*単価*"),OR(K797=契約状況コード表!D$5,K797=契約状況コード表!D$6)),"全官署支払金額",IF(AND(COUNTIF(BJ797,"&lt;&gt;*単価*"),COUNTIF(BJ797,"*変更契約*")),"変更後予定価格",IF(COUNTIF(BJ797,"*単価*"),"年間支払金額","予定価格"))))))))))))</f>
        <v>予定価格</v>
      </c>
      <c r="BD797" s="98" t="str">
        <f>IF(AND(BI797=契約状況コード表!M$5,T797&gt;契約状況コード表!N$5),"○",IF(AND(BI797=契約状況コード表!M$6,T797&gt;=契約状況コード表!N$6),"○",IF(AND(BI797=契約状況コード表!M$7,T797&gt;=契約状況コード表!N$7),"○",IF(AND(BI797=契約状況コード表!M$8,T797&gt;=契約状況コード表!N$8),"○",IF(AND(BI797=契約状況コード表!M$9,T797&gt;=契約状況コード表!N$9),"○",IF(AND(BI797=契約状況コード表!M$10,T797&gt;=契約状況コード表!N$10),"○",IF(AND(BI797=契約状況コード表!M$11,T797&gt;=契約状況コード表!N$11),"○",IF(AND(BI797=契約状況コード表!M$12,T797&gt;=契約状況コード表!N$12),"○",IF(AND(BI797=契約状況コード表!M$13,T797&gt;=契約状況コード表!N$13),"○",IF(T797="他官署で調達手続き入札を実施のため","○","×"))))))))))</f>
        <v>×</v>
      </c>
      <c r="BE797" s="98" t="str">
        <f>IF(AND(BI797=契約状況コード表!M$5,Y797&gt;契約状況コード表!N$5),"○",IF(AND(BI797=契約状況コード表!M$6,Y797&gt;=契約状況コード表!N$6),"○",IF(AND(BI797=契約状況コード表!M$7,Y797&gt;=契約状況コード表!N$7),"○",IF(AND(BI797=契約状況コード表!M$8,Y797&gt;=契約状況コード表!N$8),"○",IF(AND(BI797=契約状況コード表!M$9,Y797&gt;=契約状況コード表!N$9),"○",IF(AND(BI797=契約状況コード表!M$10,Y797&gt;=契約状況コード表!N$10),"○",IF(AND(BI797=契約状況コード表!M$11,Y797&gt;=契約状況コード表!N$11),"○",IF(AND(BI797=契約状況コード表!M$12,Y797&gt;=契約状況コード表!N$12),"○",IF(AND(BI797=契約状況コード表!M$13,Y797&gt;=契約状況コード表!N$13),"○","×")))))))))</f>
        <v>×</v>
      </c>
      <c r="BF797" s="98" t="str">
        <f t="shared" si="100"/>
        <v>×</v>
      </c>
      <c r="BG797" s="98" t="str">
        <f t="shared" si="101"/>
        <v>×</v>
      </c>
      <c r="BH797" s="99" t="str">
        <f t="shared" si="102"/>
        <v/>
      </c>
      <c r="BI797" s="146">
        <f t="shared" si="103"/>
        <v>0</v>
      </c>
      <c r="BJ797" s="29" t="str">
        <f>IF(AG797=契約状況コード表!G$5,"",IF(AND(K797&lt;&gt;"",ISTEXT(U797)),"分担契約/単価契約",IF(ISTEXT(U797),"単価契約",IF(K797&lt;&gt;"","分担契約",""))))</f>
        <v/>
      </c>
      <c r="BK797" s="147"/>
      <c r="BL797" s="102" t="str">
        <f>IF(COUNTIF(T797,"**"),"",IF(AND(T797&gt;=契約状況コード表!P$5,OR(H797=契約状況コード表!M$5,H797=契約状況コード表!M$6)),1,IF(AND(T797&gt;=契約状況コード表!P$13,H797&lt;&gt;契約状況コード表!M$5,H797&lt;&gt;契約状況コード表!M$6),1,"")))</f>
        <v/>
      </c>
      <c r="BM797" s="132" t="str">
        <f t="shared" si="104"/>
        <v>○</v>
      </c>
      <c r="BN797" s="102" t="b">
        <f t="shared" si="105"/>
        <v>1</v>
      </c>
      <c r="BO797" s="102" t="b">
        <f t="shared" si="106"/>
        <v>1</v>
      </c>
    </row>
    <row r="798" spans="7:67" ht="60.6" customHeight="1">
      <c r="G798" s="64"/>
      <c r="H798" s="65"/>
      <c r="I798" s="65"/>
      <c r="J798" s="65"/>
      <c r="K798" s="64"/>
      <c r="L798" s="29"/>
      <c r="M798" s="66"/>
      <c r="N798" s="65"/>
      <c r="O798" s="67"/>
      <c r="P798" s="72"/>
      <c r="Q798" s="73"/>
      <c r="R798" s="65"/>
      <c r="S798" s="64"/>
      <c r="T798" s="74"/>
      <c r="U798" s="131"/>
      <c r="V798" s="76"/>
      <c r="W798" s="148" t="str">
        <f>IF(OR(T798="他官署で調達手続きを実施のため",AG798=契約状況コード表!G$5),"－",IF(V798&lt;&gt;"",ROUNDDOWN(V798/T798,3),(IFERROR(ROUNDDOWN(U798/T798,3),"－"))))</f>
        <v>－</v>
      </c>
      <c r="X798" s="74"/>
      <c r="Y798" s="74"/>
      <c r="Z798" s="71"/>
      <c r="AA798" s="69"/>
      <c r="AB798" s="70"/>
      <c r="AC798" s="71"/>
      <c r="AD798" s="71"/>
      <c r="AE798" s="71"/>
      <c r="AF798" s="71"/>
      <c r="AG798" s="69"/>
      <c r="AH798" s="65"/>
      <c r="AI798" s="65"/>
      <c r="AJ798" s="65"/>
      <c r="AK798" s="29"/>
      <c r="AL798" s="29"/>
      <c r="AM798" s="170"/>
      <c r="AN798" s="170"/>
      <c r="AO798" s="170"/>
      <c r="AP798" s="170"/>
      <c r="AQ798" s="29"/>
      <c r="AR798" s="64"/>
      <c r="AS798" s="29"/>
      <c r="AT798" s="29"/>
      <c r="AU798" s="29"/>
      <c r="AV798" s="29"/>
      <c r="AW798" s="29"/>
      <c r="AX798" s="29"/>
      <c r="AY798" s="29"/>
      <c r="AZ798" s="29"/>
      <c r="BA798" s="90"/>
      <c r="BB798" s="97"/>
      <c r="BC798" s="98" t="str">
        <f>IF(AND(OR(K798=契約状況コード表!D$5,K798=契約状況コード表!D$6),OR(AG798=契約状況コード表!G$5,AG798=契約状況コード表!G$6)),"年間支払金額(全官署)",IF(OR(AG798=契約状況コード表!G$5,AG798=契約状況コード表!G$6),"年間支払金額",IF(AND(OR(COUNTIF(AI798,"*すべて*"),COUNTIF(AI798,"*全て*")),S798="●",OR(K798=契約状況コード表!D$5,K798=契約状況コード表!D$6)),"年間支払金額(全官署、契約相手方ごと)",IF(AND(OR(COUNTIF(AI798,"*すべて*"),COUNTIF(AI798,"*全て*")),S798="●"),"年間支払金額(契約相手方ごと)",IF(AND(OR(K798=契約状況コード表!D$5,K798=契約状況コード表!D$6),AG798=契約状況コード表!G$7),"契約総額(全官署)",IF(AND(K798=契約状況コード表!D$7,AG798=契約状況コード表!G$7),"契約総額(自官署のみ)",IF(K798=契約状況コード表!D$7,"年間支払金額(自官署のみ)",IF(AG798=契約状況コード表!G$7,"契約総額",IF(AND(COUNTIF(BJ798,"&lt;&gt;*単価*"),OR(K798=契約状況コード表!D$5,K798=契約状況コード表!D$6)),"全官署予定価格",IF(AND(COUNTIF(BJ798,"*単価*"),OR(K798=契約状況コード表!D$5,K798=契約状況コード表!D$6)),"全官署支払金額",IF(AND(COUNTIF(BJ798,"&lt;&gt;*単価*"),COUNTIF(BJ798,"*変更契約*")),"変更後予定価格",IF(COUNTIF(BJ798,"*単価*"),"年間支払金額","予定価格"))))))))))))</f>
        <v>予定価格</v>
      </c>
      <c r="BD798" s="98" t="str">
        <f>IF(AND(BI798=契約状況コード表!M$5,T798&gt;契約状況コード表!N$5),"○",IF(AND(BI798=契約状況コード表!M$6,T798&gt;=契約状況コード表!N$6),"○",IF(AND(BI798=契約状況コード表!M$7,T798&gt;=契約状況コード表!N$7),"○",IF(AND(BI798=契約状況コード表!M$8,T798&gt;=契約状況コード表!N$8),"○",IF(AND(BI798=契約状況コード表!M$9,T798&gt;=契約状況コード表!N$9),"○",IF(AND(BI798=契約状況コード表!M$10,T798&gt;=契約状況コード表!N$10),"○",IF(AND(BI798=契約状況コード表!M$11,T798&gt;=契約状況コード表!N$11),"○",IF(AND(BI798=契約状況コード表!M$12,T798&gt;=契約状況コード表!N$12),"○",IF(AND(BI798=契約状況コード表!M$13,T798&gt;=契約状況コード表!N$13),"○",IF(T798="他官署で調達手続き入札を実施のため","○","×"))))))))))</f>
        <v>×</v>
      </c>
      <c r="BE798" s="98" t="str">
        <f>IF(AND(BI798=契約状況コード表!M$5,Y798&gt;契約状況コード表!N$5),"○",IF(AND(BI798=契約状況コード表!M$6,Y798&gt;=契約状況コード表!N$6),"○",IF(AND(BI798=契約状況コード表!M$7,Y798&gt;=契約状況コード表!N$7),"○",IF(AND(BI798=契約状況コード表!M$8,Y798&gt;=契約状況コード表!N$8),"○",IF(AND(BI798=契約状況コード表!M$9,Y798&gt;=契約状況コード表!N$9),"○",IF(AND(BI798=契約状況コード表!M$10,Y798&gt;=契約状況コード表!N$10),"○",IF(AND(BI798=契約状況コード表!M$11,Y798&gt;=契約状況コード表!N$11),"○",IF(AND(BI798=契約状況コード表!M$12,Y798&gt;=契約状況コード表!N$12),"○",IF(AND(BI798=契約状況コード表!M$13,Y798&gt;=契約状況コード表!N$13),"○","×")))))))))</f>
        <v>×</v>
      </c>
      <c r="BF798" s="98" t="str">
        <f t="shared" si="100"/>
        <v>×</v>
      </c>
      <c r="BG798" s="98" t="str">
        <f t="shared" si="101"/>
        <v>×</v>
      </c>
      <c r="BH798" s="99" t="str">
        <f t="shared" si="102"/>
        <v/>
      </c>
      <c r="BI798" s="146">
        <f t="shared" si="103"/>
        <v>0</v>
      </c>
      <c r="BJ798" s="29" t="str">
        <f>IF(AG798=契約状況コード表!G$5,"",IF(AND(K798&lt;&gt;"",ISTEXT(U798)),"分担契約/単価契約",IF(ISTEXT(U798),"単価契約",IF(K798&lt;&gt;"","分担契約",""))))</f>
        <v/>
      </c>
      <c r="BK798" s="147"/>
      <c r="BL798" s="102" t="str">
        <f>IF(COUNTIF(T798,"**"),"",IF(AND(T798&gt;=契約状況コード表!P$5,OR(H798=契約状況コード表!M$5,H798=契約状況コード表!M$6)),1,IF(AND(T798&gt;=契約状況コード表!P$13,H798&lt;&gt;契約状況コード表!M$5,H798&lt;&gt;契約状況コード表!M$6),1,"")))</f>
        <v/>
      </c>
      <c r="BM798" s="132" t="str">
        <f t="shared" si="104"/>
        <v>○</v>
      </c>
      <c r="BN798" s="102" t="b">
        <f t="shared" si="105"/>
        <v>1</v>
      </c>
      <c r="BO798" s="102" t="b">
        <f t="shared" si="106"/>
        <v>1</v>
      </c>
    </row>
    <row r="799" spans="7:67" ht="60.6" customHeight="1">
      <c r="G799" s="64"/>
      <c r="H799" s="65"/>
      <c r="I799" s="65"/>
      <c r="J799" s="65"/>
      <c r="K799" s="64"/>
      <c r="L799" s="29"/>
      <c r="M799" s="66"/>
      <c r="N799" s="65"/>
      <c r="O799" s="67"/>
      <c r="P799" s="72"/>
      <c r="Q799" s="73"/>
      <c r="R799" s="65"/>
      <c r="S799" s="64"/>
      <c r="T799" s="68"/>
      <c r="U799" s="75"/>
      <c r="V799" s="76"/>
      <c r="W799" s="148" t="str">
        <f>IF(OR(T799="他官署で調達手続きを実施のため",AG799=契約状況コード表!G$5),"－",IF(V799&lt;&gt;"",ROUNDDOWN(V799/T799,3),(IFERROR(ROUNDDOWN(U799/T799,3),"－"))))</f>
        <v>－</v>
      </c>
      <c r="X799" s="68"/>
      <c r="Y799" s="68"/>
      <c r="Z799" s="71"/>
      <c r="AA799" s="69"/>
      <c r="AB799" s="70"/>
      <c r="AC799" s="71"/>
      <c r="AD799" s="71"/>
      <c r="AE799" s="71"/>
      <c r="AF799" s="71"/>
      <c r="AG799" s="69"/>
      <c r="AH799" s="65"/>
      <c r="AI799" s="65"/>
      <c r="AJ799" s="65"/>
      <c r="AK799" s="29"/>
      <c r="AL799" s="29"/>
      <c r="AM799" s="170"/>
      <c r="AN799" s="170"/>
      <c r="AO799" s="170"/>
      <c r="AP799" s="170"/>
      <c r="AQ799" s="29"/>
      <c r="AR799" s="64"/>
      <c r="AS799" s="29"/>
      <c r="AT799" s="29"/>
      <c r="AU799" s="29"/>
      <c r="AV799" s="29"/>
      <c r="AW799" s="29"/>
      <c r="AX799" s="29"/>
      <c r="AY799" s="29"/>
      <c r="AZ799" s="29"/>
      <c r="BA799" s="90"/>
      <c r="BB799" s="97"/>
      <c r="BC799" s="98" t="str">
        <f>IF(AND(OR(K799=契約状況コード表!D$5,K799=契約状況コード表!D$6),OR(AG799=契約状況コード表!G$5,AG799=契約状況コード表!G$6)),"年間支払金額(全官署)",IF(OR(AG799=契約状況コード表!G$5,AG799=契約状況コード表!G$6),"年間支払金額",IF(AND(OR(COUNTIF(AI799,"*すべて*"),COUNTIF(AI799,"*全て*")),S799="●",OR(K799=契約状況コード表!D$5,K799=契約状況コード表!D$6)),"年間支払金額(全官署、契約相手方ごと)",IF(AND(OR(COUNTIF(AI799,"*すべて*"),COUNTIF(AI799,"*全て*")),S799="●"),"年間支払金額(契約相手方ごと)",IF(AND(OR(K799=契約状況コード表!D$5,K799=契約状況コード表!D$6),AG799=契約状況コード表!G$7),"契約総額(全官署)",IF(AND(K799=契約状況コード表!D$7,AG799=契約状況コード表!G$7),"契約総額(自官署のみ)",IF(K799=契約状況コード表!D$7,"年間支払金額(自官署のみ)",IF(AG799=契約状況コード表!G$7,"契約総額",IF(AND(COUNTIF(BJ799,"&lt;&gt;*単価*"),OR(K799=契約状況コード表!D$5,K799=契約状況コード表!D$6)),"全官署予定価格",IF(AND(COUNTIF(BJ799,"*単価*"),OR(K799=契約状況コード表!D$5,K799=契約状況コード表!D$6)),"全官署支払金額",IF(AND(COUNTIF(BJ799,"&lt;&gt;*単価*"),COUNTIF(BJ799,"*変更契約*")),"変更後予定価格",IF(COUNTIF(BJ799,"*単価*"),"年間支払金額","予定価格"))))))))))))</f>
        <v>予定価格</v>
      </c>
      <c r="BD799" s="98" t="str">
        <f>IF(AND(BI799=契約状況コード表!M$5,T799&gt;契約状況コード表!N$5),"○",IF(AND(BI799=契約状況コード表!M$6,T799&gt;=契約状況コード表!N$6),"○",IF(AND(BI799=契約状況コード表!M$7,T799&gt;=契約状況コード表!N$7),"○",IF(AND(BI799=契約状況コード表!M$8,T799&gt;=契約状況コード表!N$8),"○",IF(AND(BI799=契約状況コード表!M$9,T799&gt;=契約状況コード表!N$9),"○",IF(AND(BI799=契約状況コード表!M$10,T799&gt;=契約状況コード表!N$10),"○",IF(AND(BI799=契約状況コード表!M$11,T799&gt;=契約状況コード表!N$11),"○",IF(AND(BI799=契約状況コード表!M$12,T799&gt;=契約状況コード表!N$12),"○",IF(AND(BI799=契約状況コード表!M$13,T799&gt;=契約状況コード表!N$13),"○",IF(T799="他官署で調達手続き入札を実施のため","○","×"))))))))))</f>
        <v>×</v>
      </c>
      <c r="BE799" s="98" t="str">
        <f>IF(AND(BI799=契約状況コード表!M$5,Y799&gt;契約状況コード表!N$5),"○",IF(AND(BI799=契約状況コード表!M$6,Y799&gt;=契約状況コード表!N$6),"○",IF(AND(BI799=契約状況コード表!M$7,Y799&gt;=契約状況コード表!N$7),"○",IF(AND(BI799=契約状況コード表!M$8,Y799&gt;=契約状況コード表!N$8),"○",IF(AND(BI799=契約状況コード表!M$9,Y799&gt;=契約状況コード表!N$9),"○",IF(AND(BI799=契約状況コード表!M$10,Y799&gt;=契約状況コード表!N$10),"○",IF(AND(BI799=契約状況コード表!M$11,Y799&gt;=契約状況コード表!N$11),"○",IF(AND(BI799=契約状況コード表!M$12,Y799&gt;=契約状況コード表!N$12),"○",IF(AND(BI799=契約状況コード表!M$13,Y799&gt;=契約状況コード表!N$13),"○","×")))))))))</f>
        <v>×</v>
      </c>
      <c r="BF799" s="98" t="str">
        <f t="shared" si="100"/>
        <v>×</v>
      </c>
      <c r="BG799" s="98" t="str">
        <f t="shared" si="101"/>
        <v>×</v>
      </c>
      <c r="BH799" s="99" t="str">
        <f t="shared" si="102"/>
        <v/>
      </c>
      <c r="BI799" s="146">
        <f t="shared" si="103"/>
        <v>0</v>
      </c>
      <c r="BJ799" s="29" t="str">
        <f>IF(AG799=契約状況コード表!G$5,"",IF(AND(K799&lt;&gt;"",ISTEXT(U799)),"分担契約/単価契約",IF(ISTEXT(U799),"単価契約",IF(K799&lt;&gt;"","分担契約",""))))</f>
        <v/>
      </c>
      <c r="BK799" s="147"/>
      <c r="BL799" s="102" t="str">
        <f>IF(COUNTIF(T799,"**"),"",IF(AND(T799&gt;=契約状況コード表!P$5,OR(H799=契約状況コード表!M$5,H799=契約状況コード表!M$6)),1,IF(AND(T799&gt;=契約状況コード表!P$13,H799&lt;&gt;契約状況コード表!M$5,H799&lt;&gt;契約状況コード表!M$6),1,"")))</f>
        <v/>
      </c>
      <c r="BM799" s="132" t="str">
        <f t="shared" si="104"/>
        <v>○</v>
      </c>
      <c r="BN799" s="102" t="b">
        <f t="shared" si="105"/>
        <v>1</v>
      </c>
      <c r="BO799" s="102" t="b">
        <f t="shared" si="106"/>
        <v>1</v>
      </c>
    </row>
    <row r="800" spans="7:67" ht="60.6" customHeight="1">
      <c r="G800" s="64"/>
      <c r="H800" s="65"/>
      <c r="I800" s="65"/>
      <c r="J800" s="65"/>
      <c r="K800" s="64"/>
      <c r="L800" s="29"/>
      <c r="M800" s="66"/>
      <c r="N800" s="65"/>
      <c r="O800" s="67"/>
      <c r="P800" s="72"/>
      <c r="Q800" s="73"/>
      <c r="R800" s="65"/>
      <c r="S800" s="64"/>
      <c r="T800" s="68"/>
      <c r="U800" s="75"/>
      <c r="V800" s="76"/>
      <c r="W800" s="148" t="str">
        <f>IF(OR(T800="他官署で調達手続きを実施のため",AG800=契約状況コード表!G$5),"－",IF(V800&lt;&gt;"",ROUNDDOWN(V800/T800,3),(IFERROR(ROUNDDOWN(U800/T800,3),"－"))))</f>
        <v>－</v>
      </c>
      <c r="X800" s="68"/>
      <c r="Y800" s="68"/>
      <c r="Z800" s="71"/>
      <c r="AA800" s="69"/>
      <c r="AB800" s="70"/>
      <c r="AC800" s="71"/>
      <c r="AD800" s="71"/>
      <c r="AE800" s="71"/>
      <c r="AF800" s="71"/>
      <c r="AG800" s="69"/>
      <c r="AH800" s="65"/>
      <c r="AI800" s="65"/>
      <c r="AJ800" s="65"/>
      <c r="AK800" s="29"/>
      <c r="AL800" s="29"/>
      <c r="AM800" s="170"/>
      <c r="AN800" s="170"/>
      <c r="AO800" s="170"/>
      <c r="AP800" s="170"/>
      <c r="AQ800" s="29"/>
      <c r="AR800" s="64"/>
      <c r="AS800" s="29"/>
      <c r="AT800" s="29"/>
      <c r="AU800" s="29"/>
      <c r="AV800" s="29"/>
      <c r="AW800" s="29"/>
      <c r="AX800" s="29"/>
      <c r="AY800" s="29"/>
      <c r="AZ800" s="29"/>
      <c r="BA800" s="90"/>
      <c r="BB800" s="97"/>
      <c r="BC800" s="98" t="str">
        <f>IF(AND(OR(K800=契約状況コード表!D$5,K800=契約状況コード表!D$6),OR(AG800=契約状況コード表!G$5,AG800=契約状況コード表!G$6)),"年間支払金額(全官署)",IF(OR(AG800=契約状況コード表!G$5,AG800=契約状況コード表!G$6),"年間支払金額",IF(AND(OR(COUNTIF(AI800,"*すべて*"),COUNTIF(AI800,"*全て*")),S800="●",OR(K800=契約状況コード表!D$5,K800=契約状況コード表!D$6)),"年間支払金額(全官署、契約相手方ごと)",IF(AND(OR(COUNTIF(AI800,"*すべて*"),COUNTIF(AI800,"*全て*")),S800="●"),"年間支払金額(契約相手方ごと)",IF(AND(OR(K800=契約状況コード表!D$5,K800=契約状況コード表!D$6),AG800=契約状況コード表!G$7),"契約総額(全官署)",IF(AND(K800=契約状況コード表!D$7,AG800=契約状況コード表!G$7),"契約総額(自官署のみ)",IF(K800=契約状況コード表!D$7,"年間支払金額(自官署のみ)",IF(AG800=契約状況コード表!G$7,"契約総額",IF(AND(COUNTIF(BJ800,"&lt;&gt;*単価*"),OR(K800=契約状況コード表!D$5,K800=契約状況コード表!D$6)),"全官署予定価格",IF(AND(COUNTIF(BJ800,"*単価*"),OR(K800=契約状況コード表!D$5,K800=契約状況コード表!D$6)),"全官署支払金額",IF(AND(COUNTIF(BJ800,"&lt;&gt;*単価*"),COUNTIF(BJ800,"*変更契約*")),"変更後予定価格",IF(COUNTIF(BJ800,"*単価*"),"年間支払金額","予定価格"))))))))))))</f>
        <v>予定価格</v>
      </c>
      <c r="BD800" s="98" t="str">
        <f>IF(AND(BI800=契約状況コード表!M$5,T800&gt;契約状況コード表!N$5),"○",IF(AND(BI800=契約状況コード表!M$6,T800&gt;=契約状況コード表!N$6),"○",IF(AND(BI800=契約状況コード表!M$7,T800&gt;=契約状況コード表!N$7),"○",IF(AND(BI800=契約状況コード表!M$8,T800&gt;=契約状況コード表!N$8),"○",IF(AND(BI800=契約状況コード表!M$9,T800&gt;=契約状況コード表!N$9),"○",IF(AND(BI800=契約状況コード表!M$10,T800&gt;=契約状況コード表!N$10),"○",IF(AND(BI800=契約状況コード表!M$11,T800&gt;=契約状況コード表!N$11),"○",IF(AND(BI800=契約状況コード表!M$12,T800&gt;=契約状況コード表!N$12),"○",IF(AND(BI800=契約状況コード表!M$13,T800&gt;=契約状況コード表!N$13),"○",IF(T800="他官署で調達手続き入札を実施のため","○","×"))))))))))</f>
        <v>×</v>
      </c>
      <c r="BE800" s="98" t="str">
        <f>IF(AND(BI800=契約状況コード表!M$5,Y800&gt;契約状況コード表!N$5),"○",IF(AND(BI800=契約状況コード表!M$6,Y800&gt;=契約状況コード表!N$6),"○",IF(AND(BI800=契約状況コード表!M$7,Y800&gt;=契約状況コード表!N$7),"○",IF(AND(BI800=契約状況コード表!M$8,Y800&gt;=契約状況コード表!N$8),"○",IF(AND(BI800=契約状況コード表!M$9,Y800&gt;=契約状況コード表!N$9),"○",IF(AND(BI800=契約状況コード表!M$10,Y800&gt;=契約状況コード表!N$10),"○",IF(AND(BI800=契約状況コード表!M$11,Y800&gt;=契約状況コード表!N$11),"○",IF(AND(BI800=契約状況コード表!M$12,Y800&gt;=契約状況コード表!N$12),"○",IF(AND(BI800=契約状況コード表!M$13,Y800&gt;=契約状況コード表!N$13),"○","×")))))))))</f>
        <v>×</v>
      </c>
      <c r="BF800" s="98" t="str">
        <f t="shared" si="100"/>
        <v>×</v>
      </c>
      <c r="BG800" s="98" t="str">
        <f t="shared" si="101"/>
        <v>×</v>
      </c>
      <c r="BH800" s="99" t="str">
        <f t="shared" si="102"/>
        <v/>
      </c>
      <c r="BI800" s="146">
        <f t="shared" si="103"/>
        <v>0</v>
      </c>
      <c r="BJ800" s="29" t="str">
        <f>IF(AG800=契約状況コード表!G$5,"",IF(AND(K800&lt;&gt;"",ISTEXT(U800)),"分担契約/単価契約",IF(ISTEXT(U800),"単価契約",IF(K800&lt;&gt;"","分担契約",""))))</f>
        <v/>
      </c>
      <c r="BK800" s="147"/>
      <c r="BL800" s="102" t="str">
        <f>IF(COUNTIF(T800,"**"),"",IF(AND(T800&gt;=契約状況コード表!P$5,OR(H800=契約状況コード表!M$5,H800=契約状況コード表!M$6)),1,IF(AND(T800&gt;=契約状況コード表!P$13,H800&lt;&gt;契約状況コード表!M$5,H800&lt;&gt;契約状況コード表!M$6),1,"")))</f>
        <v/>
      </c>
      <c r="BM800" s="132" t="str">
        <f t="shared" si="104"/>
        <v>○</v>
      </c>
      <c r="BN800" s="102" t="b">
        <f t="shared" si="105"/>
        <v>1</v>
      </c>
      <c r="BO800" s="102" t="b">
        <f t="shared" si="106"/>
        <v>1</v>
      </c>
    </row>
    <row r="801" spans="7:67" ht="60.6" customHeight="1">
      <c r="G801" s="64"/>
      <c r="H801" s="65"/>
      <c r="I801" s="65"/>
      <c r="J801" s="65"/>
      <c r="K801" s="64"/>
      <c r="L801" s="29"/>
      <c r="M801" s="66"/>
      <c r="N801" s="65"/>
      <c r="O801" s="67"/>
      <c r="P801" s="72"/>
      <c r="Q801" s="73"/>
      <c r="R801" s="65"/>
      <c r="S801" s="64"/>
      <c r="T801" s="68"/>
      <c r="U801" s="75"/>
      <c r="V801" s="76"/>
      <c r="W801" s="148" t="str">
        <f>IF(OR(T801="他官署で調達手続きを実施のため",AG801=契約状況コード表!G$5),"－",IF(V801&lt;&gt;"",ROUNDDOWN(V801/T801,3),(IFERROR(ROUNDDOWN(U801/T801,3),"－"))))</f>
        <v>－</v>
      </c>
      <c r="X801" s="68"/>
      <c r="Y801" s="68"/>
      <c r="Z801" s="71"/>
      <c r="AA801" s="69"/>
      <c r="AB801" s="70"/>
      <c r="AC801" s="71"/>
      <c r="AD801" s="71"/>
      <c r="AE801" s="71"/>
      <c r="AF801" s="71"/>
      <c r="AG801" s="69"/>
      <c r="AH801" s="65"/>
      <c r="AI801" s="65"/>
      <c r="AJ801" s="65"/>
      <c r="AK801" s="29"/>
      <c r="AL801" s="29"/>
      <c r="AM801" s="170"/>
      <c r="AN801" s="170"/>
      <c r="AO801" s="170"/>
      <c r="AP801" s="170"/>
      <c r="AQ801" s="29"/>
      <c r="AR801" s="64"/>
      <c r="AS801" s="29"/>
      <c r="AT801" s="29"/>
      <c r="AU801" s="29"/>
      <c r="AV801" s="29"/>
      <c r="AW801" s="29"/>
      <c r="AX801" s="29"/>
      <c r="AY801" s="29"/>
      <c r="AZ801" s="29"/>
      <c r="BA801" s="90"/>
      <c r="BB801" s="97"/>
      <c r="BC801" s="98" t="str">
        <f>IF(AND(OR(K801=契約状況コード表!D$5,K801=契約状況コード表!D$6),OR(AG801=契約状況コード表!G$5,AG801=契約状況コード表!G$6)),"年間支払金額(全官署)",IF(OR(AG801=契約状況コード表!G$5,AG801=契約状況コード表!G$6),"年間支払金額",IF(AND(OR(COUNTIF(AI801,"*すべて*"),COUNTIF(AI801,"*全て*")),S801="●",OR(K801=契約状況コード表!D$5,K801=契約状況コード表!D$6)),"年間支払金額(全官署、契約相手方ごと)",IF(AND(OR(COUNTIF(AI801,"*すべて*"),COUNTIF(AI801,"*全て*")),S801="●"),"年間支払金額(契約相手方ごと)",IF(AND(OR(K801=契約状況コード表!D$5,K801=契約状況コード表!D$6),AG801=契約状況コード表!G$7),"契約総額(全官署)",IF(AND(K801=契約状況コード表!D$7,AG801=契約状況コード表!G$7),"契約総額(自官署のみ)",IF(K801=契約状況コード表!D$7,"年間支払金額(自官署のみ)",IF(AG801=契約状況コード表!G$7,"契約総額",IF(AND(COUNTIF(BJ801,"&lt;&gt;*単価*"),OR(K801=契約状況コード表!D$5,K801=契約状況コード表!D$6)),"全官署予定価格",IF(AND(COUNTIF(BJ801,"*単価*"),OR(K801=契約状況コード表!D$5,K801=契約状況コード表!D$6)),"全官署支払金額",IF(AND(COUNTIF(BJ801,"&lt;&gt;*単価*"),COUNTIF(BJ801,"*変更契約*")),"変更後予定価格",IF(COUNTIF(BJ801,"*単価*"),"年間支払金額","予定価格"))))))))))))</f>
        <v>予定価格</v>
      </c>
      <c r="BD801" s="98" t="str">
        <f>IF(AND(BI801=契約状況コード表!M$5,T801&gt;契約状況コード表!N$5),"○",IF(AND(BI801=契約状況コード表!M$6,T801&gt;=契約状況コード表!N$6),"○",IF(AND(BI801=契約状況コード表!M$7,T801&gt;=契約状況コード表!N$7),"○",IF(AND(BI801=契約状況コード表!M$8,T801&gt;=契約状況コード表!N$8),"○",IF(AND(BI801=契約状況コード表!M$9,T801&gt;=契約状況コード表!N$9),"○",IF(AND(BI801=契約状況コード表!M$10,T801&gt;=契約状況コード表!N$10),"○",IF(AND(BI801=契約状況コード表!M$11,T801&gt;=契約状況コード表!N$11),"○",IF(AND(BI801=契約状況コード表!M$12,T801&gt;=契約状況コード表!N$12),"○",IF(AND(BI801=契約状況コード表!M$13,T801&gt;=契約状況コード表!N$13),"○",IF(T801="他官署で調達手続き入札を実施のため","○","×"))))))))))</f>
        <v>×</v>
      </c>
      <c r="BE801" s="98" t="str">
        <f>IF(AND(BI801=契約状況コード表!M$5,Y801&gt;契約状況コード表!N$5),"○",IF(AND(BI801=契約状況コード表!M$6,Y801&gt;=契約状況コード表!N$6),"○",IF(AND(BI801=契約状況コード表!M$7,Y801&gt;=契約状況コード表!N$7),"○",IF(AND(BI801=契約状況コード表!M$8,Y801&gt;=契約状況コード表!N$8),"○",IF(AND(BI801=契約状況コード表!M$9,Y801&gt;=契約状況コード表!N$9),"○",IF(AND(BI801=契約状況コード表!M$10,Y801&gt;=契約状況コード表!N$10),"○",IF(AND(BI801=契約状況コード表!M$11,Y801&gt;=契約状況コード表!N$11),"○",IF(AND(BI801=契約状況コード表!M$12,Y801&gt;=契約状況コード表!N$12),"○",IF(AND(BI801=契約状況コード表!M$13,Y801&gt;=契約状況コード表!N$13),"○","×")))))))))</f>
        <v>×</v>
      </c>
      <c r="BF801" s="98" t="str">
        <f t="shared" si="100"/>
        <v>×</v>
      </c>
      <c r="BG801" s="98" t="str">
        <f t="shared" si="101"/>
        <v>×</v>
      </c>
      <c r="BH801" s="99" t="str">
        <f t="shared" si="102"/>
        <v/>
      </c>
      <c r="BI801" s="146">
        <f t="shared" si="103"/>
        <v>0</v>
      </c>
      <c r="BJ801" s="29" t="str">
        <f>IF(AG801=契約状況コード表!G$5,"",IF(AND(K801&lt;&gt;"",ISTEXT(U801)),"分担契約/単価契約",IF(ISTEXT(U801),"単価契約",IF(K801&lt;&gt;"","分担契約",""))))</f>
        <v/>
      </c>
      <c r="BK801" s="147"/>
      <c r="BL801" s="102" t="str">
        <f>IF(COUNTIF(T801,"**"),"",IF(AND(T801&gt;=契約状況コード表!P$5,OR(H801=契約状況コード表!M$5,H801=契約状況コード表!M$6)),1,IF(AND(T801&gt;=契約状況コード表!P$13,H801&lt;&gt;契約状況コード表!M$5,H801&lt;&gt;契約状況コード表!M$6),1,"")))</f>
        <v/>
      </c>
      <c r="BM801" s="132" t="str">
        <f t="shared" si="104"/>
        <v>○</v>
      </c>
      <c r="BN801" s="102" t="b">
        <f t="shared" si="105"/>
        <v>1</v>
      </c>
      <c r="BO801" s="102" t="b">
        <f t="shared" si="106"/>
        <v>1</v>
      </c>
    </row>
    <row r="802" spans="7:67" ht="60.6" customHeight="1">
      <c r="G802" s="64"/>
      <c r="H802" s="65"/>
      <c r="I802" s="65"/>
      <c r="J802" s="65"/>
      <c r="K802" s="64"/>
      <c r="L802" s="29"/>
      <c r="M802" s="66"/>
      <c r="N802" s="65"/>
      <c r="O802" s="67"/>
      <c r="P802" s="72"/>
      <c r="Q802" s="73"/>
      <c r="R802" s="65"/>
      <c r="S802" s="64"/>
      <c r="T802" s="68"/>
      <c r="U802" s="75"/>
      <c r="V802" s="76"/>
      <c r="W802" s="148" t="str">
        <f>IF(OR(T802="他官署で調達手続きを実施のため",AG802=契約状況コード表!G$5),"－",IF(V802&lt;&gt;"",ROUNDDOWN(V802/T802,3),(IFERROR(ROUNDDOWN(U802/T802,3),"－"))))</f>
        <v>－</v>
      </c>
      <c r="X802" s="68"/>
      <c r="Y802" s="68"/>
      <c r="Z802" s="71"/>
      <c r="AA802" s="69"/>
      <c r="AB802" s="70"/>
      <c r="AC802" s="71"/>
      <c r="AD802" s="71"/>
      <c r="AE802" s="71"/>
      <c r="AF802" s="71"/>
      <c r="AG802" s="69"/>
      <c r="AH802" s="65"/>
      <c r="AI802" s="65"/>
      <c r="AJ802" s="65"/>
      <c r="AK802" s="29"/>
      <c r="AL802" s="29"/>
      <c r="AM802" s="170"/>
      <c r="AN802" s="170"/>
      <c r="AO802" s="170"/>
      <c r="AP802" s="170"/>
      <c r="AQ802" s="29"/>
      <c r="AR802" s="64"/>
      <c r="AS802" s="29"/>
      <c r="AT802" s="29"/>
      <c r="AU802" s="29"/>
      <c r="AV802" s="29"/>
      <c r="AW802" s="29"/>
      <c r="AX802" s="29"/>
      <c r="AY802" s="29"/>
      <c r="AZ802" s="29"/>
      <c r="BA802" s="92"/>
      <c r="BB802" s="97"/>
      <c r="BC802" s="98" t="str">
        <f>IF(AND(OR(K802=契約状況コード表!D$5,K802=契約状況コード表!D$6),OR(AG802=契約状況コード表!G$5,AG802=契約状況コード表!G$6)),"年間支払金額(全官署)",IF(OR(AG802=契約状況コード表!G$5,AG802=契約状況コード表!G$6),"年間支払金額",IF(AND(OR(COUNTIF(AI802,"*すべて*"),COUNTIF(AI802,"*全て*")),S802="●",OR(K802=契約状況コード表!D$5,K802=契約状況コード表!D$6)),"年間支払金額(全官署、契約相手方ごと)",IF(AND(OR(COUNTIF(AI802,"*すべて*"),COUNTIF(AI802,"*全て*")),S802="●"),"年間支払金額(契約相手方ごと)",IF(AND(OR(K802=契約状況コード表!D$5,K802=契約状況コード表!D$6),AG802=契約状況コード表!G$7),"契約総額(全官署)",IF(AND(K802=契約状況コード表!D$7,AG802=契約状況コード表!G$7),"契約総額(自官署のみ)",IF(K802=契約状況コード表!D$7,"年間支払金額(自官署のみ)",IF(AG802=契約状況コード表!G$7,"契約総額",IF(AND(COUNTIF(BJ802,"&lt;&gt;*単価*"),OR(K802=契約状況コード表!D$5,K802=契約状況コード表!D$6)),"全官署予定価格",IF(AND(COUNTIF(BJ802,"*単価*"),OR(K802=契約状況コード表!D$5,K802=契約状況コード表!D$6)),"全官署支払金額",IF(AND(COUNTIF(BJ802,"&lt;&gt;*単価*"),COUNTIF(BJ802,"*変更契約*")),"変更後予定価格",IF(COUNTIF(BJ802,"*単価*"),"年間支払金額","予定価格"))))))))))))</f>
        <v>予定価格</v>
      </c>
      <c r="BD802" s="98" t="str">
        <f>IF(AND(BI802=契約状況コード表!M$5,T802&gt;契約状況コード表!N$5),"○",IF(AND(BI802=契約状況コード表!M$6,T802&gt;=契約状況コード表!N$6),"○",IF(AND(BI802=契約状況コード表!M$7,T802&gt;=契約状況コード表!N$7),"○",IF(AND(BI802=契約状況コード表!M$8,T802&gt;=契約状況コード表!N$8),"○",IF(AND(BI802=契約状況コード表!M$9,T802&gt;=契約状況コード表!N$9),"○",IF(AND(BI802=契約状況コード表!M$10,T802&gt;=契約状況コード表!N$10),"○",IF(AND(BI802=契約状況コード表!M$11,T802&gt;=契約状況コード表!N$11),"○",IF(AND(BI802=契約状況コード表!M$12,T802&gt;=契約状況コード表!N$12),"○",IF(AND(BI802=契約状況コード表!M$13,T802&gt;=契約状況コード表!N$13),"○",IF(T802="他官署で調達手続き入札を実施のため","○","×"))))))))))</f>
        <v>×</v>
      </c>
      <c r="BE802" s="98" t="str">
        <f>IF(AND(BI802=契約状況コード表!M$5,Y802&gt;契約状況コード表!N$5),"○",IF(AND(BI802=契約状況コード表!M$6,Y802&gt;=契約状況コード表!N$6),"○",IF(AND(BI802=契約状況コード表!M$7,Y802&gt;=契約状況コード表!N$7),"○",IF(AND(BI802=契約状況コード表!M$8,Y802&gt;=契約状況コード表!N$8),"○",IF(AND(BI802=契約状況コード表!M$9,Y802&gt;=契約状況コード表!N$9),"○",IF(AND(BI802=契約状況コード表!M$10,Y802&gt;=契約状況コード表!N$10),"○",IF(AND(BI802=契約状況コード表!M$11,Y802&gt;=契約状況コード表!N$11),"○",IF(AND(BI802=契約状況コード表!M$12,Y802&gt;=契約状況コード表!N$12),"○",IF(AND(BI802=契約状況コード表!M$13,Y802&gt;=契約状況コード表!N$13),"○","×")))))))))</f>
        <v>×</v>
      </c>
      <c r="BF802" s="98" t="str">
        <f t="shared" si="100"/>
        <v>×</v>
      </c>
      <c r="BG802" s="98" t="str">
        <f t="shared" si="101"/>
        <v>×</v>
      </c>
      <c r="BH802" s="99" t="str">
        <f t="shared" si="102"/>
        <v/>
      </c>
      <c r="BI802" s="146">
        <f t="shared" si="103"/>
        <v>0</v>
      </c>
      <c r="BJ802" s="29" t="str">
        <f>IF(AG802=契約状況コード表!G$5,"",IF(AND(K802&lt;&gt;"",ISTEXT(U802)),"分担契約/単価契約",IF(ISTEXT(U802),"単価契約",IF(K802&lt;&gt;"","分担契約",""))))</f>
        <v/>
      </c>
      <c r="BK802" s="147"/>
      <c r="BL802" s="102" t="str">
        <f>IF(COUNTIF(T802,"**"),"",IF(AND(T802&gt;=契約状況コード表!P$5,OR(H802=契約状況コード表!M$5,H802=契約状況コード表!M$6)),1,IF(AND(T802&gt;=契約状況コード表!P$13,H802&lt;&gt;契約状況コード表!M$5,H802&lt;&gt;契約状況コード表!M$6),1,"")))</f>
        <v/>
      </c>
      <c r="BM802" s="132" t="str">
        <f t="shared" si="104"/>
        <v>○</v>
      </c>
      <c r="BN802" s="102" t="b">
        <f t="shared" si="105"/>
        <v>1</v>
      </c>
      <c r="BO802" s="102" t="b">
        <f t="shared" si="106"/>
        <v>1</v>
      </c>
    </row>
    <row r="803" spans="7:67" ht="60.6" customHeight="1">
      <c r="G803" s="64"/>
      <c r="H803" s="65"/>
      <c r="I803" s="65"/>
      <c r="J803" s="65"/>
      <c r="K803" s="64"/>
      <c r="L803" s="29"/>
      <c r="M803" s="66"/>
      <c r="N803" s="65"/>
      <c r="O803" s="67"/>
      <c r="P803" s="72"/>
      <c r="Q803" s="73"/>
      <c r="R803" s="65"/>
      <c r="S803" s="64"/>
      <c r="T803" s="68"/>
      <c r="U803" s="75"/>
      <c r="V803" s="76"/>
      <c r="W803" s="148" t="str">
        <f>IF(OR(T803="他官署で調達手続きを実施のため",AG803=契約状況コード表!G$5),"－",IF(V803&lt;&gt;"",ROUNDDOWN(V803/T803,3),(IFERROR(ROUNDDOWN(U803/T803,3),"－"))))</f>
        <v>－</v>
      </c>
      <c r="X803" s="68"/>
      <c r="Y803" s="68"/>
      <c r="Z803" s="71"/>
      <c r="AA803" s="69"/>
      <c r="AB803" s="70"/>
      <c r="AC803" s="71"/>
      <c r="AD803" s="71"/>
      <c r="AE803" s="71"/>
      <c r="AF803" s="71"/>
      <c r="AG803" s="69"/>
      <c r="AH803" s="65"/>
      <c r="AI803" s="65"/>
      <c r="AJ803" s="65"/>
      <c r="AK803" s="29"/>
      <c r="AL803" s="29"/>
      <c r="AM803" s="170"/>
      <c r="AN803" s="170"/>
      <c r="AO803" s="170"/>
      <c r="AP803" s="170"/>
      <c r="AQ803" s="29"/>
      <c r="AR803" s="64"/>
      <c r="AS803" s="29"/>
      <c r="AT803" s="29"/>
      <c r="AU803" s="29"/>
      <c r="AV803" s="29"/>
      <c r="AW803" s="29"/>
      <c r="AX803" s="29"/>
      <c r="AY803" s="29"/>
      <c r="AZ803" s="29"/>
      <c r="BA803" s="90"/>
      <c r="BB803" s="97"/>
      <c r="BC803" s="98" t="str">
        <f>IF(AND(OR(K803=契約状況コード表!D$5,K803=契約状況コード表!D$6),OR(AG803=契約状況コード表!G$5,AG803=契約状況コード表!G$6)),"年間支払金額(全官署)",IF(OR(AG803=契約状況コード表!G$5,AG803=契約状況コード表!G$6),"年間支払金額",IF(AND(OR(COUNTIF(AI803,"*すべて*"),COUNTIF(AI803,"*全て*")),S803="●",OR(K803=契約状況コード表!D$5,K803=契約状況コード表!D$6)),"年間支払金額(全官署、契約相手方ごと)",IF(AND(OR(COUNTIF(AI803,"*すべて*"),COUNTIF(AI803,"*全て*")),S803="●"),"年間支払金額(契約相手方ごと)",IF(AND(OR(K803=契約状況コード表!D$5,K803=契約状況コード表!D$6),AG803=契約状況コード表!G$7),"契約総額(全官署)",IF(AND(K803=契約状況コード表!D$7,AG803=契約状況コード表!G$7),"契約総額(自官署のみ)",IF(K803=契約状況コード表!D$7,"年間支払金額(自官署のみ)",IF(AG803=契約状況コード表!G$7,"契約総額",IF(AND(COUNTIF(BJ803,"&lt;&gt;*単価*"),OR(K803=契約状況コード表!D$5,K803=契約状況コード表!D$6)),"全官署予定価格",IF(AND(COUNTIF(BJ803,"*単価*"),OR(K803=契約状況コード表!D$5,K803=契約状況コード表!D$6)),"全官署支払金額",IF(AND(COUNTIF(BJ803,"&lt;&gt;*単価*"),COUNTIF(BJ803,"*変更契約*")),"変更後予定価格",IF(COUNTIF(BJ803,"*単価*"),"年間支払金額","予定価格"))))))))))))</f>
        <v>予定価格</v>
      </c>
      <c r="BD803" s="98" t="str">
        <f>IF(AND(BI803=契約状況コード表!M$5,T803&gt;契約状況コード表!N$5),"○",IF(AND(BI803=契約状況コード表!M$6,T803&gt;=契約状況コード表!N$6),"○",IF(AND(BI803=契約状況コード表!M$7,T803&gt;=契約状況コード表!N$7),"○",IF(AND(BI803=契約状況コード表!M$8,T803&gt;=契約状況コード表!N$8),"○",IF(AND(BI803=契約状況コード表!M$9,T803&gt;=契約状況コード表!N$9),"○",IF(AND(BI803=契約状況コード表!M$10,T803&gt;=契約状況コード表!N$10),"○",IF(AND(BI803=契約状況コード表!M$11,T803&gt;=契約状況コード表!N$11),"○",IF(AND(BI803=契約状況コード表!M$12,T803&gt;=契約状況コード表!N$12),"○",IF(AND(BI803=契約状況コード表!M$13,T803&gt;=契約状況コード表!N$13),"○",IF(T803="他官署で調達手続き入札を実施のため","○","×"))))))))))</f>
        <v>×</v>
      </c>
      <c r="BE803" s="98" t="str">
        <f>IF(AND(BI803=契約状況コード表!M$5,Y803&gt;契約状況コード表!N$5),"○",IF(AND(BI803=契約状況コード表!M$6,Y803&gt;=契約状況コード表!N$6),"○",IF(AND(BI803=契約状況コード表!M$7,Y803&gt;=契約状況コード表!N$7),"○",IF(AND(BI803=契約状況コード表!M$8,Y803&gt;=契約状況コード表!N$8),"○",IF(AND(BI803=契約状況コード表!M$9,Y803&gt;=契約状況コード表!N$9),"○",IF(AND(BI803=契約状況コード表!M$10,Y803&gt;=契約状況コード表!N$10),"○",IF(AND(BI803=契約状況コード表!M$11,Y803&gt;=契約状況コード表!N$11),"○",IF(AND(BI803=契約状況コード表!M$12,Y803&gt;=契約状況コード表!N$12),"○",IF(AND(BI803=契約状況コード表!M$13,Y803&gt;=契約状況コード表!N$13),"○","×")))))))))</f>
        <v>×</v>
      </c>
      <c r="BF803" s="98" t="str">
        <f t="shared" si="100"/>
        <v>×</v>
      </c>
      <c r="BG803" s="98" t="str">
        <f t="shared" si="101"/>
        <v>×</v>
      </c>
      <c r="BH803" s="99" t="str">
        <f t="shared" si="102"/>
        <v/>
      </c>
      <c r="BI803" s="146">
        <f t="shared" si="103"/>
        <v>0</v>
      </c>
      <c r="BJ803" s="29" t="str">
        <f>IF(AG803=契約状況コード表!G$5,"",IF(AND(K803&lt;&gt;"",ISTEXT(U803)),"分担契約/単価契約",IF(ISTEXT(U803),"単価契約",IF(K803&lt;&gt;"","分担契約",""))))</f>
        <v/>
      </c>
      <c r="BK803" s="147"/>
      <c r="BL803" s="102" t="str">
        <f>IF(COUNTIF(T803,"**"),"",IF(AND(T803&gt;=契約状況コード表!P$5,OR(H803=契約状況コード表!M$5,H803=契約状況コード表!M$6)),1,IF(AND(T803&gt;=契約状況コード表!P$13,H803&lt;&gt;契約状況コード表!M$5,H803&lt;&gt;契約状況コード表!M$6),1,"")))</f>
        <v/>
      </c>
      <c r="BM803" s="132" t="str">
        <f t="shared" si="104"/>
        <v>○</v>
      </c>
      <c r="BN803" s="102" t="b">
        <f t="shared" si="105"/>
        <v>1</v>
      </c>
      <c r="BO803" s="102" t="b">
        <f t="shared" si="106"/>
        <v>1</v>
      </c>
    </row>
    <row r="804" spans="7:67" ht="60.6" customHeight="1">
      <c r="G804" s="64"/>
      <c r="H804" s="65"/>
      <c r="I804" s="65"/>
      <c r="J804" s="65"/>
      <c r="K804" s="64"/>
      <c r="L804" s="29"/>
      <c r="M804" s="66"/>
      <c r="N804" s="65"/>
      <c r="O804" s="67"/>
      <c r="P804" s="72"/>
      <c r="Q804" s="73"/>
      <c r="R804" s="65"/>
      <c r="S804" s="64"/>
      <c r="T804" s="68"/>
      <c r="U804" s="75"/>
      <c r="V804" s="76"/>
      <c r="W804" s="148" t="str">
        <f>IF(OR(T804="他官署で調達手続きを実施のため",AG804=契約状況コード表!G$5),"－",IF(V804&lt;&gt;"",ROUNDDOWN(V804/T804,3),(IFERROR(ROUNDDOWN(U804/T804,3),"－"))))</f>
        <v>－</v>
      </c>
      <c r="X804" s="68"/>
      <c r="Y804" s="68"/>
      <c r="Z804" s="71"/>
      <c r="AA804" s="69"/>
      <c r="AB804" s="70"/>
      <c r="AC804" s="71"/>
      <c r="AD804" s="71"/>
      <c r="AE804" s="71"/>
      <c r="AF804" s="71"/>
      <c r="AG804" s="69"/>
      <c r="AH804" s="65"/>
      <c r="AI804" s="65"/>
      <c r="AJ804" s="65"/>
      <c r="AK804" s="29"/>
      <c r="AL804" s="29"/>
      <c r="AM804" s="170"/>
      <c r="AN804" s="170"/>
      <c r="AO804" s="170"/>
      <c r="AP804" s="170"/>
      <c r="AQ804" s="29"/>
      <c r="AR804" s="64"/>
      <c r="AS804" s="29"/>
      <c r="AT804" s="29"/>
      <c r="AU804" s="29"/>
      <c r="AV804" s="29"/>
      <c r="AW804" s="29"/>
      <c r="AX804" s="29"/>
      <c r="AY804" s="29"/>
      <c r="AZ804" s="29"/>
      <c r="BA804" s="90"/>
      <c r="BB804" s="97"/>
      <c r="BC804" s="98" t="str">
        <f>IF(AND(OR(K804=契約状況コード表!D$5,K804=契約状況コード表!D$6),OR(AG804=契約状況コード表!G$5,AG804=契約状況コード表!G$6)),"年間支払金額(全官署)",IF(OR(AG804=契約状況コード表!G$5,AG804=契約状況コード表!G$6),"年間支払金額",IF(AND(OR(COUNTIF(AI804,"*すべて*"),COUNTIF(AI804,"*全て*")),S804="●",OR(K804=契約状況コード表!D$5,K804=契約状況コード表!D$6)),"年間支払金額(全官署、契約相手方ごと)",IF(AND(OR(COUNTIF(AI804,"*すべて*"),COUNTIF(AI804,"*全て*")),S804="●"),"年間支払金額(契約相手方ごと)",IF(AND(OR(K804=契約状況コード表!D$5,K804=契約状況コード表!D$6),AG804=契約状況コード表!G$7),"契約総額(全官署)",IF(AND(K804=契約状況コード表!D$7,AG804=契約状況コード表!G$7),"契約総額(自官署のみ)",IF(K804=契約状況コード表!D$7,"年間支払金額(自官署のみ)",IF(AG804=契約状況コード表!G$7,"契約総額",IF(AND(COUNTIF(BJ804,"&lt;&gt;*単価*"),OR(K804=契約状況コード表!D$5,K804=契約状況コード表!D$6)),"全官署予定価格",IF(AND(COUNTIF(BJ804,"*単価*"),OR(K804=契約状況コード表!D$5,K804=契約状況コード表!D$6)),"全官署支払金額",IF(AND(COUNTIF(BJ804,"&lt;&gt;*単価*"),COUNTIF(BJ804,"*変更契約*")),"変更後予定価格",IF(COUNTIF(BJ804,"*単価*"),"年間支払金額","予定価格"))))))))))))</f>
        <v>予定価格</v>
      </c>
      <c r="BD804" s="98" t="str">
        <f>IF(AND(BI804=契約状況コード表!M$5,T804&gt;契約状況コード表!N$5),"○",IF(AND(BI804=契約状況コード表!M$6,T804&gt;=契約状況コード表!N$6),"○",IF(AND(BI804=契約状況コード表!M$7,T804&gt;=契約状況コード表!N$7),"○",IF(AND(BI804=契約状況コード表!M$8,T804&gt;=契約状況コード表!N$8),"○",IF(AND(BI804=契約状況コード表!M$9,T804&gt;=契約状況コード表!N$9),"○",IF(AND(BI804=契約状況コード表!M$10,T804&gt;=契約状況コード表!N$10),"○",IF(AND(BI804=契約状況コード表!M$11,T804&gt;=契約状況コード表!N$11),"○",IF(AND(BI804=契約状況コード表!M$12,T804&gt;=契約状況コード表!N$12),"○",IF(AND(BI804=契約状況コード表!M$13,T804&gt;=契約状況コード表!N$13),"○",IF(T804="他官署で調達手続き入札を実施のため","○","×"))))))))))</f>
        <v>×</v>
      </c>
      <c r="BE804" s="98" t="str">
        <f>IF(AND(BI804=契約状況コード表!M$5,Y804&gt;契約状況コード表!N$5),"○",IF(AND(BI804=契約状況コード表!M$6,Y804&gt;=契約状況コード表!N$6),"○",IF(AND(BI804=契約状況コード表!M$7,Y804&gt;=契約状況コード表!N$7),"○",IF(AND(BI804=契約状況コード表!M$8,Y804&gt;=契約状況コード表!N$8),"○",IF(AND(BI804=契約状況コード表!M$9,Y804&gt;=契約状況コード表!N$9),"○",IF(AND(BI804=契約状況コード表!M$10,Y804&gt;=契約状況コード表!N$10),"○",IF(AND(BI804=契約状況コード表!M$11,Y804&gt;=契約状況コード表!N$11),"○",IF(AND(BI804=契約状況コード表!M$12,Y804&gt;=契約状況コード表!N$12),"○",IF(AND(BI804=契約状況コード表!M$13,Y804&gt;=契約状況コード表!N$13),"○","×")))))))))</f>
        <v>×</v>
      </c>
      <c r="BF804" s="98" t="str">
        <f t="shared" si="100"/>
        <v>×</v>
      </c>
      <c r="BG804" s="98" t="str">
        <f t="shared" si="101"/>
        <v>×</v>
      </c>
      <c r="BH804" s="99" t="str">
        <f t="shared" si="102"/>
        <v/>
      </c>
      <c r="BI804" s="146">
        <f t="shared" si="103"/>
        <v>0</v>
      </c>
      <c r="BJ804" s="29" t="str">
        <f>IF(AG804=契約状況コード表!G$5,"",IF(AND(K804&lt;&gt;"",ISTEXT(U804)),"分担契約/単価契約",IF(ISTEXT(U804),"単価契約",IF(K804&lt;&gt;"","分担契約",""))))</f>
        <v/>
      </c>
      <c r="BK804" s="147"/>
      <c r="BL804" s="102" t="str">
        <f>IF(COUNTIF(T804,"**"),"",IF(AND(T804&gt;=契約状況コード表!P$5,OR(H804=契約状況コード表!M$5,H804=契約状況コード表!M$6)),1,IF(AND(T804&gt;=契約状況コード表!P$13,H804&lt;&gt;契約状況コード表!M$5,H804&lt;&gt;契約状況コード表!M$6),1,"")))</f>
        <v/>
      </c>
      <c r="BM804" s="132" t="str">
        <f t="shared" si="104"/>
        <v>○</v>
      </c>
      <c r="BN804" s="102" t="b">
        <f t="shared" si="105"/>
        <v>1</v>
      </c>
      <c r="BO804" s="102" t="b">
        <f t="shared" si="106"/>
        <v>1</v>
      </c>
    </row>
    <row r="805" spans="7:67" ht="60.6" customHeight="1">
      <c r="G805" s="64"/>
      <c r="H805" s="65"/>
      <c r="I805" s="65"/>
      <c r="J805" s="65"/>
      <c r="K805" s="64"/>
      <c r="L805" s="29"/>
      <c r="M805" s="66"/>
      <c r="N805" s="65"/>
      <c r="O805" s="67"/>
      <c r="P805" s="72"/>
      <c r="Q805" s="73"/>
      <c r="R805" s="65"/>
      <c r="S805" s="64"/>
      <c r="T805" s="74"/>
      <c r="U805" s="131"/>
      <c r="V805" s="76"/>
      <c r="W805" s="148" t="str">
        <f>IF(OR(T805="他官署で調達手続きを実施のため",AG805=契約状況コード表!G$5),"－",IF(V805&lt;&gt;"",ROUNDDOWN(V805/T805,3),(IFERROR(ROUNDDOWN(U805/T805,3),"－"))))</f>
        <v>－</v>
      </c>
      <c r="X805" s="74"/>
      <c r="Y805" s="74"/>
      <c r="Z805" s="71"/>
      <c r="AA805" s="69"/>
      <c r="AB805" s="70"/>
      <c r="AC805" s="71"/>
      <c r="AD805" s="71"/>
      <c r="AE805" s="71"/>
      <c r="AF805" s="71"/>
      <c r="AG805" s="69"/>
      <c r="AH805" s="65"/>
      <c r="AI805" s="65"/>
      <c r="AJ805" s="65"/>
      <c r="AK805" s="29"/>
      <c r="AL805" s="29"/>
      <c r="AM805" s="170"/>
      <c r="AN805" s="170"/>
      <c r="AO805" s="170"/>
      <c r="AP805" s="170"/>
      <c r="AQ805" s="29"/>
      <c r="AR805" s="64"/>
      <c r="AS805" s="29"/>
      <c r="AT805" s="29"/>
      <c r="AU805" s="29"/>
      <c r="AV805" s="29"/>
      <c r="AW805" s="29"/>
      <c r="AX805" s="29"/>
      <c r="AY805" s="29"/>
      <c r="AZ805" s="29"/>
      <c r="BA805" s="90"/>
      <c r="BB805" s="97"/>
      <c r="BC805" s="98" t="str">
        <f>IF(AND(OR(K805=契約状況コード表!D$5,K805=契約状況コード表!D$6),OR(AG805=契約状況コード表!G$5,AG805=契約状況コード表!G$6)),"年間支払金額(全官署)",IF(OR(AG805=契約状況コード表!G$5,AG805=契約状況コード表!G$6),"年間支払金額",IF(AND(OR(COUNTIF(AI805,"*すべて*"),COUNTIF(AI805,"*全て*")),S805="●",OR(K805=契約状況コード表!D$5,K805=契約状況コード表!D$6)),"年間支払金額(全官署、契約相手方ごと)",IF(AND(OR(COUNTIF(AI805,"*すべて*"),COUNTIF(AI805,"*全て*")),S805="●"),"年間支払金額(契約相手方ごと)",IF(AND(OR(K805=契約状況コード表!D$5,K805=契約状況コード表!D$6),AG805=契約状況コード表!G$7),"契約総額(全官署)",IF(AND(K805=契約状況コード表!D$7,AG805=契約状況コード表!G$7),"契約総額(自官署のみ)",IF(K805=契約状況コード表!D$7,"年間支払金額(自官署のみ)",IF(AG805=契約状況コード表!G$7,"契約総額",IF(AND(COUNTIF(BJ805,"&lt;&gt;*単価*"),OR(K805=契約状況コード表!D$5,K805=契約状況コード表!D$6)),"全官署予定価格",IF(AND(COUNTIF(BJ805,"*単価*"),OR(K805=契約状況コード表!D$5,K805=契約状況コード表!D$6)),"全官署支払金額",IF(AND(COUNTIF(BJ805,"&lt;&gt;*単価*"),COUNTIF(BJ805,"*変更契約*")),"変更後予定価格",IF(COUNTIF(BJ805,"*単価*"),"年間支払金額","予定価格"))))))))))))</f>
        <v>予定価格</v>
      </c>
      <c r="BD805" s="98" t="str">
        <f>IF(AND(BI805=契約状況コード表!M$5,T805&gt;契約状況コード表!N$5),"○",IF(AND(BI805=契約状況コード表!M$6,T805&gt;=契約状況コード表!N$6),"○",IF(AND(BI805=契約状況コード表!M$7,T805&gt;=契約状況コード表!N$7),"○",IF(AND(BI805=契約状況コード表!M$8,T805&gt;=契約状況コード表!N$8),"○",IF(AND(BI805=契約状況コード表!M$9,T805&gt;=契約状況コード表!N$9),"○",IF(AND(BI805=契約状況コード表!M$10,T805&gt;=契約状況コード表!N$10),"○",IF(AND(BI805=契約状況コード表!M$11,T805&gt;=契約状況コード表!N$11),"○",IF(AND(BI805=契約状況コード表!M$12,T805&gt;=契約状況コード表!N$12),"○",IF(AND(BI805=契約状況コード表!M$13,T805&gt;=契約状況コード表!N$13),"○",IF(T805="他官署で調達手続き入札を実施のため","○","×"))))))))))</f>
        <v>×</v>
      </c>
      <c r="BE805" s="98" t="str">
        <f>IF(AND(BI805=契約状況コード表!M$5,Y805&gt;契約状況コード表!N$5),"○",IF(AND(BI805=契約状況コード表!M$6,Y805&gt;=契約状況コード表!N$6),"○",IF(AND(BI805=契約状況コード表!M$7,Y805&gt;=契約状況コード表!N$7),"○",IF(AND(BI805=契約状況コード表!M$8,Y805&gt;=契約状況コード表!N$8),"○",IF(AND(BI805=契約状況コード表!M$9,Y805&gt;=契約状況コード表!N$9),"○",IF(AND(BI805=契約状況コード表!M$10,Y805&gt;=契約状況コード表!N$10),"○",IF(AND(BI805=契約状況コード表!M$11,Y805&gt;=契約状況コード表!N$11),"○",IF(AND(BI805=契約状況コード表!M$12,Y805&gt;=契約状況コード表!N$12),"○",IF(AND(BI805=契約状況コード表!M$13,Y805&gt;=契約状況コード表!N$13),"○","×")))))))))</f>
        <v>×</v>
      </c>
      <c r="BF805" s="98" t="str">
        <f t="shared" si="100"/>
        <v>×</v>
      </c>
      <c r="BG805" s="98" t="str">
        <f t="shared" si="101"/>
        <v>×</v>
      </c>
      <c r="BH805" s="99" t="str">
        <f t="shared" si="102"/>
        <v/>
      </c>
      <c r="BI805" s="146">
        <f t="shared" si="103"/>
        <v>0</v>
      </c>
      <c r="BJ805" s="29" t="str">
        <f>IF(AG805=契約状況コード表!G$5,"",IF(AND(K805&lt;&gt;"",ISTEXT(U805)),"分担契約/単価契約",IF(ISTEXT(U805),"単価契約",IF(K805&lt;&gt;"","分担契約",""))))</f>
        <v/>
      </c>
      <c r="BK805" s="147"/>
      <c r="BL805" s="102" t="str">
        <f>IF(COUNTIF(T805,"**"),"",IF(AND(T805&gt;=契約状況コード表!P$5,OR(H805=契約状況コード表!M$5,H805=契約状況コード表!M$6)),1,IF(AND(T805&gt;=契約状況コード表!P$13,H805&lt;&gt;契約状況コード表!M$5,H805&lt;&gt;契約状況コード表!M$6),1,"")))</f>
        <v/>
      </c>
      <c r="BM805" s="132" t="str">
        <f t="shared" si="104"/>
        <v>○</v>
      </c>
      <c r="BN805" s="102" t="b">
        <f t="shared" si="105"/>
        <v>1</v>
      </c>
      <c r="BO805" s="102" t="b">
        <f t="shared" si="106"/>
        <v>1</v>
      </c>
    </row>
    <row r="806" spans="7:67" ht="60.6" customHeight="1">
      <c r="G806" s="64"/>
      <c r="H806" s="65"/>
      <c r="I806" s="65"/>
      <c r="J806" s="65"/>
      <c r="K806" s="64"/>
      <c r="L806" s="29"/>
      <c r="M806" s="66"/>
      <c r="N806" s="65"/>
      <c r="O806" s="67"/>
      <c r="P806" s="72"/>
      <c r="Q806" s="73"/>
      <c r="R806" s="65"/>
      <c r="S806" s="64"/>
      <c r="T806" s="68"/>
      <c r="U806" s="75"/>
      <c r="V806" s="76"/>
      <c r="W806" s="148" t="str">
        <f>IF(OR(T806="他官署で調達手続きを実施のため",AG806=契約状況コード表!G$5),"－",IF(V806&lt;&gt;"",ROUNDDOWN(V806/T806,3),(IFERROR(ROUNDDOWN(U806/T806,3),"－"))))</f>
        <v>－</v>
      </c>
      <c r="X806" s="68"/>
      <c r="Y806" s="68"/>
      <c r="Z806" s="71"/>
      <c r="AA806" s="69"/>
      <c r="AB806" s="70"/>
      <c r="AC806" s="71"/>
      <c r="AD806" s="71"/>
      <c r="AE806" s="71"/>
      <c r="AF806" s="71"/>
      <c r="AG806" s="69"/>
      <c r="AH806" s="65"/>
      <c r="AI806" s="65"/>
      <c r="AJ806" s="65"/>
      <c r="AK806" s="29"/>
      <c r="AL806" s="29"/>
      <c r="AM806" s="170"/>
      <c r="AN806" s="170"/>
      <c r="AO806" s="170"/>
      <c r="AP806" s="170"/>
      <c r="AQ806" s="29"/>
      <c r="AR806" s="64"/>
      <c r="AS806" s="29"/>
      <c r="AT806" s="29"/>
      <c r="AU806" s="29"/>
      <c r="AV806" s="29"/>
      <c r="AW806" s="29"/>
      <c r="AX806" s="29"/>
      <c r="AY806" s="29"/>
      <c r="AZ806" s="29"/>
      <c r="BA806" s="90"/>
      <c r="BB806" s="97"/>
      <c r="BC806" s="98" t="str">
        <f>IF(AND(OR(K806=契約状況コード表!D$5,K806=契約状況コード表!D$6),OR(AG806=契約状況コード表!G$5,AG806=契約状況コード表!G$6)),"年間支払金額(全官署)",IF(OR(AG806=契約状況コード表!G$5,AG806=契約状況コード表!G$6),"年間支払金額",IF(AND(OR(COUNTIF(AI806,"*すべて*"),COUNTIF(AI806,"*全て*")),S806="●",OR(K806=契約状況コード表!D$5,K806=契約状況コード表!D$6)),"年間支払金額(全官署、契約相手方ごと)",IF(AND(OR(COUNTIF(AI806,"*すべて*"),COUNTIF(AI806,"*全て*")),S806="●"),"年間支払金額(契約相手方ごと)",IF(AND(OR(K806=契約状況コード表!D$5,K806=契約状況コード表!D$6),AG806=契約状況コード表!G$7),"契約総額(全官署)",IF(AND(K806=契約状況コード表!D$7,AG806=契約状況コード表!G$7),"契約総額(自官署のみ)",IF(K806=契約状況コード表!D$7,"年間支払金額(自官署のみ)",IF(AG806=契約状況コード表!G$7,"契約総額",IF(AND(COUNTIF(BJ806,"&lt;&gt;*単価*"),OR(K806=契約状況コード表!D$5,K806=契約状況コード表!D$6)),"全官署予定価格",IF(AND(COUNTIF(BJ806,"*単価*"),OR(K806=契約状況コード表!D$5,K806=契約状況コード表!D$6)),"全官署支払金額",IF(AND(COUNTIF(BJ806,"&lt;&gt;*単価*"),COUNTIF(BJ806,"*変更契約*")),"変更後予定価格",IF(COUNTIF(BJ806,"*単価*"),"年間支払金額","予定価格"))))))))))))</f>
        <v>予定価格</v>
      </c>
      <c r="BD806" s="98" t="str">
        <f>IF(AND(BI806=契約状況コード表!M$5,T806&gt;契約状況コード表!N$5),"○",IF(AND(BI806=契約状況コード表!M$6,T806&gt;=契約状況コード表!N$6),"○",IF(AND(BI806=契約状況コード表!M$7,T806&gt;=契約状況コード表!N$7),"○",IF(AND(BI806=契約状況コード表!M$8,T806&gt;=契約状況コード表!N$8),"○",IF(AND(BI806=契約状況コード表!M$9,T806&gt;=契約状況コード表!N$9),"○",IF(AND(BI806=契約状況コード表!M$10,T806&gt;=契約状況コード表!N$10),"○",IF(AND(BI806=契約状況コード表!M$11,T806&gt;=契約状況コード表!N$11),"○",IF(AND(BI806=契約状況コード表!M$12,T806&gt;=契約状況コード表!N$12),"○",IF(AND(BI806=契約状況コード表!M$13,T806&gt;=契約状況コード表!N$13),"○",IF(T806="他官署で調達手続き入札を実施のため","○","×"))))))))))</f>
        <v>×</v>
      </c>
      <c r="BE806" s="98" t="str">
        <f>IF(AND(BI806=契約状況コード表!M$5,Y806&gt;契約状況コード表!N$5),"○",IF(AND(BI806=契約状況コード表!M$6,Y806&gt;=契約状況コード表!N$6),"○",IF(AND(BI806=契約状況コード表!M$7,Y806&gt;=契約状況コード表!N$7),"○",IF(AND(BI806=契約状況コード表!M$8,Y806&gt;=契約状況コード表!N$8),"○",IF(AND(BI806=契約状況コード表!M$9,Y806&gt;=契約状況コード表!N$9),"○",IF(AND(BI806=契約状況コード表!M$10,Y806&gt;=契約状況コード表!N$10),"○",IF(AND(BI806=契約状況コード表!M$11,Y806&gt;=契約状況コード表!N$11),"○",IF(AND(BI806=契約状況コード表!M$12,Y806&gt;=契約状況コード表!N$12),"○",IF(AND(BI806=契約状況コード表!M$13,Y806&gt;=契約状況コード表!N$13),"○","×")))))))))</f>
        <v>×</v>
      </c>
      <c r="BF806" s="98" t="str">
        <f t="shared" si="100"/>
        <v>×</v>
      </c>
      <c r="BG806" s="98" t="str">
        <f t="shared" si="101"/>
        <v>×</v>
      </c>
      <c r="BH806" s="99" t="str">
        <f t="shared" si="102"/>
        <v/>
      </c>
      <c r="BI806" s="146">
        <f t="shared" si="103"/>
        <v>0</v>
      </c>
      <c r="BJ806" s="29" t="str">
        <f>IF(AG806=契約状況コード表!G$5,"",IF(AND(K806&lt;&gt;"",ISTEXT(U806)),"分担契約/単価契約",IF(ISTEXT(U806),"単価契約",IF(K806&lt;&gt;"","分担契約",""))))</f>
        <v/>
      </c>
      <c r="BK806" s="147"/>
      <c r="BL806" s="102" t="str">
        <f>IF(COUNTIF(T806,"**"),"",IF(AND(T806&gt;=契約状況コード表!P$5,OR(H806=契約状況コード表!M$5,H806=契約状況コード表!M$6)),1,IF(AND(T806&gt;=契約状況コード表!P$13,H806&lt;&gt;契約状況コード表!M$5,H806&lt;&gt;契約状況コード表!M$6),1,"")))</f>
        <v/>
      </c>
      <c r="BM806" s="132" t="str">
        <f t="shared" si="104"/>
        <v>○</v>
      </c>
      <c r="BN806" s="102" t="b">
        <f t="shared" si="105"/>
        <v>1</v>
      </c>
      <c r="BO806" s="102" t="b">
        <f t="shared" si="106"/>
        <v>1</v>
      </c>
    </row>
    <row r="807" spans="7:67" ht="60.6" customHeight="1">
      <c r="G807" s="64"/>
      <c r="H807" s="65"/>
      <c r="I807" s="65"/>
      <c r="J807" s="65"/>
      <c r="K807" s="64"/>
      <c r="L807" s="29"/>
      <c r="M807" s="66"/>
      <c r="N807" s="65"/>
      <c r="O807" s="67"/>
      <c r="P807" s="72"/>
      <c r="Q807" s="73"/>
      <c r="R807" s="65"/>
      <c r="S807" s="64"/>
      <c r="T807" s="68"/>
      <c r="U807" s="75"/>
      <c r="V807" s="76"/>
      <c r="W807" s="148" t="str">
        <f>IF(OR(T807="他官署で調達手続きを実施のため",AG807=契約状況コード表!G$5),"－",IF(V807&lt;&gt;"",ROUNDDOWN(V807/T807,3),(IFERROR(ROUNDDOWN(U807/T807,3),"－"))))</f>
        <v>－</v>
      </c>
      <c r="X807" s="68"/>
      <c r="Y807" s="68"/>
      <c r="Z807" s="71"/>
      <c r="AA807" s="69"/>
      <c r="AB807" s="70"/>
      <c r="AC807" s="71"/>
      <c r="AD807" s="71"/>
      <c r="AE807" s="71"/>
      <c r="AF807" s="71"/>
      <c r="AG807" s="69"/>
      <c r="AH807" s="65"/>
      <c r="AI807" s="65"/>
      <c r="AJ807" s="65"/>
      <c r="AK807" s="29"/>
      <c r="AL807" s="29"/>
      <c r="AM807" s="170"/>
      <c r="AN807" s="170"/>
      <c r="AO807" s="170"/>
      <c r="AP807" s="170"/>
      <c r="AQ807" s="29"/>
      <c r="AR807" s="64"/>
      <c r="AS807" s="29"/>
      <c r="AT807" s="29"/>
      <c r="AU807" s="29"/>
      <c r="AV807" s="29"/>
      <c r="AW807" s="29"/>
      <c r="AX807" s="29"/>
      <c r="AY807" s="29"/>
      <c r="AZ807" s="29"/>
      <c r="BA807" s="90"/>
      <c r="BB807" s="97"/>
      <c r="BC807" s="98" t="str">
        <f>IF(AND(OR(K807=契約状況コード表!D$5,K807=契約状況コード表!D$6),OR(AG807=契約状況コード表!G$5,AG807=契約状況コード表!G$6)),"年間支払金額(全官署)",IF(OR(AG807=契約状況コード表!G$5,AG807=契約状況コード表!G$6),"年間支払金額",IF(AND(OR(COUNTIF(AI807,"*すべて*"),COUNTIF(AI807,"*全て*")),S807="●",OR(K807=契約状況コード表!D$5,K807=契約状況コード表!D$6)),"年間支払金額(全官署、契約相手方ごと)",IF(AND(OR(COUNTIF(AI807,"*すべて*"),COUNTIF(AI807,"*全て*")),S807="●"),"年間支払金額(契約相手方ごと)",IF(AND(OR(K807=契約状況コード表!D$5,K807=契約状況コード表!D$6),AG807=契約状況コード表!G$7),"契約総額(全官署)",IF(AND(K807=契約状況コード表!D$7,AG807=契約状況コード表!G$7),"契約総額(自官署のみ)",IF(K807=契約状況コード表!D$7,"年間支払金額(自官署のみ)",IF(AG807=契約状況コード表!G$7,"契約総額",IF(AND(COUNTIF(BJ807,"&lt;&gt;*単価*"),OR(K807=契約状況コード表!D$5,K807=契約状況コード表!D$6)),"全官署予定価格",IF(AND(COUNTIF(BJ807,"*単価*"),OR(K807=契約状況コード表!D$5,K807=契約状況コード表!D$6)),"全官署支払金額",IF(AND(COUNTIF(BJ807,"&lt;&gt;*単価*"),COUNTIF(BJ807,"*変更契約*")),"変更後予定価格",IF(COUNTIF(BJ807,"*単価*"),"年間支払金額","予定価格"))))))))))))</f>
        <v>予定価格</v>
      </c>
      <c r="BD807" s="98" t="str">
        <f>IF(AND(BI807=契約状況コード表!M$5,T807&gt;契約状況コード表!N$5),"○",IF(AND(BI807=契約状況コード表!M$6,T807&gt;=契約状況コード表!N$6),"○",IF(AND(BI807=契約状況コード表!M$7,T807&gt;=契約状況コード表!N$7),"○",IF(AND(BI807=契約状況コード表!M$8,T807&gt;=契約状況コード表!N$8),"○",IF(AND(BI807=契約状況コード表!M$9,T807&gt;=契約状況コード表!N$9),"○",IF(AND(BI807=契約状況コード表!M$10,T807&gt;=契約状況コード表!N$10),"○",IF(AND(BI807=契約状況コード表!M$11,T807&gt;=契約状況コード表!N$11),"○",IF(AND(BI807=契約状況コード表!M$12,T807&gt;=契約状況コード表!N$12),"○",IF(AND(BI807=契約状況コード表!M$13,T807&gt;=契約状況コード表!N$13),"○",IF(T807="他官署で調達手続き入札を実施のため","○","×"))))))))))</f>
        <v>×</v>
      </c>
      <c r="BE807" s="98" t="str">
        <f>IF(AND(BI807=契約状況コード表!M$5,Y807&gt;契約状況コード表!N$5),"○",IF(AND(BI807=契約状況コード表!M$6,Y807&gt;=契約状況コード表!N$6),"○",IF(AND(BI807=契約状況コード表!M$7,Y807&gt;=契約状況コード表!N$7),"○",IF(AND(BI807=契約状況コード表!M$8,Y807&gt;=契約状況コード表!N$8),"○",IF(AND(BI807=契約状況コード表!M$9,Y807&gt;=契約状況コード表!N$9),"○",IF(AND(BI807=契約状況コード表!M$10,Y807&gt;=契約状況コード表!N$10),"○",IF(AND(BI807=契約状況コード表!M$11,Y807&gt;=契約状況コード表!N$11),"○",IF(AND(BI807=契約状況コード表!M$12,Y807&gt;=契約状況コード表!N$12),"○",IF(AND(BI807=契約状況コード表!M$13,Y807&gt;=契約状況コード表!N$13),"○","×")))))))))</f>
        <v>×</v>
      </c>
      <c r="BF807" s="98" t="str">
        <f t="shared" si="100"/>
        <v>×</v>
      </c>
      <c r="BG807" s="98" t="str">
        <f t="shared" si="101"/>
        <v>×</v>
      </c>
      <c r="BH807" s="99" t="str">
        <f t="shared" si="102"/>
        <v/>
      </c>
      <c r="BI807" s="146">
        <f t="shared" si="103"/>
        <v>0</v>
      </c>
      <c r="BJ807" s="29" t="str">
        <f>IF(AG807=契約状況コード表!G$5,"",IF(AND(K807&lt;&gt;"",ISTEXT(U807)),"分担契約/単価契約",IF(ISTEXT(U807),"単価契約",IF(K807&lt;&gt;"","分担契約",""))))</f>
        <v/>
      </c>
      <c r="BK807" s="147"/>
      <c r="BL807" s="102" t="str">
        <f>IF(COUNTIF(T807,"**"),"",IF(AND(T807&gt;=契約状況コード表!P$5,OR(H807=契約状況コード表!M$5,H807=契約状況コード表!M$6)),1,IF(AND(T807&gt;=契約状況コード表!P$13,H807&lt;&gt;契約状況コード表!M$5,H807&lt;&gt;契約状況コード表!M$6),1,"")))</f>
        <v/>
      </c>
      <c r="BM807" s="132" t="str">
        <f t="shared" si="104"/>
        <v>○</v>
      </c>
      <c r="BN807" s="102" t="b">
        <f t="shared" si="105"/>
        <v>1</v>
      </c>
      <c r="BO807" s="102" t="b">
        <f t="shared" si="106"/>
        <v>1</v>
      </c>
    </row>
    <row r="808" spans="7:67" ht="60.6" customHeight="1">
      <c r="G808" s="64"/>
      <c r="H808" s="65"/>
      <c r="I808" s="65"/>
      <c r="J808" s="65"/>
      <c r="K808" s="64"/>
      <c r="L808" s="29"/>
      <c r="M808" s="66"/>
      <c r="N808" s="65"/>
      <c r="O808" s="67"/>
      <c r="P808" s="72"/>
      <c r="Q808" s="73"/>
      <c r="R808" s="65"/>
      <c r="S808" s="64"/>
      <c r="T808" s="68"/>
      <c r="U808" s="75"/>
      <c r="V808" s="76"/>
      <c r="W808" s="148" t="str">
        <f>IF(OR(T808="他官署で調達手続きを実施のため",AG808=契約状況コード表!G$5),"－",IF(V808&lt;&gt;"",ROUNDDOWN(V808/T808,3),(IFERROR(ROUNDDOWN(U808/T808,3),"－"))))</f>
        <v>－</v>
      </c>
      <c r="X808" s="68"/>
      <c r="Y808" s="68"/>
      <c r="Z808" s="71"/>
      <c r="AA808" s="69"/>
      <c r="AB808" s="70"/>
      <c r="AC808" s="71"/>
      <c r="AD808" s="71"/>
      <c r="AE808" s="71"/>
      <c r="AF808" s="71"/>
      <c r="AG808" s="69"/>
      <c r="AH808" s="65"/>
      <c r="AI808" s="65"/>
      <c r="AJ808" s="65"/>
      <c r="AK808" s="29"/>
      <c r="AL808" s="29"/>
      <c r="AM808" s="170"/>
      <c r="AN808" s="170"/>
      <c r="AO808" s="170"/>
      <c r="AP808" s="170"/>
      <c r="AQ808" s="29"/>
      <c r="AR808" s="64"/>
      <c r="AS808" s="29"/>
      <c r="AT808" s="29"/>
      <c r="AU808" s="29"/>
      <c r="AV808" s="29"/>
      <c r="AW808" s="29"/>
      <c r="AX808" s="29"/>
      <c r="AY808" s="29"/>
      <c r="AZ808" s="29"/>
      <c r="BA808" s="90"/>
      <c r="BB808" s="97"/>
      <c r="BC808" s="98" t="str">
        <f>IF(AND(OR(K808=契約状況コード表!D$5,K808=契約状況コード表!D$6),OR(AG808=契約状況コード表!G$5,AG808=契約状況コード表!G$6)),"年間支払金額(全官署)",IF(OR(AG808=契約状況コード表!G$5,AG808=契約状況コード表!G$6),"年間支払金額",IF(AND(OR(COUNTIF(AI808,"*すべて*"),COUNTIF(AI808,"*全て*")),S808="●",OR(K808=契約状況コード表!D$5,K808=契約状況コード表!D$6)),"年間支払金額(全官署、契約相手方ごと)",IF(AND(OR(COUNTIF(AI808,"*すべて*"),COUNTIF(AI808,"*全て*")),S808="●"),"年間支払金額(契約相手方ごと)",IF(AND(OR(K808=契約状況コード表!D$5,K808=契約状況コード表!D$6),AG808=契約状況コード表!G$7),"契約総額(全官署)",IF(AND(K808=契約状況コード表!D$7,AG808=契約状況コード表!G$7),"契約総額(自官署のみ)",IF(K808=契約状況コード表!D$7,"年間支払金額(自官署のみ)",IF(AG808=契約状況コード表!G$7,"契約総額",IF(AND(COUNTIF(BJ808,"&lt;&gt;*単価*"),OR(K808=契約状況コード表!D$5,K808=契約状況コード表!D$6)),"全官署予定価格",IF(AND(COUNTIF(BJ808,"*単価*"),OR(K808=契約状況コード表!D$5,K808=契約状況コード表!D$6)),"全官署支払金額",IF(AND(COUNTIF(BJ808,"&lt;&gt;*単価*"),COUNTIF(BJ808,"*変更契約*")),"変更後予定価格",IF(COUNTIF(BJ808,"*単価*"),"年間支払金額","予定価格"))))))))))))</f>
        <v>予定価格</v>
      </c>
      <c r="BD808" s="98" t="str">
        <f>IF(AND(BI808=契約状況コード表!M$5,T808&gt;契約状況コード表!N$5),"○",IF(AND(BI808=契約状況コード表!M$6,T808&gt;=契約状況コード表!N$6),"○",IF(AND(BI808=契約状況コード表!M$7,T808&gt;=契約状況コード表!N$7),"○",IF(AND(BI808=契約状況コード表!M$8,T808&gt;=契約状況コード表!N$8),"○",IF(AND(BI808=契約状況コード表!M$9,T808&gt;=契約状況コード表!N$9),"○",IF(AND(BI808=契約状況コード表!M$10,T808&gt;=契約状況コード表!N$10),"○",IF(AND(BI808=契約状況コード表!M$11,T808&gt;=契約状況コード表!N$11),"○",IF(AND(BI808=契約状況コード表!M$12,T808&gt;=契約状況コード表!N$12),"○",IF(AND(BI808=契約状況コード表!M$13,T808&gt;=契約状況コード表!N$13),"○",IF(T808="他官署で調達手続き入札を実施のため","○","×"))))))))))</f>
        <v>×</v>
      </c>
      <c r="BE808" s="98" t="str">
        <f>IF(AND(BI808=契約状況コード表!M$5,Y808&gt;契約状況コード表!N$5),"○",IF(AND(BI808=契約状況コード表!M$6,Y808&gt;=契約状況コード表!N$6),"○",IF(AND(BI808=契約状況コード表!M$7,Y808&gt;=契約状況コード表!N$7),"○",IF(AND(BI808=契約状況コード表!M$8,Y808&gt;=契約状況コード表!N$8),"○",IF(AND(BI808=契約状況コード表!M$9,Y808&gt;=契約状況コード表!N$9),"○",IF(AND(BI808=契約状況コード表!M$10,Y808&gt;=契約状況コード表!N$10),"○",IF(AND(BI808=契約状況コード表!M$11,Y808&gt;=契約状況コード表!N$11),"○",IF(AND(BI808=契約状況コード表!M$12,Y808&gt;=契約状況コード表!N$12),"○",IF(AND(BI808=契約状況コード表!M$13,Y808&gt;=契約状況コード表!N$13),"○","×")))))))))</f>
        <v>×</v>
      </c>
      <c r="BF808" s="98" t="str">
        <f t="shared" si="100"/>
        <v>×</v>
      </c>
      <c r="BG808" s="98" t="str">
        <f t="shared" si="101"/>
        <v>×</v>
      </c>
      <c r="BH808" s="99" t="str">
        <f t="shared" si="102"/>
        <v/>
      </c>
      <c r="BI808" s="146">
        <f t="shared" si="103"/>
        <v>0</v>
      </c>
      <c r="BJ808" s="29" t="str">
        <f>IF(AG808=契約状況コード表!G$5,"",IF(AND(K808&lt;&gt;"",ISTEXT(U808)),"分担契約/単価契約",IF(ISTEXT(U808),"単価契約",IF(K808&lt;&gt;"","分担契約",""))))</f>
        <v/>
      </c>
      <c r="BK808" s="147"/>
      <c r="BL808" s="102" t="str">
        <f>IF(COUNTIF(T808,"**"),"",IF(AND(T808&gt;=契約状況コード表!P$5,OR(H808=契約状況コード表!M$5,H808=契約状況コード表!M$6)),1,IF(AND(T808&gt;=契約状況コード表!P$13,H808&lt;&gt;契約状況コード表!M$5,H808&lt;&gt;契約状況コード表!M$6),1,"")))</f>
        <v/>
      </c>
      <c r="BM808" s="132" t="str">
        <f t="shared" si="104"/>
        <v>○</v>
      </c>
      <c r="BN808" s="102" t="b">
        <f t="shared" si="105"/>
        <v>1</v>
      </c>
      <c r="BO808" s="102" t="b">
        <f t="shared" si="106"/>
        <v>1</v>
      </c>
    </row>
    <row r="809" spans="7:67" ht="60.6" customHeight="1">
      <c r="G809" s="64"/>
      <c r="H809" s="65"/>
      <c r="I809" s="65"/>
      <c r="J809" s="65"/>
      <c r="K809" s="64"/>
      <c r="L809" s="29"/>
      <c r="M809" s="66"/>
      <c r="N809" s="65"/>
      <c r="O809" s="67"/>
      <c r="P809" s="72"/>
      <c r="Q809" s="73"/>
      <c r="R809" s="65"/>
      <c r="S809" s="64"/>
      <c r="T809" s="68"/>
      <c r="U809" s="75"/>
      <c r="V809" s="76"/>
      <c r="W809" s="148" t="str">
        <f>IF(OR(T809="他官署で調達手続きを実施のため",AG809=契約状況コード表!G$5),"－",IF(V809&lt;&gt;"",ROUNDDOWN(V809/T809,3),(IFERROR(ROUNDDOWN(U809/T809,3),"－"))))</f>
        <v>－</v>
      </c>
      <c r="X809" s="68"/>
      <c r="Y809" s="68"/>
      <c r="Z809" s="71"/>
      <c r="AA809" s="69"/>
      <c r="AB809" s="70"/>
      <c r="AC809" s="71"/>
      <c r="AD809" s="71"/>
      <c r="AE809" s="71"/>
      <c r="AF809" s="71"/>
      <c r="AG809" s="69"/>
      <c r="AH809" s="65"/>
      <c r="AI809" s="65"/>
      <c r="AJ809" s="65"/>
      <c r="AK809" s="29"/>
      <c r="AL809" s="29"/>
      <c r="AM809" s="170"/>
      <c r="AN809" s="170"/>
      <c r="AO809" s="170"/>
      <c r="AP809" s="170"/>
      <c r="AQ809" s="29"/>
      <c r="AR809" s="64"/>
      <c r="AS809" s="29"/>
      <c r="AT809" s="29"/>
      <c r="AU809" s="29"/>
      <c r="AV809" s="29"/>
      <c r="AW809" s="29"/>
      <c r="AX809" s="29"/>
      <c r="AY809" s="29"/>
      <c r="AZ809" s="29"/>
      <c r="BA809" s="92"/>
      <c r="BB809" s="97"/>
      <c r="BC809" s="98" t="str">
        <f>IF(AND(OR(K809=契約状況コード表!D$5,K809=契約状況コード表!D$6),OR(AG809=契約状況コード表!G$5,AG809=契約状況コード表!G$6)),"年間支払金額(全官署)",IF(OR(AG809=契約状況コード表!G$5,AG809=契約状況コード表!G$6),"年間支払金額",IF(AND(OR(COUNTIF(AI809,"*すべて*"),COUNTIF(AI809,"*全て*")),S809="●",OR(K809=契約状況コード表!D$5,K809=契約状況コード表!D$6)),"年間支払金額(全官署、契約相手方ごと)",IF(AND(OR(COUNTIF(AI809,"*すべて*"),COUNTIF(AI809,"*全て*")),S809="●"),"年間支払金額(契約相手方ごと)",IF(AND(OR(K809=契約状況コード表!D$5,K809=契約状況コード表!D$6),AG809=契約状況コード表!G$7),"契約総額(全官署)",IF(AND(K809=契約状況コード表!D$7,AG809=契約状況コード表!G$7),"契約総額(自官署のみ)",IF(K809=契約状況コード表!D$7,"年間支払金額(自官署のみ)",IF(AG809=契約状況コード表!G$7,"契約総額",IF(AND(COUNTIF(BJ809,"&lt;&gt;*単価*"),OR(K809=契約状況コード表!D$5,K809=契約状況コード表!D$6)),"全官署予定価格",IF(AND(COUNTIF(BJ809,"*単価*"),OR(K809=契約状況コード表!D$5,K809=契約状況コード表!D$6)),"全官署支払金額",IF(AND(COUNTIF(BJ809,"&lt;&gt;*単価*"),COUNTIF(BJ809,"*変更契約*")),"変更後予定価格",IF(COUNTIF(BJ809,"*単価*"),"年間支払金額","予定価格"))))))))))))</f>
        <v>予定価格</v>
      </c>
      <c r="BD809" s="98" t="str">
        <f>IF(AND(BI809=契約状況コード表!M$5,T809&gt;契約状況コード表!N$5),"○",IF(AND(BI809=契約状況コード表!M$6,T809&gt;=契約状況コード表!N$6),"○",IF(AND(BI809=契約状況コード表!M$7,T809&gt;=契約状況コード表!N$7),"○",IF(AND(BI809=契約状況コード表!M$8,T809&gt;=契約状況コード表!N$8),"○",IF(AND(BI809=契約状況コード表!M$9,T809&gt;=契約状況コード表!N$9),"○",IF(AND(BI809=契約状況コード表!M$10,T809&gt;=契約状況コード表!N$10),"○",IF(AND(BI809=契約状況コード表!M$11,T809&gt;=契約状況コード表!N$11),"○",IF(AND(BI809=契約状況コード表!M$12,T809&gt;=契約状況コード表!N$12),"○",IF(AND(BI809=契約状況コード表!M$13,T809&gt;=契約状況コード表!N$13),"○",IF(T809="他官署で調達手続き入札を実施のため","○","×"))))))))))</f>
        <v>×</v>
      </c>
      <c r="BE809" s="98" t="str">
        <f>IF(AND(BI809=契約状況コード表!M$5,Y809&gt;契約状況コード表!N$5),"○",IF(AND(BI809=契約状況コード表!M$6,Y809&gt;=契約状況コード表!N$6),"○",IF(AND(BI809=契約状況コード表!M$7,Y809&gt;=契約状況コード表!N$7),"○",IF(AND(BI809=契約状況コード表!M$8,Y809&gt;=契約状況コード表!N$8),"○",IF(AND(BI809=契約状況コード表!M$9,Y809&gt;=契約状況コード表!N$9),"○",IF(AND(BI809=契約状況コード表!M$10,Y809&gt;=契約状況コード表!N$10),"○",IF(AND(BI809=契約状況コード表!M$11,Y809&gt;=契約状況コード表!N$11),"○",IF(AND(BI809=契約状況コード表!M$12,Y809&gt;=契約状況コード表!N$12),"○",IF(AND(BI809=契約状況コード表!M$13,Y809&gt;=契約状況コード表!N$13),"○","×")))))))))</f>
        <v>×</v>
      </c>
      <c r="BF809" s="98" t="str">
        <f t="shared" si="100"/>
        <v>×</v>
      </c>
      <c r="BG809" s="98" t="str">
        <f t="shared" si="101"/>
        <v>×</v>
      </c>
      <c r="BH809" s="99" t="str">
        <f t="shared" si="102"/>
        <v/>
      </c>
      <c r="BI809" s="146">
        <f t="shared" si="103"/>
        <v>0</v>
      </c>
      <c r="BJ809" s="29" t="str">
        <f>IF(AG809=契約状況コード表!G$5,"",IF(AND(K809&lt;&gt;"",ISTEXT(U809)),"分担契約/単価契約",IF(ISTEXT(U809),"単価契約",IF(K809&lt;&gt;"","分担契約",""))))</f>
        <v/>
      </c>
      <c r="BK809" s="147"/>
      <c r="BL809" s="102" t="str">
        <f>IF(COUNTIF(T809,"**"),"",IF(AND(T809&gt;=契約状況コード表!P$5,OR(H809=契約状況コード表!M$5,H809=契約状況コード表!M$6)),1,IF(AND(T809&gt;=契約状況コード表!P$13,H809&lt;&gt;契約状況コード表!M$5,H809&lt;&gt;契約状況コード表!M$6),1,"")))</f>
        <v/>
      </c>
      <c r="BM809" s="132" t="str">
        <f t="shared" si="104"/>
        <v>○</v>
      </c>
      <c r="BN809" s="102" t="b">
        <f t="shared" si="105"/>
        <v>1</v>
      </c>
      <c r="BO809" s="102" t="b">
        <f t="shared" si="106"/>
        <v>1</v>
      </c>
    </row>
    <row r="810" spans="7:67" ht="60.6" customHeight="1">
      <c r="G810" s="64"/>
      <c r="H810" s="65"/>
      <c r="I810" s="65"/>
      <c r="J810" s="65"/>
      <c r="K810" s="64"/>
      <c r="L810" s="29"/>
      <c r="M810" s="66"/>
      <c r="N810" s="65"/>
      <c r="O810" s="67"/>
      <c r="P810" s="72"/>
      <c r="Q810" s="73"/>
      <c r="R810" s="65"/>
      <c r="S810" s="64"/>
      <c r="T810" s="68"/>
      <c r="U810" s="75"/>
      <c r="V810" s="76"/>
      <c r="W810" s="148" t="str">
        <f>IF(OR(T810="他官署で調達手続きを実施のため",AG810=契約状況コード表!G$5),"－",IF(V810&lt;&gt;"",ROUNDDOWN(V810/T810,3),(IFERROR(ROUNDDOWN(U810/T810,3),"－"))))</f>
        <v>－</v>
      </c>
      <c r="X810" s="68"/>
      <c r="Y810" s="68"/>
      <c r="Z810" s="71"/>
      <c r="AA810" s="69"/>
      <c r="AB810" s="70"/>
      <c r="AC810" s="71"/>
      <c r="AD810" s="71"/>
      <c r="AE810" s="71"/>
      <c r="AF810" s="71"/>
      <c r="AG810" s="69"/>
      <c r="AH810" s="65"/>
      <c r="AI810" s="65"/>
      <c r="AJ810" s="65"/>
      <c r="AK810" s="29"/>
      <c r="AL810" s="29"/>
      <c r="AM810" s="170"/>
      <c r="AN810" s="170"/>
      <c r="AO810" s="170"/>
      <c r="AP810" s="170"/>
      <c r="AQ810" s="29"/>
      <c r="AR810" s="64"/>
      <c r="AS810" s="29"/>
      <c r="AT810" s="29"/>
      <c r="AU810" s="29"/>
      <c r="AV810" s="29"/>
      <c r="AW810" s="29"/>
      <c r="AX810" s="29"/>
      <c r="AY810" s="29"/>
      <c r="AZ810" s="29"/>
      <c r="BA810" s="90"/>
      <c r="BB810" s="97"/>
      <c r="BC810" s="98" t="str">
        <f>IF(AND(OR(K810=契約状況コード表!D$5,K810=契約状況コード表!D$6),OR(AG810=契約状況コード表!G$5,AG810=契約状況コード表!G$6)),"年間支払金額(全官署)",IF(OR(AG810=契約状況コード表!G$5,AG810=契約状況コード表!G$6),"年間支払金額",IF(AND(OR(COUNTIF(AI810,"*すべて*"),COUNTIF(AI810,"*全て*")),S810="●",OR(K810=契約状況コード表!D$5,K810=契約状況コード表!D$6)),"年間支払金額(全官署、契約相手方ごと)",IF(AND(OR(COUNTIF(AI810,"*すべて*"),COUNTIF(AI810,"*全て*")),S810="●"),"年間支払金額(契約相手方ごと)",IF(AND(OR(K810=契約状況コード表!D$5,K810=契約状況コード表!D$6),AG810=契約状況コード表!G$7),"契約総額(全官署)",IF(AND(K810=契約状況コード表!D$7,AG810=契約状況コード表!G$7),"契約総額(自官署のみ)",IF(K810=契約状況コード表!D$7,"年間支払金額(自官署のみ)",IF(AG810=契約状況コード表!G$7,"契約総額",IF(AND(COUNTIF(BJ810,"&lt;&gt;*単価*"),OR(K810=契約状況コード表!D$5,K810=契約状況コード表!D$6)),"全官署予定価格",IF(AND(COUNTIF(BJ810,"*単価*"),OR(K810=契約状況コード表!D$5,K810=契約状況コード表!D$6)),"全官署支払金額",IF(AND(COUNTIF(BJ810,"&lt;&gt;*単価*"),COUNTIF(BJ810,"*変更契約*")),"変更後予定価格",IF(COUNTIF(BJ810,"*単価*"),"年間支払金額","予定価格"))))))))))))</f>
        <v>予定価格</v>
      </c>
      <c r="BD810" s="98" t="str">
        <f>IF(AND(BI810=契約状況コード表!M$5,T810&gt;契約状況コード表!N$5),"○",IF(AND(BI810=契約状況コード表!M$6,T810&gt;=契約状況コード表!N$6),"○",IF(AND(BI810=契約状況コード表!M$7,T810&gt;=契約状況コード表!N$7),"○",IF(AND(BI810=契約状況コード表!M$8,T810&gt;=契約状況コード表!N$8),"○",IF(AND(BI810=契約状況コード表!M$9,T810&gt;=契約状況コード表!N$9),"○",IF(AND(BI810=契約状況コード表!M$10,T810&gt;=契約状況コード表!N$10),"○",IF(AND(BI810=契約状況コード表!M$11,T810&gt;=契約状況コード表!N$11),"○",IF(AND(BI810=契約状況コード表!M$12,T810&gt;=契約状況コード表!N$12),"○",IF(AND(BI810=契約状況コード表!M$13,T810&gt;=契約状況コード表!N$13),"○",IF(T810="他官署で調達手続き入札を実施のため","○","×"))))))))))</f>
        <v>×</v>
      </c>
      <c r="BE810" s="98" t="str">
        <f>IF(AND(BI810=契約状況コード表!M$5,Y810&gt;契約状況コード表!N$5),"○",IF(AND(BI810=契約状況コード表!M$6,Y810&gt;=契約状況コード表!N$6),"○",IF(AND(BI810=契約状況コード表!M$7,Y810&gt;=契約状況コード表!N$7),"○",IF(AND(BI810=契約状況コード表!M$8,Y810&gt;=契約状況コード表!N$8),"○",IF(AND(BI810=契約状況コード表!M$9,Y810&gt;=契約状況コード表!N$9),"○",IF(AND(BI810=契約状況コード表!M$10,Y810&gt;=契約状況コード表!N$10),"○",IF(AND(BI810=契約状況コード表!M$11,Y810&gt;=契約状況コード表!N$11),"○",IF(AND(BI810=契約状況コード表!M$12,Y810&gt;=契約状況コード表!N$12),"○",IF(AND(BI810=契約状況コード表!M$13,Y810&gt;=契約状況コード表!N$13),"○","×")))))))))</f>
        <v>×</v>
      </c>
      <c r="BF810" s="98" t="str">
        <f t="shared" si="100"/>
        <v>×</v>
      </c>
      <c r="BG810" s="98" t="str">
        <f t="shared" si="101"/>
        <v>×</v>
      </c>
      <c r="BH810" s="99" t="str">
        <f t="shared" si="102"/>
        <v/>
      </c>
      <c r="BI810" s="146">
        <f t="shared" si="103"/>
        <v>0</v>
      </c>
      <c r="BJ810" s="29" t="str">
        <f>IF(AG810=契約状況コード表!G$5,"",IF(AND(K810&lt;&gt;"",ISTEXT(U810)),"分担契約/単価契約",IF(ISTEXT(U810),"単価契約",IF(K810&lt;&gt;"","分担契約",""))))</f>
        <v/>
      </c>
      <c r="BK810" s="147"/>
      <c r="BL810" s="102" t="str">
        <f>IF(COUNTIF(T810,"**"),"",IF(AND(T810&gt;=契約状況コード表!P$5,OR(H810=契約状況コード表!M$5,H810=契約状況コード表!M$6)),1,IF(AND(T810&gt;=契約状況コード表!P$13,H810&lt;&gt;契約状況コード表!M$5,H810&lt;&gt;契約状況コード表!M$6),1,"")))</f>
        <v/>
      </c>
      <c r="BM810" s="132" t="str">
        <f t="shared" si="104"/>
        <v>○</v>
      </c>
      <c r="BN810" s="102" t="b">
        <f t="shared" si="105"/>
        <v>1</v>
      </c>
      <c r="BO810" s="102" t="b">
        <f t="shared" si="106"/>
        <v>1</v>
      </c>
    </row>
    <row r="811" spans="7:67" ht="60.6" customHeight="1">
      <c r="G811" s="64"/>
      <c r="H811" s="65"/>
      <c r="I811" s="65"/>
      <c r="J811" s="65"/>
      <c r="K811" s="64"/>
      <c r="L811" s="29"/>
      <c r="M811" s="66"/>
      <c r="N811" s="65"/>
      <c r="O811" s="67"/>
      <c r="P811" s="72"/>
      <c r="Q811" s="73"/>
      <c r="R811" s="65"/>
      <c r="S811" s="64"/>
      <c r="T811" s="68"/>
      <c r="U811" s="75"/>
      <c r="V811" s="76"/>
      <c r="W811" s="148" t="str">
        <f>IF(OR(T811="他官署で調達手続きを実施のため",AG811=契約状況コード表!G$5),"－",IF(V811&lt;&gt;"",ROUNDDOWN(V811/T811,3),(IFERROR(ROUNDDOWN(U811/T811,3),"－"))))</f>
        <v>－</v>
      </c>
      <c r="X811" s="68"/>
      <c r="Y811" s="68"/>
      <c r="Z811" s="71"/>
      <c r="AA811" s="69"/>
      <c r="AB811" s="70"/>
      <c r="AC811" s="71"/>
      <c r="AD811" s="71"/>
      <c r="AE811" s="71"/>
      <c r="AF811" s="71"/>
      <c r="AG811" s="69"/>
      <c r="AH811" s="65"/>
      <c r="AI811" s="65"/>
      <c r="AJ811" s="65"/>
      <c r="AK811" s="29"/>
      <c r="AL811" s="29"/>
      <c r="AM811" s="170"/>
      <c r="AN811" s="170"/>
      <c r="AO811" s="170"/>
      <c r="AP811" s="170"/>
      <c r="AQ811" s="29"/>
      <c r="AR811" s="64"/>
      <c r="AS811" s="29"/>
      <c r="AT811" s="29"/>
      <c r="AU811" s="29"/>
      <c r="AV811" s="29"/>
      <c r="AW811" s="29"/>
      <c r="AX811" s="29"/>
      <c r="AY811" s="29"/>
      <c r="AZ811" s="29"/>
      <c r="BA811" s="90"/>
      <c r="BB811" s="97"/>
      <c r="BC811" s="98" t="str">
        <f>IF(AND(OR(K811=契約状況コード表!D$5,K811=契約状況コード表!D$6),OR(AG811=契約状況コード表!G$5,AG811=契約状況コード表!G$6)),"年間支払金額(全官署)",IF(OR(AG811=契約状況コード表!G$5,AG811=契約状況コード表!G$6),"年間支払金額",IF(AND(OR(COUNTIF(AI811,"*すべて*"),COUNTIF(AI811,"*全て*")),S811="●",OR(K811=契約状況コード表!D$5,K811=契約状況コード表!D$6)),"年間支払金額(全官署、契約相手方ごと)",IF(AND(OR(COUNTIF(AI811,"*すべて*"),COUNTIF(AI811,"*全て*")),S811="●"),"年間支払金額(契約相手方ごと)",IF(AND(OR(K811=契約状況コード表!D$5,K811=契約状況コード表!D$6),AG811=契約状況コード表!G$7),"契約総額(全官署)",IF(AND(K811=契約状況コード表!D$7,AG811=契約状況コード表!G$7),"契約総額(自官署のみ)",IF(K811=契約状況コード表!D$7,"年間支払金額(自官署のみ)",IF(AG811=契約状況コード表!G$7,"契約総額",IF(AND(COUNTIF(BJ811,"&lt;&gt;*単価*"),OR(K811=契約状況コード表!D$5,K811=契約状況コード表!D$6)),"全官署予定価格",IF(AND(COUNTIF(BJ811,"*単価*"),OR(K811=契約状況コード表!D$5,K811=契約状況コード表!D$6)),"全官署支払金額",IF(AND(COUNTIF(BJ811,"&lt;&gt;*単価*"),COUNTIF(BJ811,"*変更契約*")),"変更後予定価格",IF(COUNTIF(BJ811,"*単価*"),"年間支払金額","予定価格"))))))))))))</f>
        <v>予定価格</v>
      </c>
      <c r="BD811" s="98" t="str">
        <f>IF(AND(BI811=契約状況コード表!M$5,T811&gt;契約状況コード表!N$5),"○",IF(AND(BI811=契約状況コード表!M$6,T811&gt;=契約状況コード表!N$6),"○",IF(AND(BI811=契約状況コード表!M$7,T811&gt;=契約状況コード表!N$7),"○",IF(AND(BI811=契約状況コード表!M$8,T811&gt;=契約状況コード表!N$8),"○",IF(AND(BI811=契約状況コード表!M$9,T811&gt;=契約状況コード表!N$9),"○",IF(AND(BI811=契約状況コード表!M$10,T811&gt;=契約状況コード表!N$10),"○",IF(AND(BI811=契約状況コード表!M$11,T811&gt;=契約状況コード表!N$11),"○",IF(AND(BI811=契約状況コード表!M$12,T811&gt;=契約状況コード表!N$12),"○",IF(AND(BI811=契約状況コード表!M$13,T811&gt;=契約状況コード表!N$13),"○",IF(T811="他官署で調達手続き入札を実施のため","○","×"))))))))))</f>
        <v>×</v>
      </c>
      <c r="BE811" s="98" t="str">
        <f>IF(AND(BI811=契約状況コード表!M$5,Y811&gt;契約状況コード表!N$5),"○",IF(AND(BI811=契約状況コード表!M$6,Y811&gt;=契約状況コード表!N$6),"○",IF(AND(BI811=契約状況コード表!M$7,Y811&gt;=契約状況コード表!N$7),"○",IF(AND(BI811=契約状況コード表!M$8,Y811&gt;=契約状況コード表!N$8),"○",IF(AND(BI811=契約状況コード表!M$9,Y811&gt;=契約状況コード表!N$9),"○",IF(AND(BI811=契約状況コード表!M$10,Y811&gt;=契約状況コード表!N$10),"○",IF(AND(BI811=契約状況コード表!M$11,Y811&gt;=契約状況コード表!N$11),"○",IF(AND(BI811=契約状況コード表!M$12,Y811&gt;=契約状況コード表!N$12),"○",IF(AND(BI811=契約状況コード表!M$13,Y811&gt;=契約状況コード表!N$13),"○","×")))))))))</f>
        <v>×</v>
      </c>
      <c r="BF811" s="98" t="str">
        <f t="shared" si="100"/>
        <v>×</v>
      </c>
      <c r="BG811" s="98" t="str">
        <f t="shared" si="101"/>
        <v>×</v>
      </c>
      <c r="BH811" s="99" t="str">
        <f t="shared" si="102"/>
        <v/>
      </c>
      <c r="BI811" s="146">
        <f t="shared" si="103"/>
        <v>0</v>
      </c>
      <c r="BJ811" s="29" t="str">
        <f>IF(AG811=契約状況コード表!G$5,"",IF(AND(K811&lt;&gt;"",ISTEXT(U811)),"分担契約/単価契約",IF(ISTEXT(U811),"単価契約",IF(K811&lt;&gt;"","分担契約",""))))</f>
        <v/>
      </c>
      <c r="BK811" s="147"/>
      <c r="BL811" s="102" t="str">
        <f>IF(COUNTIF(T811,"**"),"",IF(AND(T811&gt;=契約状況コード表!P$5,OR(H811=契約状況コード表!M$5,H811=契約状況コード表!M$6)),1,IF(AND(T811&gt;=契約状況コード表!P$13,H811&lt;&gt;契約状況コード表!M$5,H811&lt;&gt;契約状況コード表!M$6),1,"")))</f>
        <v/>
      </c>
      <c r="BM811" s="132" t="str">
        <f t="shared" si="104"/>
        <v>○</v>
      </c>
      <c r="BN811" s="102" t="b">
        <f t="shared" si="105"/>
        <v>1</v>
      </c>
      <c r="BO811" s="102" t="b">
        <f t="shared" si="106"/>
        <v>1</v>
      </c>
    </row>
    <row r="812" spans="7:67" ht="60.6" customHeight="1">
      <c r="G812" s="64"/>
      <c r="H812" s="65"/>
      <c r="I812" s="65"/>
      <c r="J812" s="65"/>
      <c r="K812" s="64"/>
      <c r="L812" s="29"/>
      <c r="M812" s="66"/>
      <c r="N812" s="65"/>
      <c r="O812" s="67"/>
      <c r="P812" s="72"/>
      <c r="Q812" s="73"/>
      <c r="R812" s="65"/>
      <c r="S812" s="64"/>
      <c r="T812" s="74"/>
      <c r="U812" s="131"/>
      <c r="V812" s="76"/>
      <c r="W812" s="148" t="str">
        <f>IF(OR(T812="他官署で調達手続きを実施のため",AG812=契約状況コード表!G$5),"－",IF(V812&lt;&gt;"",ROUNDDOWN(V812/T812,3),(IFERROR(ROUNDDOWN(U812/T812,3),"－"))))</f>
        <v>－</v>
      </c>
      <c r="X812" s="74"/>
      <c r="Y812" s="74"/>
      <c r="Z812" s="71"/>
      <c r="AA812" s="69"/>
      <c r="AB812" s="70"/>
      <c r="AC812" s="71"/>
      <c r="AD812" s="71"/>
      <c r="AE812" s="71"/>
      <c r="AF812" s="71"/>
      <c r="AG812" s="69"/>
      <c r="AH812" s="65"/>
      <c r="AI812" s="65"/>
      <c r="AJ812" s="65"/>
      <c r="AK812" s="29"/>
      <c r="AL812" s="29"/>
      <c r="AM812" s="170"/>
      <c r="AN812" s="170"/>
      <c r="AO812" s="170"/>
      <c r="AP812" s="170"/>
      <c r="AQ812" s="29"/>
      <c r="AR812" s="64"/>
      <c r="AS812" s="29"/>
      <c r="AT812" s="29"/>
      <c r="AU812" s="29"/>
      <c r="AV812" s="29"/>
      <c r="AW812" s="29"/>
      <c r="AX812" s="29"/>
      <c r="AY812" s="29"/>
      <c r="AZ812" s="29"/>
      <c r="BA812" s="90"/>
      <c r="BB812" s="97"/>
      <c r="BC812" s="98" t="str">
        <f>IF(AND(OR(K812=契約状況コード表!D$5,K812=契約状況コード表!D$6),OR(AG812=契約状況コード表!G$5,AG812=契約状況コード表!G$6)),"年間支払金額(全官署)",IF(OR(AG812=契約状況コード表!G$5,AG812=契約状況コード表!G$6),"年間支払金額",IF(AND(OR(COUNTIF(AI812,"*すべて*"),COUNTIF(AI812,"*全て*")),S812="●",OR(K812=契約状況コード表!D$5,K812=契約状況コード表!D$6)),"年間支払金額(全官署、契約相手方ごと)",IF(AND(OR(COUNTIF(AI812,"*すべて*"),COUNTIF(AI812,"*全て*")),S812="●"),"年間支払金額(契約相手方ごと)",IF(AND(OR(K812=契約状況コード表!D$5,K812=契約状況コード表!D$6),AG812=契約状況コード表!G$7),"契約総額(全官署)",IF(AND(K812=契約状況コード表!D$7,AG812=契約状況コード表!G$7),"契約総額(自官署のみ)",IF(K812=契約状況コード表!D$7,"年間支払金額(自官署のみ)",IF(AG812=契約状況コード表!G$7,"契約総額",IF(AND(COUNTIF(BJ812,"&lt;&gt;*単価*"),OR(K812=契約状況コード表!D$5,K812=契約状況コード表!D$6)),"全官署予定価格",IF(AND(COUNTIF(BJ812,"*単価*"),OR(K812=契約状況コード表!D$5,K812=契約状況コード表!D$6)),"全官署支払金額",IF(AND(COUNTIF(BJ812,"&lt;&gt;*単価*"),COUNTIF(BJ812,"*変更契約*")),"変更後予定価格",IF(COUNTIF(BJ812,"*単価*"),"年間支払金額","予定価格"))))))))))))</f>
        <v>予定価格</v>
      </c>
      <c r="BD812" s="98" t="str">
        <f>IF(AND(BI812=契約状況コード表!M$5,T812&gt;契約状況コード表!N$5),"○",IF(AND(BI812=契約状況コード表!M$6,T812&gt;=契約状況コード表!N$6),"○",IF(AND(BI812=契約状況コード表!M$7,T812&gt;=契約状況コード表!N$7),"○",IF(AND(BI812=契約状況コード表!M$8,T812&gt;=契約状況コード表!N$8),"○",IF(AND(BI812=契約状況コード表!M$9,T812&gt;=契約状況コード表!N$9),"○",IF(AND(BI812=契約状況コード表!M$10,T812&gt;=契約状況コード表!N$10),"○",IF(AND(BI812=契約状況コード表!M$11,T812&gt;=契約状況コード表!N$11),"○",IF(AND(BI812=契約状況コード表!M$12,T812&gt;=契約状況コード表!N$12),"○",IF(AND(BI812=契約状況コード表!M$13,T812&gt;=契約状況コード表!N$13),"○",IF(T812="他官署で調達手続き入札を実施のため","○","×"))))))))))</f>
        <v>×</v>
      </c>
      <c r="BE812" s="98" t="str">
        <f>IF(AND(BI812=契約状況コード表!M$5,Y812&gt;契約状況コード表!N$5),"○",IF(AND(BI812=契約状況コード表!M$6,Y812&gt;=契約状況コード表!N$6),"○",IF(AND(BI812=契約状況コード表!M$7,Y812&gt;=契約状況コード表!N$7),"○",IF(AND(BI812=契約状況コード表!M$8,Y812&gt;=契約状況コード表!N$8),"○",IF(AND(BI812=契約状況コード表!M$9,Y812&gt;=契約状況コード表!N$9),"○",IF(AND(BI812=契約状況コード表!M$10,Y812&gt;=契約状況コード表!N$10),"○",IF(AND(BI812=契約状況コード表!M$11,Y812&gt;=契約状況コード表!N$11),"○",IF(AND(BI812=契約状況コード表!M$12,Y812&gt;=契約状況コード表!N$12),"○",IF(AND(BI812=契約状況コード表!M$13,Y812&gt;=契約状況コード表!N$13),"○","×")))))))))</f>
        <v>×</v>
      </c>
      <c r="BF812" s="98" t="str">
        <f t="shared" si="100"/>
        <v>×</v>
      </c>
      <c r="BG812" s="98" t="str">
        <f t="shared" si="101"/>
        <v>×</v>
      </c>
      <c r="BH812" s="99" t="str">
        <f t="shared" si="102"/>
        <v/>
      </c>
      <c r="BI812" s="146">
        <f t="shared" si="103"/>
        <v>0</v>
      </c>
      <c r="BJ812" s="29" t="str">
        <f>IF(AG812=契約状況コード表!G$5,"",IF(AND(K812&lt;&gt;"",ISTEXT(U812)),"分担契約/単価契約",IF(ISTEXT(U812),"単価契約",IF(K812&lt;&gt;"","分担契約",""))))</f>
        <v/>
      </c>
      <c r="BK812" s="147"/>
      <c r="BL812" s="102" t="str">
        <f>IF(COUNTIF(T812,"**"),"",IF(AND(T812&gt;=契約状況コード表!P$5,OR(H812=契約状況コード表!M$5,H812=契約状況コード表!M$6)),1,IF(AND(T812&gt;=契約状況コード表!P$13,H812&lt;&gt;契約状況コード表!M$5,H812&lt;&gt;契約状況コード表!M$6),1,"")))</f>
        <v/>
      </c>
      <c r="BM812" s="132" t="str">
        <f t="shared" si="104"/>
        <v>○</v>
      </c>
      <c r="BN812" s="102" t="b">
        <f t="shared" si="105"/>
        <v>1</v>
      </c>
      <c r="BO812" s="102" t="b">
        <f t="shared" si="106"/>
        <v>1</v>
      </c>
    </row>
    <row r="813" spans="7:67" ht="60.6" customHeight="1">
      <c r="G813" s="64"/>
      <c r="H813" s="65"/>
      <c r="I813" s="65"/>
      <c r="J813" s="65"/>
      <c r="K813" s="64"/>
      <c r="L813" s="29"/>
      <c r="M813" s="66"/>
      <c r="N813" s="65"/>
      <c r="O813" s="67"/>
      <c r="P813" s="72"/>
      <c r="Q813" s="73"/>
      <c r="R813" s="65"/>
      <c r="S813" s="64"/>
      <c r="T813" s="68"/>
      <c r="U813" s="75"/>
      <c r="V813" s="76"/>
      <c r="W813" s="148" t="str">
        <f>IF(OR(T813="他官署で調達手続きを実施のため",AG813=契約状況コード表!G$5),"－",IF(V813&lt;&gt;"",ROUNDDOWN(V813/T813,3),(IFERROR(ROUNDDOWN(U813/T813,3),"－"))))</f>
        <v>－</v>
      </c>
      <c r="X813" s="68"/>
      <c r="Y813" s="68"/>
      <c r="Z813" s="71"/>
      <c r="AA813" s="69"/>
      <c r="AB813" s="70"/>
      <c r="AC813" s="71"/>
      <c r="AD813" s="71"/>
      <c r="AE813" s="71"/>
      <c r="AF813" s="71"/>
      <c r="AG813" s="69"/>
      <c r="AH813" s="65"/>
      <c r="AI813" s="65"/>
      <c r="AJ813" s="65"/>
      <c r="AK813" s="29"/>
      <c r="AL813" s="29"/>
      <c r="AM813" s="170"/>
      <c r="AN813" s="170"/>
      <c r="AO813" s="170"/>
      <c r="AP813" s="170"/>
      <c r="AQ813" s="29"/>
      <c r="AR813" s="64"/>
      <c r="AS813" s="29"/>
      <c r="AT813" s="29"/>
      <c r="AU813" s="29"/>
      <c r="AV813" s="29"/>
      <c r="AW813" s="29"/>
      <c r="AX813" s="29"/>
      <c r="AY813" s="29"/>
      <c r="AZ813" s="29"/>
      <c r="BA813" s="90"/>
      <c r="BB813" s="97"/>
      <c r="BC813" s="98" t="str">
        <f>IF(AND(OR(K813=契約状況コード表!D$5,K813=契約状況コード表!D$6),OR(AG813=契約状況コード表!G$5,AG813=契約状況コード表!G$6)),"年間支払金額(全官署)",IF(OR(AG813=契約状況コード表!G$5,AG813=契約状況コード表!G$6),"年間支払金額",IF(AND(OR(COUNTIF(AI813,"*すべて*"),COUNTIF(AI813,"*全て*")),S813="●",OR(K813=契約状況コード表!D$5,K813=契約状況コード表!D$6)),"年間支払金額(全官署、契約相手方ごと)",IF(AND(OR(COUNTIF(AI813,"*すべて*"),COUNTIF(AI813,"*全て*")),S813="●"),"年間支払金額(契約相手方ごと)",IF(AND(OR(K813=契約状況コード表!D$5,K813=契約状況コード表!D$6),AG813=契約状況コード表!G$7),"契約総額(全官署)",IF(AND(K813=契約状況コード表!D$7,AG813=契約状況コード表!G$7),"契約総額(自官署のみ)",IF(K813=契約状況コード表!D$7,"年間支払金額(自官署のみ)",IF(AG813=契約状況コード表!G$7,"契約総額",IF(AND(COUNTIF(BJ813,"&lt;&gt;*単価*"),OR(K813=契約状況コード表!D$5,K813=契約状況コード表!D$6)),"全官署予定価格",IF(AND(COUNTIF(BJ813,"*単価*"),OR(K813=契約状況コード表!D$5,K813=契約状況コード表!D$6)),"全官署支払金額",IF(AND(COUNTIF(BJ813,"&lt;&gt;*単価*"),COUNTIF(BJ813,"*変更契約*")),"変更後予定価格",IF(COUNTIF(BJ813,"*単価*"),"年間支払金額","予定価格"))))))))))))</f>
        <v>予定価格</v>
      </c>
      <c r="BD813" s="98" t="str">
        <f>IF(AND(BI813=契約状況コード表!M$5,T813&gt;契約状況コード表!N$5),"○",IF(AND(BI813=契約状況コード表!M$6,T813&gt;=契約状況コード表!N$6),"○",IF(AND(BI813=契約状況コード表!M$7,T813&gt;=契約状況コード表!N$7),"○",IF(AND(BI813=契約状況コード表!M$8,T813&gt;=契約状況コード表!N$8),"○",IF(AND(BI813=契約状況コード表!M$9,T813&gt;=契約状況コード表!N$9),"○",IF(AND(BI813=契約状況コード表!M$10,T813&gt;=契約状況コード表!N$10),"○",IF(AND(BI813=契約状況コード表!M$11,T813&gt;=契約状況コード表!N$11),"○",IF(AND(BI813=契約状況コード表!M$12,T813&gt;=契約状況コード表!N$12),"○",IF(AND(BI813=契約状況コード表!M$13,T813&gt;=契約状況コード表!N$13),"○",IF(T813="他官署で調達手続き入札を実施のため","○","×"))))))))))</f>
        <v>×</v>
      </c>
      <c r="BE813" s="98" t="str">
        <f>IF(AND(BI813=契約状況コード表!M$5,Y813&gt;契約状況コード表!N$5),"○",IF(AND(BI813=契約状況コード表!M$6,Y813&gt;=契約状況コード表!N$6),"○",IF(AND(BI813=契約状況コード表!M$7,Y813&gt;=契約状況コード表!N$7),"○",IF(AND(BI813=契約状況コード表!M$8,Y813&gt;=契約状況コード表!N$8),"○",IF(AND(BI813=契約状況コード表!M$9,Y813&gt;=契約状況コード表!N$9),"○",IF(AND(BI813=契約状況コード表!M$10,Y813&gt;=契約状況コード表!N$10),"○",IF(AND(BI813=契約状況コード表!M$11,Y813&gt;=契約状況コード表!N$11),"○",IF(AND(BI813=契約状況コード表!M$12,Y813&gt;=契約状況コード表!N$12),"○",IF(AND(BI813=契約状況コード表!M$13,Y813&gt;=契約状況コード表!N$13),"○","×")))))))))</f>
        <v>×</v>
      </c>
      <c r="BF813" s="98" t="str">
        <f t="shared" si="100"/>
        <v>×</v>
      </c>
      <c r="BG813" s="98" t="str">
        <f t="shared" si="101"/>
        <v>×</v>
      </c>
      <c r="BH813" s="99" t="str">
        <f t="shared" si="102"/>
        <v/>
      </c>
      <c r="BI813" s="146">
        <f t="shared" si="103"/>
        <v>0</v>
      </c>
      <c r="BJ813" s="29" t="str">
        <f>IF(AG813=契約状況コード表!G$5,"",IF(AND(K813&lt;&gt;"",ISTEXT(U813)),"分担契約/単価契約",IF(ISTEXT(U813),"単価契約",IF(K813&lt;&gt;"","分担契約",""))))</f>
        <v/>
      </c>
      <c r="BK813" s="147"/>
      <c r="BL813" s="102" t="str">
        <f>IF(COUNTIF(T813,"**"),"",IF(AND(T813&gt;=契約状況コード表!P$5,OR(H813=契約状況コード表!M$5,H813=契約状況コード表!M$6)),1,IF(AND(T813&gt;=契約状況コード表!P$13,H813&lt;&gt;契約状況コード表!M$5,H813&lt;&gt;契約状況コード表!M$6),1,"")))</f>
        <v/>
      </c>
      <c r="BM813" s="132" t="str">
        <f t="shared" si="104"/>
        <v>○</v>
      </c>
      <c r="BN813" s="102" t="b">
        <f t="shared" si="105"/>
        <v>1</v>
      </c>
      <c r="BO813" s="102" t="b">
        <f t="shared" si="106"/>
        <v>1</v>
      </c>
    </row>
    <row r="814" spans="7:67" ht="60.6" customHeight="1">
      <c r="G814" s="64"/>
      <c r="H814" s="65"/>
      <c r="I814" s="65"/>
      <c r="J814" s="65"/>
      <c r="K814" s="64"/>
      <c r="L814" s="29"/>
      <c r="M814" s="66"/>
      <c r="N814" s="65"/>
      <c r="O814" s="67"/>
      <c r="P814" s="72"/>
      <c r="Q814" s="73"/>
      <c r="R814" s="65"/>
      <c r="S814" s="64"/>
      <c r="T814" s="68"/>
      <c r="U814" s="75"/>
      <c r="V814" s="76"/>
      <c r="W814" s="148" t="str">
        <f>IF(OR(T814="他官署で調達手続きを実施のため",AG814=契約状況コード表!G$5),"－",IF(V814&lt;&gt;"",ROUNDDOWN(V814/T814,3),(IFERROR(ROUNDDOWN(U814/T814,3),"－"))))</f>
        <v>－</v>
      </c>
      <c r="X814" s="68"/>
      <c r="Y814" s="68"/>
      <c r="Z814" s="71"/>
      <c r="AA814" s="69"/>
      <c r="AB814" s="70"/>
      <c r="AC814" s="71"/>
      <c r="AD814" s="71"/>
      <c r="AE814" s="71"/>
      <c r="AF814" s="71"/>
      <c r="AG814" s="69"/>
      <c r="AH814" s="65"/>
      <c r="AI814" s="65"/>
      <c r="AJ814" s="65"/>
      <c r="AK814" s="29"/>
      <c r="AL814" s="29"/>
      <c r="AM814" s="170"/>
      <c r="AN814" s="170"/>
      <c r="AO814" s="170"/>
      <c r="AP814" s="170"/>
      <c r="AQ814" s="29"/>
      <c r="AR814" s="64"/>
      <c r="AS814" s="29"/>
      <c r="AT814" s="29"/>
      <c r="AU814" s="29"/>
      <c r="AV814" s="29"/>
      <c r="AW814" s="29"/>
      <c r="AX814" s="29"/>
      <c r="AY814" s="29"/>
      <c r="AZ814" s="29"/>
      <c r="BA814" s="90"/>
      <c r="BB814" s="97"/>
      <c r="BC814" s="98" t="str">
        <f>IF(AND(OR(K814=契約状況コード表!D$5,K814=契約状況コード表!D$6),OR(AG814=契約状況コード表!G$5,AG814=契約状況コード表!G$6)),"年間支払金額(全官署)",IF(OR(AG814=契約状況コード表!G$5,AG814=契約状況コード表!G$6),"年間支払金額",IF(AND(OR(COUNTIF(AI814,"*すべて*"),COUNTIF(AI814,"*全て*")),S814="●",OR(K814=契約状況コード表!D$5,K814=契約状況コード表!D$6)),"年間支払金額(全官署、契約相手方ごと)",IF(AND(OR(COUNTIF(AI814,"*すべて*"),COUNTIF(AI814,"*全て*")),S814="●"),"年間支払金額(契約相手方ごと)",IF(AND(OR(K814=契約状況コード表!D$5,K814=契約状況コード表!D$6),AG814=契約状況コード表!G$7),"契約総額(全官署)",IF(AND(K814=契約状況コード表!D$7,AG814=契約状況コード表!G$7),"契約総額(自官署のみ)",IF(K814=契約状況コード表!D$7,"年間支払金額(自官署のみ)",IF(AG814=契約状況コード表!G$7,"契約総額",IF(AND(COUNTIF(BJ814,"&lt;&gt;*単価*"),OR(K814=契約状況コード表!D$5,K814=契約状況コード表!D$6)),"全官署予定価格",IF(AND(COUNTIF(BJ814,"*単価*"),OR(K814=契約状況コード表!D$5,K814=契約状況コード表!D$6)),"全官署支払金額",IF(AND(COUNTIF(BJ814,"&lt;&gt;*単価*"),COUNTIF(BJ814,"*変更契約*")),"変更後予定価格",IF(COUNTIF(BJ814,"*単価*"),"年間支払金額","予定価格"))))))))))))</f>
        <v>予定価格</v>
      </c>
      <c r="BD814" s="98" t="str">
        <f>IF(AND(BI814=契約状況コード表!M$5,T814&gt;契約状況コード表!N$5),"○",IF(AND(BI814=契約状況コード表!M$6,T814&gt;=契約状況コード表!N$6),"○",IF(AND(BI814=契約状況コード表!M$7,T814&gt;=契約状況コード表!N$7),"○",IF(AND(BI814=契約状況コード表!M$8,T814&gt;=契約状況コード表!N$8),"○",IF(AND(BI814=契約状況コード表!M$9,T814&gt;=契約状況コード表!N$9),"○",IF(AND(BI814=契約状況コード表!M$10,T814&gt;=契約状況コード表!N$10),"○",IF(AND(BI814=契約状況コード表!M$11,T814&gt;=契約状況コード表!N$11),"○",IF(AND(BI814=契約状況コード表!M$12,T814&gt;=契約状況コード表!N$12),"○",IF(AND(BI814=契約状況コード表!M$13,T814&gt;=契約状況コード表!N$13),"○",IF(T814="他官署で調達手続き入札を実施のため","○","×"))))))))))</f>
        <v>×</v>
      </c>
      <c r="BE814" s="98" t="str">
        <f>IF(AND(BI814=契約状況コード表!M$5,Y814&gt;契約状況コード表!N$5),"○",IF(AND(BI814=契約状況コード表!M$6,Y814&gt;=契約状況コード表!N$6),"○",IF(AND(BI814=契約状況コード表!M$7,Y814&gt;=契約状況コード表!N$7),"○",IF(AND(BI814=契約状況コード表!M$8,Y814&gt;=契約状況コード表!N$8),"○",IF(AND(BI814=契約状況コード表!M$9,Y814&gt;=契約状況コード表!N$9),"○",IF(AND(BI814=契約状況コード表!M$10,Y814&gt;=契約状況コード表!N$10),"○",IF(AND(BI814=契約状況コード表!M$11,Y814&gt;=契約状況コード表!N$11),"○",IF(AND(BI814=契約状況コード表!M$12,Y814&gt;=契約状況コード表!N$12),"○",IF(AND(BI814=契約状況コード表!M$13,Y814&gt;=契約状況コード表!N$13),"○","×")))))))))</f>
        <v>×</v>
      </c>
      <c r="BF814" s="98" t="str">
        <f t="shared" si="100"/>
        <v>×</v>
      </c>
      <c r="BG814" s="98" t="str">
        <f t="shared" si="101"/>
        <v>×</v>
      </c>
      <c r="BH814" s="99" t="str">
        <f t="shared" si="102"/>
        <v/>
      </c>
      <c r="BI814" s="146">
        <f t="shared" si="103"/>
        <v>0</v>
      </c>
      <c r="BJ814" s="29" t="str">
        <f>IF(AG814=契約状況コード表!G$5,"",IF(AND(K814&lt;&gt;"",ISTEXT(U814)),"分担契約/単価契約",IF(ISTEXT(U814),"単価契約",IF(K814&lt;&gt;"","分担契約",""))))</f>
        <v/>
      </c>
      <c r="BK814" s="147"/>
      <c r="BL814" s="102" t="str">
        <f>IF(COUNTIF(T814,"**"),"",IF(AND(T814&gt;=契約状況コード表!P$5,OR(H814=契約状況コード表!M$5,H814=契約状況コード表!M$6)),1,IF(AND(T814&gt;=契約状況コード表!P$13,H814&lt;&gt;契約状況コード表!M$5,H814&lt;&gt;契約状況コード表!M$6),1,"")))</f>
        <v/>
      </c>
      <c r="BM814" s="132" t="str">
        <f t="shared" si="104"/>
        <v>○</v>
      </c>
      <c r="BN814" s="102" t="b">
        <f t="shared" si="105"/>
        <v>1</v>
      </c>
      <c r="BO814" s="102" t="b">
        <f t="shared" si="106"/>
        <v>1</v>
      </c>
    </row>
    <row r="815" spans="7:67" ht="60.6" customHeight="1">
      <c r="G815" s="64"/>
      <c r="H815" s="65"/>
      <c r="I815" s="65"/>
      <c r="J815" s="65"/>
      <c r="K815" s="64"/>
      <c r="L815" s="29"/>
      <c r="M815" s="66"/>
      <c r="N815" s="65"/>
      <c r="O815" s="67"/>
      <c r="P815" s="72"/>
      <c r="Q815" s="73"/>
      <c r="R815" s="65"/>
      <c r="S815" s="64"/>
      <c r="T815" s="68"/>
      <c r="U815" s="75"/>
      <c r="V815" s="76"/>
      <c r="W815" s="148" t="str">
        <f>IF(OR(T815="他官署で調達手続きを実施のため",AG815=契約状況コード表!G$5),"－",IF(V815&lt;&gt;"",ROUNDDOWN(V815/T815,3),(IFERROR(ROUNDDOWN(U815/T815,3),"－"))))</f>
        <v>－</v>
      </c>
      <c r="X815" s="68"/>
      <c r="Y815" s="68"/>
      <c r="Z815" s="71"/>
      <c r="AA815" s="69"/>
      <c r="AB815" s="70"/>
      <c r="AC815" s="71"/>
      <c r="AD815" s="71"/>
      <c r="AE815" s="71"/>
      <c r="AF815" s="71"/>
      <c r="AG815" s="69"/>
      <c r="AH815" s="65"/>
      <c r="AI815" s="65"/>
      <c r="AJ815" s="65"/>
      <c r="AK815" s="29"/>
      <c r="AL815" s="29"/>
      <c r="AM815" s="170"/>
      <c r="AN815" s="170"/>
      <c r="AO815" s="170"/>
      <c r="AP815" s="170"/>
      <c r="AQ815" s="29"/>
      <c r="AR815" s="64"/>
      <c r="AS815" s="29"/>
      <c r="AT815" s="29"/>
      <c r="AU815" s="29"/>
      <c r="AV815" s="29"/>
      <c r="AW815" s="29"/>
      <c r="AX815" s="29"/>
      <c r="AY815" s="29"/>
      <c r="AZ815" s="29"/>
      <c r="BA815" s="90"/>
      <c r="BB815" s="97"/>
      <c r="BC815" s="98" t="str">
        <f>IF(AND(OR(K815=契約状況コード表!D$5,K815=契約状況コード表!D$6),OR(AG815=契約状況コード表!G$5,AG815=契約状況コード表!G$6)),"年間支払金額(全官署)",IF(OR(AG815=契約状況コード表!G$5,AG815=契約状況コード表!G$6),"年間支払金額",IF(AND(OR(COUNTIF(AI815,"*すべて*"),COUNTIF(AI815,"*全て*")),S815="●",OR(K815=契約状況コード表!D$5,K815=契約状況コード表!D$6)),"年間支払金額(全官署、契約相手方ごと)",IF(AND(OR(COUNTIF(AI815,"*すべて*"),COUNTIF(AI815,"*全て*")),S815="●"),"年間支払金額(契約相手方ごと)",IF(AND(OR(K815=契約状況コード表!D$5,K815=契約状況コード表!D$6),AG815=契約状況コード表!G$7),"契約総額(全官署)",IF(AND(K815=契約状況コード表!D$7,AG815=契約状況コード表!G$7),"契約総額(自官署のみ)",IF(K815=契約状況コード表!D$7,"年間支払金額(自官署のみ)",IF(AG815=契約状況コード表!G$7,"契約総額",IF(AND(COUNTIF(BJ815,"&lt;&gt;*単価*"),OR(K815=契約状況コード表!D$5,K815=契約状況コード表!D$6)),"全官署予定価格",IF(AND(COUNTIF(BJ815,"*単価*"),OR(K815=契約状況コード表!D$5,K815=契約状況コード表!D$6)),"全官署支払金額",IF(AND(COUNTIF(BJ815,"&lt;&gt;*単価*"),COUNTIF(BJ815,"*変更契約*")),"変更後予定価格",IF(COUNTIF(BJ815,"*単価*"),"年間支払金額","予定価格"))))))))))))</f>
        <v>予定価格</v>
      </c>
      <c r="BD815" s="98" t="str">
        <f>IF(AND(BI815=契約状況コード表!M$5,T815&gt;契約状況コード表!N$5),"○",IF(AND(BI815=契約状況コード表!M$6,T815&gt;=契約状況コード表!N$6),"○",IF(AND(BI815=契約状況コード表!M$7,T815&gt;=契約状況コード表!N$7),"○",IF(AND(BI815=契約状況コード表!M$8,T815&gt;=契約状況コード表!N$8),"○",IF(AND(BI815=契約状況コード表!M$9,T815&gt;=契約状況コード表!N$9),"○",IF(AND(BI815=契約状況コード表!M$10,T815&gt;=契約状況コード表!N$10),"○",IF(AND(BI815=契約状況コード表!M$11,T815&gt;=契約状況コード表!N$11),"○",IF(AND(BI815=契約状況コード表!M$12,T815&gt;=契約状況コード表!N$12),"○",IF(AND(BI815=契約状況コード表!M$13,T815&gt;=契約状況コード表!N$13),"○",IF(T815="他官署で調達手続き入札を実施のため","○","×"))))))))))</f>
        <v>×</v>
      </c>
      <c r="BE815" s="98" t="str">
        <f>IF(AND(BI815=契約状況コード表!M$5,Y815&gt;契約状況コード表!N$5),"○",IF(AND(BI815=契約状況コード表!M$6,Y815&gt;=契約状況コード表!N$6),"○",IF(AND(BI815=契約状況コード表!M$7,Y815&gt;=契約状況コード表!N$7),"○",IF(AND(BI815=契約状況コード表!M$8,Y815&gt;=契約状況コード表!N$8),"○",IF(AND(BI815=契約状況コード表!M$9,Y815&gt;=契約状況コード表!N$9),"○",IF(AND(BI815=契約状況コード表!M$10,Y815&gt;=契約状況コード表!N$10),"○",IF(AND(BI815=契約状況コード表!M$11,Y815&gt;=契約状況コード表!N$11),"○",IF(AND(BI815=契約状況コード表!M$12,Y815&gt;=契約状況コード表!N$12),"○",IF(AND(BI815=契約状況コード表!M$13,Y815&gt;=契約状況コード表!N$13),"○","×")))))))))</f>
        <v>×</v>
      </c>
      <c r="BF815" s="98" t="str">
        <f t="shared" si="100"/>
        <v>×</v>
      </c>
      <c r="BG815" s="98" t="str">
        <f t="shared" si="101"/>
        <v>×</v>
      </c>
      <c r="BH815" s="99" t="str">
        <f t="shared" si="102"/>
        <v/>
      </c>
      <c r="BI815" s="146">
        <f t="shared" si="103"/>
        <v>0</v>
      </c>
      <c r="BJ815" s="29" t="str">
        <f>IF(AG815=契約状況コード表!G$5,"",IF(AND(K815&lt;&gt;"",ISTEXT(U815)),"分担契約/単価契約",IF(ISTEXT(U815),"単価契約",IF(K815&lt;&gt;"","分担契約",""))))</f>
        <v/>
      </c>
      <c r="BK815" s="147"/>
      <c r="BL815" s="102" t="str">
        <f>IF(COUNTIF(T815,"**"),"",IF(AND(T815&gt;=契約状況コード表!P$5,OR(H815=契約状況コード表!M$5,H815=契約状況コード表!M$6)),1,IF(AND(T815&gt;=契約状況コード表!P$13,H815&lt;&gt;契約状況コード表!M$5,H815&lt;&gt;契約状況コード表!M$6),1,"")))</f>
        <v/>
      </c>
      <c r="BM815" s="132" t="str">
        <f t="shared" si="104"/>
        <v>○</v>
      </c>
      <c r="BN815" s="102" t="b">
        <f t="shared" si="105"/>
        <v>1</v>
      </c>
      <c r="BO815" s="102" t="b">
        <f t="shared" si="106"/>
        <v>1</v>
      </c>
    </row>
    <row r="816" spans="7:67" ht="60.6" customHeight="1">
      <c r="G816" s="64"/>
      <c r="H816" s="65"/>
      <c r="I816" s="65"/>
      <c r="J816" s="65"/>
      <c r="K816" s="64"/>
      <c r="L816" s="29"/>
      <c r="M816" s="66"/>
      <c r="N816" s="65"/>
      <c r="O816" s="67"/>
      <c r="P816" s="72"/>
      <c r="Q816" s="73"/>
      <c r="R816" s="65"/>
      <c r="S816" s="64"/>
      <c r="T816" s="68"/>
      <c r="U816" s="75"/>
      <c r="V816" s="76"/>
      <c r="W816" s="148" t="str">
        <f>IF(OR(T816="他官署で調達手続きを実施のため",AG816=契約状況コード表!G$5),"－",IF(V816&lt;&gt;"",ROUNDDOWN(V816/T816,3),(IFERROR(ROUNDDOWN(U816/T816,3),"－"))))</f>
        <v>－</v>
      </c>
      <c r="X816" s="68"/>
      <c r="Y816" s="68"/>
      <c r="Z816" s="71"/>
      <c r="AA816" s="69"/>
      <c r="AB816" s="70"/>
      <c r="AC816" s="71"/>
      <c r="AD816" s="71"/>
      <c r="AE816" s="71"/>
      <c r="AF816" s="71"/>
      <c r="AG816" s="69"/>
      <c r="AH816" s="65"/>
      <c r="AI816" s="65"/>
      <c r="AJ816" s="65"/>
      <c r="AK816" s="29"/>
      <c r="AL816" s="29"/>
      <c r="AM816" s="170"/>
      <c r="AN816" s="170"/>
      <c r="AO816" s="170"/>
      <c r="AP816" s="170"/>
      <c r="AQ816" s="29"/>
      <c r="AR816" s="64"/>
      <c r="AS816" s="29"/>
      <c r="AT816" s="29"/>
      <c r="AU816" s="29"/>
      <c r="AV816" s="29"/>
      <c r="AW816" s="29"/>
      <c r="AX816" s="29"/>
      <c r="AY816" s="29"/>
      <c r="AZ816" s="29"/>
      <c r="BA816" s="92"/>
      <c r="BB816" s="97"/>
      <c r="BC816" s="98" t="str">
        <f>IF(AND(OR(K816=契約状況コード表!D$5,K816=契約状況コード表!D$6),OR(AG816=契約状況コード表!G$5,AG816=契約状況コード表!G$6)),"年間支払金額(全官署)",IF(OR(AG816=契約状況コード表!G$5,AG816=契約状況コード表!G$6),"年間支払金額",IF(AND(OR(COUNTIF(AI816,"*すべて*"),COUNTIF(AI816,"*全て*")),S816="●",OR(K816=契約状況コード表!D$5,K816=契約状況コード表!D$6)),"年間支払金額(全官署、契約相手方ごと)",IF(AND(OR(COUNTIF(AI816,"*すべて*"),COUNTIF(AI816,"*全て*")),S816="●"),"年間支払金額(契約相手方ごと)",IF(AND(OR(K816=契約状況コード表!D$5,K816=契約状況コード表!D$6),AG816=契約状況コード表!G$7),"契約総額(全官署)",IF(AND(K816=契約状況コード表!D$7,AG816=契約状況コード表!G$7),"契約総額(自官署のみ)",IF(K816=契約状況コード表!D$7,"年間支払金額(自官署のみ)",IF(AG816=契約状況コード表!G$7,"契約総額",IF(AND(COUNTIF(BJ816,"&lt;&gt;*単価*"),OR(K816=契約状況コード表!D$5,K816=契約状況コード表!D$6)),"全官署予定価格",IF(AND(COUNTIF(BJ816,"*単価*"),OR(K816=契約状況コード表!D$5,K816=契約状況コード表!D$6)),"全官署支払金額",IF(AND(COUNTIF(BJ816,"&lt;&gt;*単価*"),COUNTIF(BJ816,"*変更契約*")),"変更後予定価格",IF(COUNTIF(BJ816,"*単価*"),"年間支払金額","予定価格"))))))))))))</f>
        <v>予定価格</v>
      </c>
      <c r="BD816" s="98" t="str">
        <f>IF(AND(BI816=契約状況コード表!M$5,T816&gt;契約状況コード表!N$5),"○",IF(AND(BI816=契約状況コード表!M$6,T816&gt;=契約状況コード表!N$6),"○",IF(AND(BI816=契約状況コード表!M$7,T816&gt;=契約状況コード表!N$7),"○",IF(AND(BI816=契約状況コード表!M$8,T816&gt;=契約状況コード表!N$8),"○",IF(AND(BI816=契約状況コード表!M$9,T816&gt;=契約状況コード表!N$9),"○",IF(AND(BI816=契約状況コード表!M$10,T816&gt;=契約状況コード表!N$10),"○",IF(AND(BI816=契約状況コード表!M$11,T816&gt;=契約状況コード表!N$11),"○",IF(AND(BI816=契約状況コード表!M$12,T816&gt;=契約状況コード表!N$12),"○",IF(AND(BI816=契約状況コード表!M$13,T816&gt;=契約状況コード表!N$13),"○",IF(T816="他官署で調達手続き入札を実施のため","○","×"))))))))))</f>
        <v>×</v>
      </c>
      <c r="BE816" s="98" t="str">
        <f>IF(AND(BI816=契約状況コード表!M$5,Y816&gt;契約状況コード表!N$5),"○",IF(AND(BI816=契約状況コード表!M$6,Y816&gt;=契約状況コード表!N$6),"○",IF(AND(BI816=契約状況コード表!M$7,Y816&gt;=契約状況コード表!N$7),"○",IF(AND(BI816=契約状況コード表!M$8,Y816&gt;=契約状況コード表!N$8),"○",IF(AND(BI816=契約状況コード表!M$9,Y816&gt;=契約状況コード表!N$9),"○",IF(AND(BI816=契約状況コード表!M$10,Y816&gt;=契約状況コード表!N$10),"○",IF(AND(BI816=契約状況コード表!M$11,Y816&gt;=契約状況コード表!N$11),"○",IF(AND(BI816=契約状況コード表!M$12,Y816&gt;=契約状況コード表!N$12),"○",IF(AND(BI816=契約状況コード表!M$13,Y816&gt;=契約状況コード表!N$13),"○","×")))))))))</f>
        <v>×</v>
      </c>
      <c r="BF816" s="98" t="str">
        <f t="shared" si="100"/>
        <v>×</v>
      </c>
      <c r="BG816" s="98" t="str">
        <f t="shared" si="101"/>
        <v>×</v>
      </c>
      <c r="BH816" s="99" t="str">
        <f t="shared" si="102"/>
        <v/>
      </c>
      <c r="BI816" s="146">
        <f t="shared" si="103"/>
        <v>0</v>
      </c>
      <c r="BJ816" s="29" t="str">
        <f>IF(AG816=契約状況コード表!G$5,"",IF(AND(K816&lt;&gt;"",ISTEXT(U816)),"分担契約/単価契約",IF(ISTEXT(U816),"単価契約",IF(K816&lt;&gt;"","分担契約",""))))</f>
        <v/>
      </c>
      <c r="BK816" s="147"/>
      <c r="BL816" s="102" t="str">
        <f>IF(COUNTIF(T816,"**"),"",IF(AND(T816&gt;=契約状況コード表!P$5,OR(H816=契約状況コード表!M$5,H816=契約状況コード表!M$6)),1,IF(AND(T816&gt;=契約状況コード表!P$13,H816&lt;&gt;契約状況コード表!M$5,H816&lt;&gt;契約状況コード表!M$6),1,"")))</f>
        <v/>
      </c>
      <c r="BM816" s="132" t="str">
        <f t="shared" si="104"/>
        <v>○</v>
      </c>
      <c r="BN816" s="102" t="b">
        <f t="shared" si="105"/>
        <v>1</v>
      </c>
      <c r="BO816" s="102" t="b">
        <f t="shared" si="106"/>
        <v>1</v>
      </c>
    </row>
    <row r="817" spans="7:67" ht="60.6" customHeight="1">
      <c r="G817" s="64"/>
      <c r="H817" s="65"/>
      <c r="I817" s="65"/>
      <c r="J817" s="65"/>
      <c r="K817" s="64"/>
      <c r="L817" s="29"/>
      <c r="M817" s="66"/>
      <c r="N817" s="65"/>
      <c r="O817" s="67"/>
      <c r="P817" s="72"/>
      <c r="Q817" s="73"/>
      <c r="R817" s="65"/>
      <c r="S817" s="64"/>
      <c r="T817" s="68"/>
      <c r="U817" s="75"/>
      <c r="V817" s="76"/>
      <c r="W817" s="148" t="str">
        <f>IF(OR(T817="他官署で調達手続きを実施のため",AG817=契約状況コード表!G$5),"－",IF(V817&lt;&gt;"",ROUNDDOWN(V817/T817,3),(IFERROR(ROUNDDOWN(U817/T817,3),"－"))))</f>
        <v>－</v>
      </c>
      <c r="X817" s="68"/>
      <c r="Y817" s="68"/>
      <c r="Z817" s="71"/>
      <c r="AA817" s="69"/>
      <c r="AB817" s="70"/>
      <c r="AC817" s="71"/>
      <c r="AD817" s="71"/>
      <c r="AE817" s="71"/>
      <c r="AF817" s="71"/>
      <c r="AG817" s="69"/>
      <c r="AH817" s="65"/>
      <c r="AI817" s="65"/>
      <c r="AJ817" s="65"/>
      <c r="AK817" s="29"/>
      <c r="AL817" s="29"/>
      <c r="AM817" s="170"/>
      <c r="AN817" s="170"/>
      <c r="AO817" s="170"/>
      <c r="AP817" s="170"/>
      <c r="AQ817" s="29"/>
      <c r="AR817" s="64"/>
      <c r="AS817" s="29"/>
      <c r="AT817" s="29"/>
      <c r="AU817" s="29"/>
      <c r="AV817" s="29"/>
      <c r="AW817" s="29"/>
      <c r="AX817" s="29"/>
      <c r="AY817" s="29"/>
      <c r="AZ817" s="29"/>
      <c r="BA817" s="90"/>
      <c r="BB817" s="97"/>
      <c r="BC817" s="98" t="str">
        <f>IF(AND(OR(K817=契約状況コード表!D$5,K817=契約状況コード表!D$6),OR(AG817=契約状況コード表!G$5,AG817=契約状況コード表!G$6)),"年間支払金額(全官署)",IF(OR(AG817=契約状況コード表!G$5,AG817=契約状況コード表!G$6),"年間支払金額",IF(AND(OR(COUNTIF(AI817,"*すべて*"),COUNTIF(AI817,"*全て*")),S817="●",OR(K817=契約状況コード表!D$5,K817=契約状況コード表!D$6)),"年間支払金額(全官署、契約相手方ごと)",IF(AND(OR(COUNTIF(AI817,"*すべて*"),COUNTIF(AI817,"*全て*")),S817="●"),"年間支払金額(契約相手方ごと)",IF(AND(OR(K817=契約状況コード表!D$5,K817=契約状況コード表!D$6),AG817=契約状況コード表!G$7),"契約総額(全官署)",IF(AND(K817=契約状況コード表!D$7,AG817=契約状況コード表!G$7),"契約総額(自官署のみ)",IF(K817=契約状況コード表!D$7,"年間支払金額(自官署のみ)",IF(AG817=契約状況コード表!G$7,"契約総額",IF(AND(COUNTIF(BJ817,"&lt;&gt;*単価*"),OR(K817=契約状況コード表!D$5,K817=契約状況コード表!D$6)),"全官署予定価格",IF(AND(COUNTIF(BJ817,"*単価*"),OR(K817=契約状況コード表!D$5,K817=契約状況コード表!D$6)),"全官署支払金額",IF(AND(COUNTIF(BJ817,"&lt;&gt;*単価*"),COUNTIF(BJ817,"*変更契約*")),"変更後予定価格",IF(COUNTIF(BJ817,"*単価*"),"年間支払金額","予定価格"))))))))))))</f>
        <v>予定価格</v>
      </c>
      <c r="BD817" s="98" t="str">
        <f>IF(AND(BI817=契約状況コード表!M$5,T817&gt;契約状況コード表!N$5),"○",IF(AND(BI817=契約状況コード表!M$6,T817&gt;=契約状況コード表!N$6),"○",IF(AND(BI817=契約状況コード表!M$7,T817&gt;=契約状況コード表!N$7),"○",IF(AND(BI817=契約状況コード表!M$8,T817&gt;=契約状況コード表!N$8),"○",IF(AND(BI817=契約状況コード表!M$9,T817&gt;=契約状況コード表!N$9),"○",IF(AND(BI817=契約状況コード表!M$10,T817&gt;=契約状況コード表!N$10),"○",IF(AND(BI817=契約状況コード表!M$11,T817&gt;=契約状況コード表!N$11),"○",IF(AND(BI817=契約状況コード表!M$12,T817&gt;=契約状況コード表!N$12),"○",IF(AND(BI817=契約状況コード表!M$13,T817&gt;=契約状況コード表!N$13),"○",IF(T817="他官署で調達手続き入札を実施のため","○","×"))))))))))</f>
        <v>×</v>
      </c>
      <c r="BE817" s="98" t="str">
        <f>IF(AND(BI817=契約状況コード表!M$5,Y817&gt;契約状況コード表!N$5),"○",IF(AND(BI817=契約状況コード表!M$6,Y817&gt;=契約状況コード表!N$6),"○",IF(AND(BI817=契約状況コード表!M$7,Y817&gt;=契約状況コード表!N$7),"○",IF(AND(BI817=契約状況コード表!M$8,Y817&gt;=契約状況コード表!N$8),"○",IF(AND(BI817=契約状況コード表!M$9,Y817&gt;=契約状況コード表!N$9),"○",IF(AND(BI817=契約状況コード表!M$10,Y817&gt;=契約状況コード表!N$10),"○",IF(AND(BI817=契約状況コード表!M$11,Y817&gt;=契約状況コード表!N$11),"○",IF(AND(BI817=契約状況コード表!M$12,Y817&gt;=契約状況コード表!N$12),"○",IF(AND(BI817=契約状況コード表!M$13,Y817&gt;=契約状況コード表!N$13),"○","×")))))))))</f>
        <v>×</v>
      </c>
      <c r="BF817" s="98" t="str">
        <f t="shared" si="100"/>
        <v>×</v>
      </c>
      <c r="BG817" s="98" t="str">
        <f t="shared" si="101"/>
        <v>×</v>
      </c>
      <c r="BH817" s="99" t="str">
        <f t="shared" si="102"/>
        <v/>
      </c>
      <c r="BI817" s="146">
        <f t="shared" si="103"/>
        <v>0</v>
      </c>
      <c r="BJ817" s="29" t="str">
        <f>IF(AG817=契約状況コード表!G$5,"",IF(AND(K817&lt;&gt;"",ISTEXT(U817)),"分担契約/単価契約",IF(ISTEXT(U817),"単価契約",IF(K817&lt;&gt;"","分担契約",""))))</f>
        <v/>
      </c>
      <c r="BK817" s="147"/>
      <c r="BL817" s="102" t="str">
        <f>IF(COUNTIF(T817,"**"),"",IF(AND(T817&gt;=契約状況コード表!P$5,OR(H817=契約状況コード表!M$5,H817=契約状況コード表!M$6)),1,IF(AND(T817&gt;=契約状況コード表!P$13,H817&lt;&gt;契約状況コード表!M$5,H817&lt;&gt;契約状況コード表!M$6),1,"")))</f>
        <v/>
      </c>
      <c r="BM817" s="132" t="str">
        <f t="shared" si="104"/>
        <v>○</v>
      </c>
      <c r="BN817" s="102" t="b">
        <f t="shared" si="105"/>
        <v>1</v>
      </c>
      <c r="BO817" s="102" t="b">
        <f t="shared" si="106"/>
        <v>1</v>
      </c>
    </row>
    <row r="818" spans="7:67" ht="60.6" customHeight="1">
      <c r="G818" s="64"/>
      <c r="H818" s="65"/>
      <c r="I818" s="65"/>
      <c r="J818" s="65"/>
      <c r="K818" s="64"/>
      <c r="L818" s="29"/>
      <c r="M818" s="66"/>
      <c r="N818" s="65"/>
      <c r="O818" s="67"/>
      <c r="P818" s="72"/>
      <c r="Q818" s="73"/>
      <c r="R818" s="65"/>
      <c r="S818" s="64"/>
      <c r="T818" s="68"/>
      <c r="U818" s="75"/>
      <c r="V818" s="76"/>
      <c r="W818" s="148" t="str">
        <f>IF(OR(T818="他官署で調達手続きを実施のため",AG818=契約状況コード表!G$5),"－",IF(V818&lt;&gt;"",ROUNDDOWN(V818/T818,3),(IFERROR(ROUNDDOWN(U818/T818,3),"－"))))</f>
        <v>－</v>
      </c>
      <c r="X818" s="68"/>
      <c r="Y818" s="68"/>
      <c r="Z818" s="71"/>
      <c r="AA818" s="69"/>
      <c r="AB818" s="70"/>
      <c r="AC818" s="71"/>
      <c r="AD818" s="71"/>
      <c r="AE818" s="71"/>
      <c r="AF818" s="71"/>
      <c r="AG818" s="69"/>
      <c r="AH818" s="65"/>
      <c r="AI818" s="65"/>
      <c r="AJ818" s="65"/>
      <c r="AK818" s="29"/>
      <c r="AL818" s="29"/>
      <c r="AM818" s="170"/>
      <c r="AN818" s="170"/>
      <c r="AO818" s="170"/>
      <c r="AP818" s="170"/>
      <c r="AQ818" s="29"/>
      <c r="AR818" s="64"/>
      <c r="AS818" s="29"/>
      <c r="AT818" s="29"/>
      <c r="AU818" s="29"/>
      <c r="AV818" s="29"/>
      <c r="AW818" s="29"/>
      <c r="AX818" s="29"/>
      <c r="AY818" s="29"/>
      <c r="AZ818" s="29"/>
      <c r="BA818" s="90"/>
      <c r="BB818" s="97"/>
      <c r="BC818" s="98" t="str">
        <f>IF(AND(OR(K818=契約状況コード表!D$5,K818=契約状況コード表!D$6),OR(AG818=契約状況コード表!G$5,AG818=契約状況コード表!G$6)),"年間支払金額(全官署)",IF(OR(AG818=契約状況コード表!G$5,AG818=契約状況コード表!G$6),"年間支払金額",IF(AND(OR(COUNTIF(AI818,"*すべて*"),COUNTIF(AI818,"*全て*")),S818="●",OR(K818=契約状況コード表!D$5,K818=契約状況コード表!D$6)),"年間支払金額(全官署、契約相手方ごと)",IF(AND(OR(COUNTIF(AI818,"*すべて*"),COUNTIF(AI818,"*全て*")),S818="●"),"年間支払金額(契約相手方ごと)",IF(AND(OR(K818=契約状況コード表!D$5,K818=契約状況コード表!D$6),AG818=契約状況コード表!G$7),"契約総額(全官署)",IF(AND(K818=契約状況コード表!D$7,AG818=契約状況コード表!G$7),"契約総額(自官署のみ)",IF(K818=契約状況コード表!D$7,"年間支払金額(自官署のみ)",IF(AG818=契約状況コード表!G$7,"契約総額",IF(AND(COUNTIF(BJ818,"&lt;&gt;*単価*"),OR(K818=契約状況コード表!D$5,K818=契約状況コード表!D$6)),"全官署予定価格",IF(AND(COUNTIF(BJ818,"*単価*"),OR(K818=契約状況コード表!D$5,K818=契約状況コード表!D$6)),"全官署支払金額",IF(AND(COUNTIF(BJ818,"&lt;&gt;*単価*"),COUNTIF(BJ818,"*変更契約*")),"変更後予定価格",IF(COUNTIF(BJ818,"*単価*"),"年間支払金額","予定価格"))))))))))))</f>
        <v>予定価格</v>
      </c>
      <c r="BD818" s="98" t="str">
        <f>IF(AND(BI818=契約状況コード表!M$5,T818&gt;契約状況コード表!N$5),"○",IF(AND(BI818=契約状況コード表!M$6,T818&gt;=契約状況コード表!N$6),"○",IF(AND(BI818=契約状況コード表!M$7,T818&gt;=契約状況コード表!N$7),"○",IF(AND(BI818=契約状況コード表!M$8,T818&gt;=契約状況コード表!N$8),"○",IF(AND(BI818=契約状況コード表!M$9,T818&gt;=契約状況コード表!N$9),"○",IF(AND(BI818=契約状況コード表!M$10,T818&gt;=契約状況コード表!N$10),"○",IF(AND(BI818=契約状況コード表!M$11,T818&gt;=契約状況コード表!N$11),"○",IF(AND(BI818=契約状況コード表!M$12,T818&gt;=契約状況コード表!N$12),"○",IF(AND(BI818=契約状況コード表!M$13,T818&gt;=契約状況コード表!N$13),"○",IF(T818="他官署で調達手続き入札を実施のため","○","×"))))))))))</f>
        <v>×</v>
      </c>
      <c r="BE818" s="98" t="str">
        <f>IF(AND(BI818=契約状況コード表!M$5,Y818&gt;契約状況コード表!N$5),"○",IF(AND(BI818=契約状況コード表!M$6,Y818&gt;=契約状況コード表!N$6),"○",IF(AND(BI818=契約状況コード表!M$7,Y818&gt;=契約状況コード表!N$7),"○",IF(AND(BI818=契約状況コード表!M$8,Y818&gt;=契約状況コード表!N$8),"○",IF(AND(BI818=契約状況コード表!M$9,Y818&gt;=契約状況コード表!N$9),"○",IF(AND(BI818=契約状況コード表!M$10,Y818&gt;=契約状況コード表!N$10),"○",IF(AND(BI818=契約状況コード表!M$11,Y818&gt;=契約状況コード表!N$11),"○",IF(AND(BI818=契約状況コード表!M$12,Y818&gt;=契約状況コード表!N$12),"○",IF(AND(BI818=契約状況コード表!M$13,Y818&gt;=契約状況コード表!N$13),"○","×")))))))))</f>
        <v>×</v>
      </c>
      <c r="BF818" s="98" t="str">
        <f t="shared" si="100"/>
        <v>×</v>
      </c>
      <c r="BG818" s="98" t="str">
        <f t="shared" si="101"/>
        <v>×</v>
      </c>
      <c r="BH818" s="99" t="str">
        <f t="shared" si="102"/>
        <v/>
      </c>
      <c r="BI818" s="146">
        <f t="shared" si="103"/>
        <v>0</v>
      </c>
      <c r="BJ818" s="29" t="str">
        <f>IF(AG818=契約状況コード表!G$5,"",IF(AND(K818&lt;&gt;"",ISTEXT(U818)),"分担契約/単価契約",IF(ISTEXT(U818),"単価契約",IF(K818&lt;&gt;"","分担契約",""))))</f>
        <v/>
      </c>
      <c r="BK818" s="147"/>
      <c r="BL818" s="102" t="str">
        <f>IF(COUNTIF(T818,"**"),"",IF(AND(T818&gt;=契約状況コード表!P$5,OR(H818=契約状況コード表!M$5,H818=契約状況コード表!M$6)),1,IF(AND(T818&gt;=契約状況コード表!P$13,H818&lt;&gt;契約状況コード表!M$5,H818&lt;&gt;契約状況コード表!M$6),1,"")))</f>
        <v/>
      </c>
      <c r="BM818" s="132" t="str">
        <f t="shared" si="104"/>
        <v>○</v>
      </c>
      <c r="BN818" s="102" t="b">
        <f t="shared" si="105"/>
        <v>1</v>
      </c>
      <c r="BO818" s="102" t="b">
        <f t="shared" si="106"/>
        <v>1</v>
      </c>
    </row>
    <row r="819" spans="7:67" ht="60.6" customHeight="1">
      <c r="G819" s="64"/>
      <c r="H819" s="65"/>
      <c r="I819" s="65"/>
      <c r="J819" s="65"/>
      <c r="K819" s="64"/>
      <c r="L819" s="29"/>
      <c r="M819" s="66"/>
      <c r="N819" s="65"/>
      <c r="O819" s="67"/>
      <c r="P819" s="72"/>
      <c r="Q819" s="73"/>
      <c r="R819" s="65"/>
      <c r="S819" s="64"/>
      <c r="T819" s="74"/>
      <c r="U819" s="131"/>
      <c r="V819" s="76"/>
      <c r="W819" s="148" t="str">
        <f>IF(OR(T819="他官署で調達手続きを実施のため",AG819=契約状況コード表!G$5),"－",IF(V819&lt;&gt;"",ROUNDDOWN(V819/T819,3),(IFERROR(ROUNDDOWN(U819/T819,3),"－"))))</f>
        <v>－</v>
      </c>
      <c r="X819" s="74"/>
      <c r="Y819" s="74"/>
      <c r="Z819" s="71"/>
      <c r="AA819" s="69"/>
      <c r="AB819" s="70"/>
      <c r="AC819" s="71"/>
      <c r="AD819" s="71"/>
      <c r="AE819" s="71"/>
      <c r="AF819" s="71"/>
      <c r="AG819" s="69"/>
      <c r="AH819" s="65"/>
      <c r="AI819" s="65"/>
      <c r="AJ819" s="65"/>
      <c r="AK819" s="29"/>
      <c r="AL819" s="29"/>
      <c r="AM819" s="170"/>
      <c r="AN819" s="170"/>
      <c r="AO819" s="170"/>
      <c r="AP819" s="170"/>
      <c r="AQ819" s="29"/>
      <c r="AR819" s="64"/>
      <c r="AS819" s="29"/>
      <c r="AT819" s="29"/>
      <c r="AU819" s="29"/>
      <c r="AV819" s="29"/>
      <c r="AW819" s="29"/>
      <c r="AX819" s="29"/>
      <c r="AY819" s="29"/>
      <c r="AZ819" s="29"/>
      <c r="BA819" s="90"/>
      <c r="BB819" s="97"/>
      <c r="BC819" s="98" t="str">
        <f>IF(AND(OR(K819=契約状況コード表!D$5,K819=契約状況コード表!D$6),OR(AG819=契約状況コード表!G$5,AG819=契約状況コード表!G$6)),"年間支払金額(全官署)",IF(OR(AG819=契約状況コード表!G$5,AG819=契約状況コード表!G$6),"年間支払金額",IF(AND(OR(COUNTIF(AI819,"*すべて*"),COUNTIF(AI819,"*全て*")),S819="●",OR(K819=契約状況コード表!D$5,K819=契約状況コード表!D$6)),"年間支払金額(全官署、契約相手方ごと)",IF(AND(OR(COUNTIF(AI819,"*すべて*"),COUNTIF(AI819,"*全て*")),S819="●"),"年間支払金額(契約相手方ごと)",IF(AND(OR(K819=契約状況コード表!D$5,K819=契約状況コード表!D$6),AG819=契約状況コード表!G$7),"契約総額(全官署)",IF(AND(K819=契約状況コード表!D$7,AG819=契約状況コード表!G$7),"契約総額(自官署のみ)",IF(K819=契約状況コード表!D$7,"年間支払金額(自官署のみ)",IF(AG819=契約状況コード表!G$7,"契約総額",IF(AND(COUNTIF(BJ819,"&lt;&gt;*単価*"),OR(K819=契約状況コード表!D$5,K819=契約状況コード表!D$6)),"全官署予定価格",IF(AND(COUNTIF(BJ819,"*単価*"),OR(K819=契約状況コード表!D$5,K819=契約状況コード表!D$6)),"全官署支払金額",IF(AND(COUNTIF(BJ819,"&lt;&gt;*単価*"),COUNTIF(BJ819,"*変更契約*")),"変更後予定価格",IF(COUNTIF(BJ819,"*単価*"),"年間支払金額","予定価格"))))))))))))</f>
        <v>予定価格</v>
      </c>
      <c r="BD819" s="98" t="str">
        <f>IF(AND(BI819=契約状況コード表!M$5,T819&gt;契約状況コード表!N$5),"○",IF(AND(BI819=契約状況コード表!M$6,T819&gt;=契約状況コード表!N$6),"○",IF(AND(BI819=契約状況コード表!M$7,T819&gt;=契約状況コード表!N$7),"○",IF(AND(BI819=契約状況コード表!M$8,T819&gt;=契約状況コード表!N$8),"○",IF(AND(BI819=契約状況コード表!M$9,T819&gt;=契約状況コード表!N$9),"○",IF(AND(BI819=契約状況コード表!M$10,T819&gt;=契約状況コード表!N$10),"○",IF(AND(BI819=契約状況コード表!M$11,T819&gt;=契約状況コード表!N$11),"○",IF(AND(BI819=契約状況コード表!M$12,T819&gt;=契約状況コード表!N$12),"○",IF(AND(BI819=契約状況コード表!M$13,T819&gt;=契約状況コード表!N$13),"○",IF(T819="他官署で調達手続き入札を実施のため","○","×"))))))))))</f>
        <v>×</v>
      </c>
      <c r="BE819" s="98" t="str">
        <f>IF(AND(BI819=契約状況コード表!M$5,Y819&gt;契約状況コード表!N$5),"○",IF(AND(BI819=契約状況コード表!M$6,Y819&gt;=契約状況コード表!N$6),"○",IF(AND(BI819=契約状況コード表!M$7,Y819&gt;=契約状況コード表!N$7),"○",IF(AND(BI819=契約状況コード表!M$8,Y819&gt;=契約状況コード表!N$8),"○",IF(AND(BI819=契約状況コード表!M$9,Y819&gt;=契約状況コード表!N$9),"○",IF(AND(BI819=契約状況コード表!M$10,Y819&gt;=契約状況コード表!N$10),"○",IF(AND(BI819=契約状況コード表!M$11,Y819&gt;=契約状況コード表!N$11),"○",IF(AND(BI819=契約状況コード表!M$12,Y819&gt;=契約状況コード表!N$12),"○",IF(AND(BI819=契約状況コード表!M$13,Y819&gt;=契約状況コード表!N$13),"○","×")))))))))</f>
        <v>×</v>
      </c>
      <c r="BF819" s="98" t="str">
        <f t="shared" si="100"/>
        <v>×</v>
      </c>
      <c r="BG819" s="98" t="str">
        <f t="shared" si="101"/>
        <v>×</v>
      </c>
      <c r="BH819" s="99" t="str">
        <f t="shared" si="102"/>
        <v/>
      </c>
      <c r="BI819" s="146">
        <f t="shared" si="103"/>
        <v>0</v>
      </c>
      <c r="BJ819" s="29" t="str">
        <f>IF(AG819=契約状況コード表!G$5,"",IF(AND(K819&lt;&gt;"",ISTEXT(U819)),"分担契約/単価契約",IF(ISTEXT(U819),"単価契約",IF(K819&lt;&gt;"","分担契約",""))))</f>
        <v/>
      </c>
      <c r="BK819" s="147"/>
      <c r="BL819" s="102" t="str">
        <f>IF(COUNTIF(T819,"**"),"",IF(AND(T819&gt;=契約状況コード表!P$5,OR(H819=契約状況コード表!M$5,H819=契約状況コード表!M$6)),1,IF(AND(T819&gt;=契約状況コード表!P$13,H819&lt;&gt;契約状況コード表!M$5,H819&lt;&gt;契約状況コード表!M$6),1,"")))</f>
        <v/>
      </c>
      <c r="BM819" s="132" t="str">
        <f t="shared" si="104"/>
        <v>○</v>
      </c>
      <c r="BN819" s="102" t="b">
        <f t="shared" si="105"/>
        <v>1</v>
      </c>
      <c r="BO819" s="102" t="b">
        <f t="shared" si="106"/>
        <v>1</v>
      </c>
    </row>
    <row r="820" spans="7:67" ht="60.6" customHeight="1">
      <c r="G820" s="64"/>
      <c r="H820" s="65"/>
      <c r="I820" s="65"/>
      <c r="J820" s="65"/>
      <c r="K820" s="64"/>
      <c r="L820" s="29"/>
      <c r="M820" s="66"/>
      <c r="N820" s="65"/>
      <c r="O820" s="67"/>
      <c r="P820" s="72"/>
      <c r="Q820" s="73"/>
      <c r="R820" s="65"/>
      <c r="S820" s="64"/>
      <c r="T820" s="68"/>
      <c r="U820" s="75"/>
      <c r="V820" s="76"/>
      <c r="W820" s="148" t="str">
        <f>IF(OR(T820="他官署で調達手続きを実施のため",AG820=契約状況コード表!G$5),"－",IF(V820&lt;&gt;"",ROUNDDOWN(V820/T820,3),(IFERROR(ROUNDDOWN(U820/T820,3),"－"))))</f>
        <v>－</v>
      </c>
      <c r="X820" s="68"/>
      <c r="Y820" s="68"/>
      <c r="Z820" s="71"/>
      <c r="AA820" s="69"/>
      <c r="AB820" s="70"/>
      <c r="AC820" s="71"/>
      <c r="AD820" s="71"/>
      <c r="AE820" s="71"/>
      <c r="AF820" s="71"/>
      <c r="AG820" s="69"/>
      <c r="AH820" s="65"/>
      <c r="AI820" s="65"/>
      <c r="AJ820" s="65"/>
      <c r="AK820" s="29"/>
      <c r="AL820" s="29"/>
      <c r="AM820" s="170"/>
      <c r="AN820" s="170"/>
      <c r="AO820" s="170"/>
      <c r="AP820" s="170"/>
      <c r="AQ820" s="29"/>
      <c r="AR820" s="64"/>
      <c r="AS820" s="29"/>
      <c r="AT820" s="29"/>
      <c r="AU820" s="29"/>
      <c r="AV820" s="29"/>
      <c r="AW820" s="29"/>
      <c r="AX820" s="29"/>
      <c r="AY820" s="29"/>
      <c r="AZ820" s="29"/>
      <c r="BA820" s="90"/>
      <c r="BB820" s="97"/>
      <c r="BC820" s="98" t="str">
        <f>IF(AND(OR(K820=契約状況コード表!D$5,K820=契約状況コード表!D$6),OR(AG820=契約状況コード表!G$5,AG820=契約状況コード表!G$6)),"年間支払金額(全官署)",IF(OR(AG820=契約状況コード表!G$5,AG820=契約状況コード表!G$6),"年間支払金額",IF(AND(OR(COUNTIF(AI820,"*すべて*"),COUNTIF(AI820,"*全て*")),S820="●",OR(K820=契約状況コード表!D$5,K820=契約状況コード表!D$6)),"年間支払金額(全官署、契約相手方ごと)",IF(AND(OR(COUNTIF(AI820,"*すべて*"),COUNTIF(AI820,"*全て*")),S820="●"),"年間支払金額(契約相手方ごと)",IF(AND(OR(K820=契約状況コード表!D$5,K820=契約状況コード表!D$6),AG820=契約状況コード表!G$7),"契約総額(全官署)",IF(AND(K820=契約状況コード表!D$7,AG820=契約状況コード表!G$7),"契約総額(自官署のみ)",IF(K820=契約状況コード表!D$7,"年間支払金額(自官署のみ)",IF(AG820=契約状況コード表!G$7,"契約総額",IF(AND(COUNTIF(BJ820,"&lt;&gt;*単価*"),OR(K820=契約状況コード表!D$5,K820=契約状況コード表!D$6)),"全官署予定価格",IF(AND(COUNTIF(BJ820,"*単価*"),OR(K820=契約状況コード表!D$5,K820=契約状況コード表!D$6)),"全官署支払金額",IF(AND(COUNTIF(BJ820,"&lt;&gt;*単価*"),COUNTIF(BJ820,"*変更契約*")),"変更後予定価格",IF(COUNTIF(BJ820,"*単価*"),"年間支払金額","予定価格"))))))))))))</f>
        <v>予定価格</v>
      </c>
      <c r="BD820" s="98" t="str">
        <f>IF(AND(BI820=契約状況コード表!M$5,T820&gt;契約状況コード表!N$5),"○",IF(AND(BI820=契約状況コード表!M$6,T820&gt;=契約状況コード表!N$6),"○",IF(AND(BI820=契約状況コード表!M$7,T820&gt;=契約状況コード表!N$7),"○",IF(AND(BI820=契約状況コード表!M$8,T820&gt;=契約状況コード表!N$8),"○",IF(AND(BI820=契約状況コード表!M$9,T820&gt;=契約状況コード表!N$9),"○",IF(AND(BI820=契約状況コード表!M$10,T820&gt;=契約状況コード表!N$10),"○",IF(AND(BI820=契約状況コード表!M$11,T820&gt;=契約状況コード表!N$11),"○",IF(AND(BI820=契約状況コード表!M$12,T820&gt;=契約状況コード表!N$12),"○",IF(AND(BI820=契約状況コード表!M$13,T820&gt;=契約状況コード表!N$13),"○",IF(T820="他官署で調達手続き入札を実施のため","○","×"))))))))))</f>
        <v>×</v>
      </c>
      <c r="BE820" s="98" t="str">
        <f>IF(AND(BI820=契約状況コード表!M$5,Y820&gt;契約状況コード表!N$5),"○",IF(AND(BI820=契約状況コード表!M$6,Y820&gt;=契約状況コード表!N$6),"○",IF(AND(BI820=契約状況コード表!M$7,Y820&gt;=契約状況コード表!N$7),"○",IF(AND(BI820=契約状況コード表!M$8,Y820&gt;=契約状況コード表!N$8),"○",IF(AND(BI820=契約状況コード表!M$9,Y820&gt;=契約状況コード表!N$9),"○",IF(AND(BI820=契約状況コード表!M$10,Y820&gt;=契約状況コード表!N$10),"○",IF(AND(BI820=契約状況コード表!M$11,Y820&gt;=契約状況コード表!N$11),"○",IF(AND(BI820=契約状況コード表!M$12,Y820&gt;=契約状況コード表!N$12),"○",IF(AND(BI820=契約状況コード表!M$13,Y820&gt;=契約状況コード表!N$13),"○","×")))))))))</f>
        <v>×</v>
      </c>
      <c r="BF820" s="98" t="str">
        <f t="shared" si="100"/>
        <v>×</v>
      </c>
      <c r="BG820" s="98" t="str">
        <f t="shared" si="101"/>
        <v>×</v>
      </c>
      <c r="BH820" s="99" t="str">
        <f t="shared" si="102"/>
        <v/>
      </c>
      <c r="BI820" s="146">
        <f t="shared" si="103"/>
        <v>0</v>
      </c>
      <c r="BJ820" s="29" t="str">
        <f>IF(AG820=契約状況コード表!G$5,"",IF(AND(K820&lt;&gt;"",ISTEXT(U820)),"分担契約/単価契約",IF(ISTEXT(U820),"単価契約",IF(K820&lt;&gt;"","分担契約",""))))</f>
        <v/>
      </c>
      <c r="BK820" s="147"/>
      <c r="BL820" s="102" t="str">
        <f>IF(COUNTIF(T820,"**"),"",IF(AND(T820&gt;=契約状況コード表!P$5,OR(H820=契約状況コード表!M$5,H820=契約状況コード表!M$6)),1,IF(AND(T820&gt;=契約状況コード表!P$13,H820&lt;&gt;契約状況コード表!M$5,H820&lt;&gt;契約状況コード表!M$6),1,"")))</f>
        <v/>
      </c>
      <c r="BM820" s="132" t="str">
        <f t="shared" si="104"/>
        <v>○</v>
      </c>
      <c r="BN820" s="102" t="b">
        <f t="shared" si="105"/>
        <v>1</v>
      </c>
      <c r="BO820" s="102" t="b">
        <f t="shared" si="106"/>
        <v>1</v>
      </c>
    </row>
    <row r="821" spans="7:67" ht="60.6" customHeight="1">
      <c r="G821" s="64"/>
      <c r="H821" s="65"/>
      <c r="I821" s="65"/>
      <c r="J821" s="65"/>
      <c r="K821" s="64"/>
      <c r="L821" s="29"/>
      <c r="M821" s="66"/>
      <c r="N821" s="65"/>
      <c r="O821" s="67"/>
      <c r="P821" s="72"/>
      <c r="Q821" s="73"/>
      <c r="R821" s="65"/>
      <c r="S821" s="64"/>
      <c r="T821" s="68"/>
      <c r="U821" s="75"/>
      <c r="V821" s="76"/>
      <c r="W821" s="148" t="str">
        <f>IF(OR(T821="他官署で調達手続きを実施のため",AG821=契約状況コード表!G$5),"－",IF(V821&lt;&gt;"",ROUNDDOWN(V821/T821,3),(IFERROR(ROUNDDOWN(U821/T821,3),"－"))))</f>
        <v>－</v>
      </c>
      <c r="X821" s="68"/>
      <c r="Y821" s="68"/>
      <c r="Z821" s="71"/>
      <c r="AA821" s="69"/>
      <c r="AB821" s="70"/>
      <c r="AC821" s="71"/>
      <c r="AD821" s="71"/>
      <c r="AE821" s="71"/>
      <c r="AF821" s="71"/>
      <c r="AG821" s="69"/>
      <c r="AH821" s="65"/>
      <c r="AI821" s="65"/>
      <c r="AJ821" s="65"/>
      <c r="AK821" s="29"/>
      <c r="AL821" s="29"/>
      <c r="AM821" s="170"/>
      <c r="AN821" s="170"/>
      <c r="AO821" s="170"/>
      <c r="AP821" s="170"/>
      <c r="AQ821" s="29"/>
      <c r="AR821" s="64"/>
      <c r="AS821" s="29"/>
      <c r="AT821" s="29"/>
      <c r="AU821" s="29"/>
      <c r="AV821" s="29"/>
      <c r="AW821" s="29"/>
      <c r="AX821" s="29"/>
      <c r="AY821" s="29"/>
      <c r="AZ821" s="29"/>
      <c r="BA821" s="90"/>
      <c r="BB821" s="97"/>
      <c r="BC821" s="98" t="str">
        <f>IF(AND(OR(K821=契約状況コード表!D$5,K821=契約状況コード表!D$6),OR(AG821=契約状況コード表!G$5,AG821=契約状況コード表!G$6)),"年間支払金額(全官署)",IF(OR(AG821=契約状況コード表!G$5,AG821=契約状況コード表!G$6),"年間支払金額",IF(AND(OR(COUNTIF(AI821,"*すべて*"),COUNTIF(AI821,"*全て*")),S821="●",OR(K821=契約状況コード表!D$5,K821=契約状況コード表!D$6)),"年間支払金額(全官署、契約相手方ごと)",IF(AND(OR(COUNTIF(AI821,"*すべて*"),COUNTIF(AI821,"*全て*")),S821="●"),"年間支払金額(契約相手方ごと)",IF(AND(OR(K821=契約状況コード表!D$5,K821=契約状況コード表!D$6),AG821=契約状況コード表!G$7),"契約総額(全官署)",IF(AND(K821=契約状況コード表!D$7,AG821=契約状況コード表!G$7),"契約総額(自官署のみ)",IF(K821=契約状況コード表!D$7,"年間支払金額(自官署のみ)",IF(AG821=契約状況コード表!G$7,"契約総額",IF(AND(COUNTIF(BJ821,"&lt;&gt;*単価*"),OR(K821=契約状況コード表!D$5,K821=契約状況コード表!D$6)),"全官署予定価格",IF(AND(COUNTIF(BJ821,"*単価*"),OR(K821=契約状況コード表!D$5,K821=契約状況コード表!D$6)),"全官署支払金額",IF(AND(COUNTIF(BJ821,"&lt;&gt;*単価*"),COUNTIF(BJ821,"*変更契約*")),"変更後予定価格",IF(COUNTIF(BJ821,"*単価*"),"年間支払金額","予定価格"))))))))))))</f>
        <v>予定価格</v>
      </c>
      <c r="BD821" s="98" t="str">
        <f>IF(AND(BI821=契約状況コード表!M$5,T821&gt;契約状況コード表!N$5),"○",IF(AND(BI821=契約状況コード表!M$6,T821&gt;=契約状況コード表!N$6),"○",IF(AND(BI821=契約状況コード表!M$7,T821&gt;=契約状況コード表!N$7),"○",IF(AND(BI821=契約状況コード表!M$8,T821&gt;=契約状況コード表!N$8),"○",IF(AND(BI821=契約状況コード表!M$9,T821&gt;=契約状況コード表!N$9),"○",IF(AND(BI821=契約状況コード表!M$10,T821&gt;=契約状況コード表!N$10),"○",IF(AND(BI821=契約状況コード表!M$11,T821&gt;=契約状況コード表!N$11),"○",IF(AND(BI821=契約状況コード表!M$12,T821&gt;=契約状況コード表!N$12),"○",IF(AND(BI821=契約状況コード表!M$13,T821&gt;=契約状況コード表!N$13),"○",IF(T821="他官署で調達手続き入札を実施のため","○","×"))))))))))</f>
        <v>×</v>
      </c>
      <c r="BE821" s="98" t="str">
        <f>IF(AND(BI821=契約状況コード表!M$5,Y821&gt;契約状況コード表!N$5),"○",IF(AND(BI821=契約状況コード表!M$6,Y821&gt;=契約状況コード表!N$6),"○",IF(AND(BI821=契約状況コード表!M$7,Y821&gt;=契約状況コード表!N$7),"○",IF(AND(BI821=契約状況コード表!M$8,Y821&gt;=契約状況コード表!N$8),"○",IF(AND(BI821=契約状況コード表!M$9,Y821&gt;=契約状況コード表!N$9),"○",IF(AND(BI821=契約状況コード表!M$10,Y821&gt;=契約状況コード表!N$10),"○",IF(AND(BI821=契約状況コード表!M$11,Y821&gt;=契約状況コード表!N$11),"○",IF(AND(BI821=契約状況コード表!M$12,Y821&gt;=契約状況コード表!N$12),"○",IF(AND(BI821=契約状況コード表!M$13,Y821&gt;=契約状況コード表!N$13),"○","×")))))))))</f>
        <v>×</v>
      </c>
      <c r="BF821" s="98" t="str">
        <f t="shared" si="100"/>
        <v>×</v>
      </c>
      <c r="BG821" s="98" t="str">
        <f t="shared" si="101"/>
        <v>×</v>
      </c>
      <c r="BH821" s="99" t="str">
        <f t="shared" si="102"/>
        <v/>
      </c>
      <c r="BI821" s="146">
        <f t="shared" si="103"/>
        <v>0</v>
      </c>
      <c r="BJ821" s="29" t="str">
        <f>IF(AG821=契約状況コード表!G$5,"",IF(AND(K821&lt;&gt;"",ISTEXT(U821)),"分担契約/単価契約",IF(ISTEXT(U821),"単価契約",IF(K821&lt;&gt;"","分担契約",""))))</f>
        <v/>
      </c>
      <c r="BK821" s="147"/>
      <c r="BL821" s="102" t="str">
        <f>IF(COUNTIF(T821,"**"),"",IF(AND(T821&gt;=契約状況コード表!P$5,OR(H821=契約状況コード表!M$5,H821=契約状況コード表!M$6)),1,IF(AND(T821&gt;=契約状況コード表!P$13,H821&lt;&gt;契約状況コード表!M$5,H821&lt;&gt;契約状況コード表!M$6),1,"")))</f>
        <v/>
      </c>
      <c r="BM821" s="132" t="str">
        <f t="shared" si="104"/>
        <v>○</v>
      </c>
      <c r="BN821" s="102" t="b">
        <f t="shared" si="105"/>
        <v>1</v>
      </c>
      <c r="BO821" s="102" t="b">
        <f t="shared" si="106"/>
        <v>1</v>
      </c>
    </row>
    <row r="822" spans="7:67" ht="60.6" customHeight="1">
      <c r="G822" s="64"/>
      <c r="H822" s="65"/>
      <c r="I822" s="65"/>
      <c r="J822" s="65"/>
      <c r="K822" s="64"/>
      <c r="L822" s="29"/>
      <c r="M822" s="66"/>
      <c r="N822" s="65"/>
      <c r="O822" s="67"/>
      <c r="P822" s="72"/>
      <c r="Q822" s="73"/>
      <c r="R822" s="65"/>
      <c r="S822" s="64"/>
      <c r="T822" s="68"/>
      <c r="U822" s="75"/>
      <c r="V822" s="76"/>
      <c r="W822" s="148" t="str">
        <f>IF(OR(T822="他官署で調達手続きを実施のため",AG822=契約状況コード表!G$5),"－",IF(V822&lt;&gt;"",ROUNDDOWN(V822/T822,3),(IFERROR(ROUNDDOWN(U822/T822,3),"－"))))</f>
        <v>－</v>
      </c>
      <c r="X822" s="68"/>
      <c r="Y822" s="68"/>
      <c r="Z822" s="71"/>
      <c r="AA822" s="69"/>
      <c r="AB822" s="70"/>
      <c r="AC822" s="71"/>
      <c r="AD822" s="71"/>
      <c r="AE822" s="71"/>
      <c r="AF822" s="71"/>
      <c r="AG822" s="69"/>
      <c r="AH822" s="65"/>
      <c r="AI822" s="65"/>
      <c r="AJ822" s="65"/>
      <c r="AK822" s="29"/>
      <c r="AL822" s="29"/>
      <c r="AM822" s="170"/>
      <c r="AN822" s="170"/>
      <c r="AO822" s="170"/>
      <c r="AP822" s="170"/>
      <c r="AQ822" s="29"/>
      <c r="AR822" s="64"/>
      <c r="AS822" s="29"/>
      <c r="AT822" s="29"/>
      <c r="AU822" s="29"/>
      <c r="AV822" s="29"/>
      <c r="AW822" s="29"/>
      <c r="AX822" s="29"/>
      <c r="AY822" s="29"/>
      <c r="AZ822" s="29"/>
      <c r="BA822" s="90"/>
      <c r="BB822" s="97"/>
      <c r="BC822" s="98" t="str">
        <f>IF(AND(OR(K822=契約状況コード表!D$5,K822=契約状況コード表!D$6),OR(AG822=契約状況コード表!G$5,AG822=契約状況コード表!G$6)),"年間支払金額(全官署)",IF(OR(AG822=契約状況コード表!G$5,AG822=契約状況コード表!G$6),"年間支払金額",IF(AND(OR(COUNTIF(AI822,"*すべて*"),COUNTIF(AI822,"*全て*")),S822="●",OR(K822=契約状況コード表!D$5,K822=契約状況コード表!D$6)),"年間支払金額(全官署、契約相手方ごと)",IF(AND(OR(COUNTIF(AI822,"*すべて*"),COUNTIF(AI822,"*全て*")),S822="●"),"年間支払金額(契約相手方ごと)",IF(AND(OR(K822=契約状況コード表!D$5,K822=契約状況コード表!D$6),AG822=契約状況コード表!G$7),"契約総額(全官署)",IF(AND(K822=契約状況コード表!D$7,AG822=契約状況コード表!G$7),"契約総額(自官署のみ)",IF(K822=契約状況コード表!D$7,"年間支払金額(自官署のみ)",IF(AG822=契約状況コード表!G$7,"契約総額",IF(AND(COUNTIF(BJ822,"&lt;&gt;*単価*"),OR(K822=契約状況コード表!D$5,K822=契約状況コード表!D$6)),"全官署予定価格",IF(AND(COUNTIF(BJ822,"*単価*"),OR(K822=契約状況コード表!D$5,K822=契約状況コード表!D$6)),"全官署支払金額",IF(AND(COUNTIF(BJ822,"&lt;&gt;*単価*"),COUNTIF(BJ822,"*変更契約*")),"変更後予定価格",IF(COUNTIF(BJ822,"*単価*"),"年間支払金額","予定価格"))))))))))))</f>
        <v>予定価格</v>
      </c>
      <c r="BD822" s="98" t="str">
        <f>IF(AND(BI822=契約状況コード表!M$5,T822&gt;契約状況コード表!N$5),"○",IF(AND(BI822=契約状況コード表!M$6,T822&gt;=契約状況コード表!N$6),"○",IF(AND(BI822=契約状況コード表!M$7,T822&gt;=契約状況コード表!N$7),"○",IF(AND(BI822=契約状況コード表!M$8,T822&gt;=契約状況コード表!N$8),"○",IF(AND(BI822=契約状況コード表!M$9,T822&gt;=契約状況コード表!N$9),"○",IF(AND(BI822=契約状況コード表!M$10,T822&gt;=契約状況コード表!N$10),"○",IF(AND(BI822=契約状況コード表!M$11,T822&gt;=契約状況コード表!N$11),"○",IF(AND(BI822=契約状況コード表!M$12,T822&gt;=契約状況コード表!N$12),"○",IF(AND(BI822=契約状況コード表!M$13,T822&gt;=契約状況コード表!N$13),"○",IF(T822="他官署で調達手続き入札を実施のため","○","×"))))))))))</f>
        <v>×</v>
      </c>
      <c r="BE822" s="98" t="str">
        <f>IF(AND(BI822=契約状況コード表!M$5,Y822&gt;契約状況コード表!N$5),"○",IF(AND(BI822=契約状況コード表!M$6,Y822&gt;=契約状況コード表!N$6),"○",IF(AND(BI822=契約状況コード表!M$7,Y822&gt;=契約状況コード表!N$7),"○",IF(AND(BI822=契約状況コード表!M$8,Y822&gt;=契約状況コード表!N$8),"○",IF(AND(BI822=契約状況コード表!M$9,Y822&gt;=契約状況コード表!N$9),"○",IF(AND(BI822=契約状況コード表!M$10,Y822&gt;=契約状況コード表!N$10),"○",IF(AND(BI822=契約状況コード表!M$11,Y822&gt;=契約状況コード表!N$11),"○",IF(AND(BI822=契約状況コード表!M$12,Y822&gt;=契約状況コード表!N$12),"○",IF(AND(BI822=契約状況コード表!M$13,Y822&gt;=契約状況コード表!N$13),"○","×")))))))))</f>
        <v>×</v>
      </c>
      <c r="BF822" s="98" t="str">
        <f t="shared" si="100"/>
        <v>×</v>
      </c>
      <c r="BG822" s="98" t="str">
        <f t="shared" si="101"/>
        <v>×</v>
      </c>
      <c r="BH822" s="99" t="str">
        <f t="shared" si="102"/>
        <v/>
      </c>
      <c r="BI822" s="146">
        <f t="shared" si="103"/>
        <v>0</v>
      </c>
      <c r="BJ822" s="29" t="str">
        <f>IF(AG822=契約状況コード表!G$5,"",IF(AND(K822&lt;&gt;"",ISTEXT(U822)),"分担契約/単価契約",IF(ISTEXT(U822),"単価契約",IF(K822&lt;&gt;"","分担契約",""))))</f>
        <v/>
      </c>
      <c r="BK822" s="147"/>
      <c r="BL822" s="102" t="str">
        <f>IF(COUNTIF(T822,"**"),"",IF(AND(T822&gt;=契約状況コード表!P$5,OR(H822=契約状況コード表!M$5,H822=契約状況コード表!M$6)),1,IF(AND(T822&gt;=契約状況コード表!P$13,H822&lt;&gt;契約状況コード表!M$5,H822&lt;&gt;契約状況コード表!M$6),1,"")))</f>
        <v/>
      </c>
      <c r="BM822" s="132" t="str">
        <f t="shared" si="104"/>
        <v>○</v>
      </c>
      <c r="BN822" s="102" t="b">
        <f t="shared" si="105"/>
        <v>1</v>
      </c>
      <c r="BO822" s="102" t="b">
        <f t="shared" si="106"/>
        <v>1</v>
      </c>
    </row>
    <row r="823" spans="7:67" ht="60.6" customHeight="1">
      <c r="G823" s="64"/>
      <c r="H823" s="65"/>
      <c r="I823" s="65"/>
      <c r="J823" s="65"/>
      <c r="K823" s="64"/>
      <c r="L823" s="29"/>
      <c r="M823" s="66"/>
      <c r="N823" s="65"/>
      <c r="O823" s="67"/>
      <c r="P823" s="72"/>
      <c r="Q823" s="73"/>
      <c r="R823" s="65"/>
      <c r="S823" s="64"/>
      <c r="T823" s="68"/>
      <c r="U823" s="75"/>
      <c r="V823" s="76"/>
      <c r="W823" s="148" t="str">
        <f>IF(OR(T823="他官署で調達手続きを実施のため",AG823=契約状況コード表!G$5),"－",IF(V823&lt;&gt;"",ROUNDDOWN(V823/T823,3),(IFERROR(ROUNDDOWN(U823/T823,3),"－"))))</f>
        <v>－</v>
      </c>
      <c r="X823" s="68"/>
      <c r="Y823" s="68"/>
      <c r="Z823" s="71"/>
      <c r="AA823" s="69"/>
      <c r="AB823" s="70"/>
      <c r="AC823" s="71"/>
      <c r="AD823" s="71"/>
      <c r="AE823" s="71"/>
      <c r="AF823" s="71"/>
      <c r="AG823" s="69"/>
      <c r="AH823" s="65"/>
      <c r="AI823" s="65"/>
      <c r="AJ823" s="65"/>
      <c r="AK823" s="29"/>
      <c r="AL823" s="29"/>
      <c r="AM823" s="170"/>
      <c r="AN823" s="170"/>
      <c r="AO823" s="170"/>
      <c r="AP823" s="170"/>
      <c r="AQ823" s="29"/>
      <c r="AR823" s="64"/>
      <c r="AS823" s="29"/>
      <c r="AT823" s="29"/>
      <c r="AU823" s="29"/>
      <c r="AV823" s="29"/>
      <c r="AW823" s="29"/>
      <c r="AX823" s="29"/>
      <c r="AY823" s="29"/>
      <c r="AZ823" s="29"/>
      <c r="BA823" s="92"/>
      <c r="BB823" s="97"/>
      <c r="BC823" s="98" t="str">
        <f>IF(AND(OR(K823=契約状況コード表!D$5,K823=契約状況コード表!D$6),OR(AG823=契約状況コード表!G$5,AG823=契約状況コード表!G$6)),"年間支払金額(全官署)",IF(OR(AG823=契約状況コード表!G$5,AG823=契約状況コード表!G$6),"年間支払金額",IF(AND(OR(COUNTIF(AI823,"*すべて*"),COUNTIF(AI823,"*全て*")),S823="●",OR(K823=契約状況コード表!D$5,K823=契約状況コード表!D$6)),"年間支払金額(全官署、契約相手方ごと)",IF(AND(OR(COUNTIF(AI823,"*すべて*"),COUNTIF(AI823,"*全て*")),S823="●"),"年間支払金額(契約相手方ごと)",IF(AND(OR(K823=契約状況コード表!D$5,K823=契約状況コード表!D$6),AG823=契約状況コード表!G$7),"契約総額(全官署)",IF(AND(K823=契約状況コード表!D$7,AG823=契約状況コード表!G$7),"契約総額(自官署のみ)",IF(K823=契約状況コード表!D$7,"年間支払金額(自官署のみ)",IF(AG823=契約状況コード表!G$7,"契約総額",IF(AND(COUNTIF(BJ823,"&lt;&gt;*単価*"),OR(K823=契約状況コード表!D$5,K823=契約状況コード表!D$6)),"全官署予定価格",IF(AND(COUNTIF(BJ823,"*単価*"),OR(K823=契約状況コード表!D$5,K823=契約状況コード表!D$6)),"全官署支払金額",IF(AND(COUNTIF(BJ823,"&lt;&gt;*単価*"),COUNTIF(BJ823,"*変更契約*")),"変更後予定価格",IF(COUNTIF(BJ823,"*単価*"),"年間支払金額","予定価格"))))))))))))</f>
        <v>予定価格</v>
      </c>
      <c r="BD823" s="98" t="str">
        <f>IF(AND(BI823=契約状況コード表!M$5,T823&gt;契約状況コード表!N$5),"○",IF(AND(BI823=契約状況コード表!M$6,T823&gt;=契約状況コード表!N$6),"○",IF(AND(BI823=契約状況コード表!M$7,T823&gt;=契約状況コード表!N$7),"○",IF(AND(BI823=契約状況コード表!M$8,T823&gt;=契約状況コード表!N$8),"○",IF(AND(BI823=契約状況コード表!M$9,T823&gt;=契約状況コード表!N$9),"○",IF(AND(BI823=契約状況コード表!M$10,T823&gt;=契約状況コード表!N$10),"○",IF(AND(BI823=契約状況コード表!M$11,T823&gt;=契約状況コード表!N$11),"○",IF(AND(BI823=契約状況コード表!M$12,T823&gt;=契約状況コード表!N$12),"○",IF(AND(BI823=契約状況コード表!M$13,T823&gt;=契約状況コード表!N$13),"○",IF(T823="他官署で調達手続き入札を実施のため","○","×"))))))))))</f>
        <v>×</v>
      </c>
      <c r="BE823" s="98" t="str">
        <f>IF(AND(BI823=契約状況コード表!M$5,Y823&gt;契約状況コード表!N$5),"○",IF(AND(BI823=契約状況コード表!M$6,Y823&gt;=契約状況コード表!N$6),"○",IF(AND(BI823=契約状況コード表!M$7,Y823&gt;=契約状況コード表!N$7),"○",IF(AND(BI823=契約状況コード表!M$8,Y823&gt;=契約状況コード表!N$8),"○",IF(AND(BI823=契約状況コード表!M$9,Y823&gt;=契約状況コード表!N$9),"○",IF(AND(BI823=契約状況コード表!M$10,Y823&gt;=契約状況コード表!N$10),"○",IF(AND(BI823=契約状況コード表!M$11,Y823&gt;=契約状況コード表!N$11),"○",IF(AND(BI823=契約状況コード表!M$12,Y823&gt;=契約状況コード表!N$12),"○",IF(AND(BI823=契約状況コード表!M$13,Y823&gt;=契約状況コード表!N$13),"○","×")))))))))</f>
        <v>×</v>
      </c>
      <c r="BF823" s="98" t="str">
        <f t="shared" si="100"/>
        <v>×</v>
      </c>
      <c r="BG823" s="98" t="str">
        <f t="shared" si="101"/>
        <v>×</v>
      </c>
      <c r="BH823" s="99" t="str">
        <f t="shared" si="102"/>
        <v/>
      </c>
      <c r="BI823" s="146">
        <f t="shared" si="103"/>
        <v>0</v>
      </c>
      <c r="BJ823" s="29" t="str">
        <f>IF(AG823=契約状況コード表!G$5,"",IF(AND(K823&lt;&gt;"",ISTEXT(U823)),"分担契約/単価契約",IF(ISTEXT(U823),"単価契約",IF(K823&lt;&gt;"","分担契約",""))))</f>
        <v/>
      </c>
      <c r="BK823" s="147"/>
      <c r="BL823" s="102" t="str">
        <f>IF(COUNTIF(T823,"**"),"",IF(AND(T823&gt;=契約状況コード表!P$5,OR(H823=契約状況コード表!M$5,H823=契約状況コード表!M$6)),1,IF(AND(T823&gt;=契約状況コード表!P$13,H823&lt;&gt;契約状況コード表!M$5,H823&lt;&gt;契約状況コード表!M$6),1,"")))</f>
        <v/>
      </c>
      <c r="BM823" s="132" t="str">
        <f t="shared" si="104"/>
        <v>○</v>
      </c>
      <c r="BN823" s="102" t="b">
        <f t="shared" si="105"/>
        <v>1</v>
      </c>
      <c r="BO823" s="102" t="b">
        <f t="shared" si="106"/>
        <v>1</v>
      </c>
    </row>
    <row r="824" spans="7:67" ht="60.6" customHeight="1">
      <c r="G824" s="64"/>
      <c r="H824" s="65"/>
      <c r="I824" s="65"/>
      <c r="J824" s="65"/>
      <c r="K824" s="64"/>
      <c r="L824" s="29"/>
      <c r="M824" s="66"/>
      <c r="N824" s="65"/>
      <c r="O824" s="67"/>
      <c r="P824" s="72"/>
      <c r="Q824" s="73"/>
      <c r="R824" s="65"/>
      <c r="S824" s="64"/>
      <c r="T824" s="68"/>
      <c r="U824" s="75"/>
      <c r="V824" s="76"/>
      <c r="W824" s="148" t="str">
        <f>IF(OR(T824="他官署で調達手続きを実施のため",AG824=契約状況コード表!G$5),"－",IF(V824&lt;&gt;"",ROUNDDOWN(V824/T824,3),(IFERROR(ROUNDDOWN(U824/T824,3),"－"))))</f>
        <v>－</v>
      </c>
      <c r="X824" s="68"/>
      <c r="Y824" s="68"/>
      <c r="Z824" s="71"/>
      <c r="AA824" s="69"/>
      <c r="AB824" s="70"/>
      <c r="AC824" s="71"/>
      <c r="AD824" s="71"/>
      <c r="AE824" s="71"/>
      <c r="AF824" s="71"/>
      <c r="AG824" s="69"/>
      <c r="AH824" s="65"/>
      <c r="AI824" s="65"/>
      <c r="AJ824" s="65"/>
      <c r="AK824" s="29"/>
      <c r="AL824" s="29"/>
      <c r="AM824" s="170"/>
      <c r="AN824" s="170"/>
      <c r="AO824" s="170"/>
      <c r="AP824" s="170"/>
      <c r="AQ824" s="29"/>
      <c r="AR824" s="64"/>
      <c r="AS824" s="29"/>
      <c r="AT824" s="29"/>
      <c r="AU824" s="29"/>
      <c r="AV824" s="29"/>
      <c r="AW824" s="29"/>
      <c r="AX824" s="29"/>
      <c r="AY824" s="29"/>
      <c r="AZ824" s="29"/>
      <c r="BA824" s="90"/>
      <c r="BB824" s="97"/>
      <c r="BC824" s="98" t="str">
        <f>IF(AND(OR(K824=契約状況コード表!D$5,K824=契約状況コード表!D$6),OR(AG824=契約状況コード表!G$5,AG824=契約状況コード表!G$6)),"年間支払金額(全官署)",IF(OR(AG824=契約状況コード表!G$5,AG824=契約状況コード表!G$6),"年間支払金額",IF(AND(OR(COUNTIF(AI824,"*すべて*"),COUNTIF(AI824,"*全て*")),S824="●",OR(K824=契約状況コード表!D$5,K824=契約状況コード表!D$6)),"年間支払金額(全官署、契約相手方ごと)",IF(AND(OR(COUNTIF(AI824,"*すべて*"),COUNTIF(AI824,"*全て*")),S824="●"),"年間支払金額(契約相手方ごと)",IF(AND(OR(K824=契約状況コード表!D$5,K824=契約状況コード表!D$6),AG824=契約状況コード表!G$7),"契約総額(全官署)",IF(AND(K824=契約状況コード表!D$7,AG824=契約状況コード表!G$7),"契約総額(自官署のみ)",IF(K824=契約状況コード表!D$7,"年間支払金額(自官署のみ)",IF(AG824=契約状況コード表!G$7,"契約総額",IF(AND(COUNTIF(BJ824,"&lt;&gt;*単価*"),OR(K824=契約状況コード表!D$5,K824=契約状況コード表!D$6)),"全官署予定価格",IF(AND(COUNTIF(BJ824,"*単価*"),OR(K824=契約状況コード表!D$5,K824=契約状況コード表!D$6)),"全官署支払金額",IF(AND(COUNTIF(BJ824,"&lt;&gt;*単価*"),COUNTIF(BJ824,"*変更契約*")),"変更後予定価格",IF(COUNTIF(BJ824,"*単価*"),"年間支払金額","予定価格"))))))))))))</f>
        <v>予定価格</v>
      </c>
      <c r="BD824" s="98" t="str">
        <f>IF(AND(BI824=契約状況コード表!M$5,T824&gt;契約状況コード表!N$5),"○",IF(AND(BI824=契約状況コード表!M$6,T824&gt;=契約状況コード表!N$6),"○",IF(AND(BI824=契約状況コード表!M$7,T824&gt;=契約状況コード表!N$7),"○",IF(AND(BI824=契約状況コード表!M$8,T824&gt;=契約状況コード表!N$8),"○",IF(AND(BI824=契約状況コード表!M$9,T824&gt;=契約状況コード表!N$9),"○",IF(AND(BI824=契約状況コード表!M$10,T824&gt;=契約状況コード表!N$10),"○",IF(AND(BI824=契約状況コード表!M$11,T824&gt;=契約状況コード表!N$11),"○",IF(AND(BI824=契約状況コード表!M$12,T824&gt;=契約状況コード表!N$12),"○",IF(AND(BI824=契約状況コード表!M$13,T824&gt;=契約状況コード表!N$13),"○",IF(T824="他官署で調達手続き入札を実施のため","○","×"))))))))))</f>
        <v>×</v>
      </c>
      <c r="BE824" s="98" t="str">
        <f>IF(AND(BI824=契約状況コード表!M$5,Y824&gt;契約状況コード表!N$5),"○",IF(AND(BI824=契約状況コード表!M$6,Y824&gt;=契約状況コード表!N$6),"○",IF(AND(BI824=契約状況コード表!M$7,Y824&gt;=契約状況コード表!N$7),"○",IF(AND(BI824=契約状況コード表!M$8,Y824&gt;=契約状況コード表!N$8),"○",IF(AND(BI824=契約状況コード表!M$9,Y824&gt;=契約状況コード表!N$9),"○",IF(AND(BI824=契約状況コード表!M$10,Y824&gt;=契約状況コード表!N$10),"○",IF(AND(BI824=契約状況コード表!M$11,Y824&gt;=契約状況コード表!N$11),"○",IF(AND(BI824=契約状況コード表!M$12,Y824&gt;=契約状況コード表!N$12),"○",IF(AND(BI824=契約状況コード表!M$13,Y824&gt;=契約状況コード表!N$13),"○","×")))))))))</f>
        <v>×</v>
      </c>
      <c r="BF824" s="98" t="str">
        <f t="shared" si="100"/>
        <v>×</v>
      </c>
      <c r="BG824" s="98" t="str">
        <f t="shared" si="101"/>
        <v>×</v>
      </c>
      <c r="BH824" s="99" t="str">
        <f t="shared" si="102"/>
        <v/>
      </c>
      <c r="BI824" s="146">
        <f t="shared" si="103"/>
        <v>0</v>
      </c>
      <c r="BJ824" s="29" t="str">
        <f>IF(AG824=契約状況コード表!G$5,"",IF(AND(K824&lt;&gt;"",ISTEXT(U824)),"分担契約/単価契約",IF(ISTEXT(U824),"単価契約",IF(K824&lt;&gt;"","分担契約",""))))</f>
        <v/>
      </c>
      <c r="BK824" s="147"/>
      <c r="BL824" s="102" t="str">
        <f>IF(COUNTIF(T824,"**"),"",IF(AND(T824&gt;=契約状況コード表!P$5,OR(H824=契約状況コード表!M$5,H824=契約状況コード表!M$6)),1,IF(AND(T824&gt;=契約状況コード表!P$13,H824&lt;&gt;契約状況コード表!M$5,H824&lt;&gt;契約状況コード表!M$6),1,"")))</f>
        <v/>
      </c>
      <c r="BM824" s="132" t="str">
        <f t="shared" si="104"/>
        <v>○</v>
      </c>
      <c r="BN824" s="102" t="b">
        <f t="shared" si="105"/>
        <v>1</v>
      </c>
      <c r="BO824" s="102" t="b">
        <f t="shared" si="106"/>
        <v>1</v>
      </c>
    </row>
    <row r="825" spans="7:67" ht="60.6" customHeight="1">
      <c r="G825" s="64"/>
      <c r="H825" s="65"/>
      <c r="I825" s="65"/>
      <c r="J825" s="65"/>
      <c r="K825" s="64"/>
      <c r="L825" s="29"/>
      <c r="M825" s="66"/>
      <c r="N825" s="65"/>
      <c r="O825" s="67"/>
      <c r="P825" s="72"/>
      <c r="Q825" s="73"/>
      <c r="R825" s="65"/>
      <c r="S825" s="64"/>
      <c r="T825" s="68"/>
      <c r="U825" s="75"/>
      <c r="V825" s="76"/>
      <c r="W825" s="148" t="str">
        <f>IF(OR(T825="他官署で調達手続きを実施のため",AG825=契約状況コード表!G$5),"－",IF(V825&lt;&gt;"",ROUNDDOWN(V825/T825,3),(IFERROR(ROUNDDOWN(U825/T825,3),"－"))))</f>
        <v>－</v>
      </c>
      <c r="X825" s="68"/>
      <c r="Y825" s="68"/>
      <c r="Z825" s="71"/>
      <c r="AA825" s="69"/>
      <c r="AB825" s="70"/>
      <c r="AC825" s="71"/>
      <c r="AD825" s="71"/>
      <c r="AE825" s="71"/>
      <c r="AF825" s="71"/>
      <c r="AG825" s="69"/>
      <c r="AH825" s="65"/>
      <c r="AI825" s="65"/>
      <c r="AJ825" s="65"/>
      <c r="AK825" s="29"/>
      <c r="AL825" s="29"/>
      <c r="AM825" s="170"/>
      <c r="AN825" s="170"/>
      <c r="AO825" s="170"/>
      <c r="AP825" s="170"/>
      <c r="AQ825" s="29"/>
      <c r="AR825" s="64"/>
      <c r="AS825" s="29"/>
      <c r="AT825" s="29"/>
      <c r="AU825" s="29"/>
      <c r="AV825" s="29"/>
      <c r="AW825" s="29"/>
      <c r="AX825" s="29"/>
      <c r="AY825" s="29"/>
      <c r="AZ825" s="29"/>
      <c r="BA825" s="90"/>
      <c r="BB825" s="97"/>
      <c r="BC825" s="98" t="str">
        <f>IF(AND(OR(K825=契約状況コード表!D$5,K825=契約状況コード表!D$6),OR(AG825=契約状況コード表!G$5,AG825=契約状況コード表!G$6)),"年間支払金額(全官署)",IF(OR(AG825=契約状況コード表!G$5,AG825=契約状況コード表!G$6),"年間支払金額",IF(AND(OR(COUNTIF(AI825,"*すべて*"),COUNTIF(AI825,"*全て*")),S825="●",OR(K825=契約状況コード表!D$5,K825=契約状況コード表!D$6)),"年間支払金額(全官署、契約相手方ごと)",IF(AND(OR(COUNTIF(AI825,"*すべて*"),COUNTIF(AI825,"*全て*")),S825="●"),"年間支払金額(契約相手方ごと)",IF(AND(OR(K825=契約状況コード表!D$5,K825=契約状況コード表!D$6),AG825=契約状況コード表!G$7),"契約総額(全官署)",IF(AND(K825=契約状況コード表!D$7,AG825=契約状況コード表!G$7),"契約総額(自官署のみ)",IF(K825=契約状況コード表!D$7,"年間支払金額(自官署のみ)",IF(AG825=契約状況コード表!G$7,"契約総額",IF(AND(COUNTIF(BJ825,"&lt;&gt;*単価*"),OR(K825=契約状況コード表!D$5,K825=契約状況コード表!D$6)),"全官署予定価格",IF(AND(COUNTIF(BJ825,"*単価*"),OR(K825=契約状況コード表!D$5,K825=契約状況コード表!D$6)),"全官署支払金額",IF(AND(COUNTIF(BJ825,"&lt;&gt;*単価*"),COUNTIF(BJ825,"*変更契約*")),"変更後予定価格",IF(COUNTIF(BJ825,"*単価*"),"年間支払金額","予定価格"))))))))))))</f>
        <v>予定価格</v>
      </c>
      <c r="BD825" s="98" t="str">
        <f>IF(AND(BI825=契約状況コード表!M$5,T825&gt;契約状況コード表!N$5),"○",IF(AND(BI825=契約状況コード表!M$6,T825&gt;=契約状況コード表!N$6),"○",IF(AND(BI825=契約状況コード表!M$7,T825&gt;=契約状況コード表!N$7),"○",IF(AND(BI825=契約状況コード表!M$8,T825&gt;=契約状況コード表!N$8),"○",IF(AND(BI825=契約状況コード表!M$9,T825&gt;=契約状況コード表!N$9),"○",IF(AND(BI825=契約状況コード表!M$10,T825&gt;=契約状況コード表!N$10),"○",IF(AND(BI825=契約状況コード表!M$11,T825&gt;=契約状況コード表!N$11),"○",IF(AND(BI825=契約状況コード表!M$12,T825&gt;=契約状況コード表!N$12),"○",IF(AND(BI825=契約状況コード表!M$13,T825&gt;=契約状況コード表!N$13),"○",IF(T825="他官署で調達手続き入札を実施のため","○","×"))))))))))</f>
        <v>×</v>
      </c>
      <c r="BE825" s="98" t="str">
        <f>IF(AND(BI825=契約状況コード表!M$5,Y825&gt;契約状況コード表!N$5),"○",IF(AND(BI825=契約状況コード表!M$6,Y825&gt;=契約状況コード表!N$6),"○",IF(AND(BI825=契約状況コード表!M$7,Y825&gt;=契約状況コード表!N$7),"○",IF(AND(BI825=契約状況コード表!M$8,Y825&gt;=契約状況コード表!N$8),"○",IF(AND(BI825=契約状況コード表!M$9,Y825&gt;=契約状況コード表!N$9),"○",IF(AND(BI825=契約状況コード表!M$10,Y825&gt;=契約状況コード表!N$10),"○",IF(AND(BI825=契約状況コード表!M$11,Y825&gt;=契約状況コード表!N$11),"○",IF(AND(BI825=契約状況コード表!M$12,Y825&gt;=契約状況コード表!N$12),"○",IF(AND(BI825=契約状況コード表!M$13,Y825&gt;=契約状況コード表!N$13),"○","×")))))))))</f>
        <v>×</v>
      </c>
      <c r="BF825" s="98" t="str">
        <f t="shared" si="100"/>
        <v>×</v>
      </c>
      <c r="BG825" s="98" t="str">
        <f t="shared" si="101"/>
        <v>×</v>
      </c>
      <c r="BH825" s="99" t="str">
        <f t="shared" si="102"/>
        <v/>
      </c>
      <c r="BI825" s="146">
        <f t="shared" si="103"/>
        <v>0</v>
      </c>
      <c r="BJ825" s="29" t="str">
        <f>IF(AG825=契約状況コード表!G$5,"",IF(AND(K825&lt;&gt;"",ISTEXT(U825)),"分担契約/単価契約",IF(ISTEXT(U825),"単価契約",IF(K825&lt;&gt;"","分担契約",""))))</f>
        <v/>
      </c>
      <c r="BK825" s="147"/>
      <c r="BL825" s="102" t="str">
        <f>IF(COUNTIF(T825,"**"),"",IF(AND(T825&gt;=契約状況コード表!P$5,OR(H825=契約状況コード表!M$5,H825=契約状況コード表!M$6)),1,IF(AND(T825&gt;=契約状況コード表!P$13,H825&lt;&gt;契約状況コード表!M$5,H825&lt;&gt;契約状況コード表!M$6),1,"")))</f>
        <v/>
      </c>
      <c r="BM825" s="132" t="str">
        <f t="shared" si="104"/>
        <v>○</v>
      </c>
      <c r="BN825" s="102" t="b">
        <f t="shared" si="105"/>
        <v>1</v>
      </c>
      <c r="BO825" s="102" t="b">
        <f t="shared" si="106"/>
        <v>1</v>
      </c>
    </row>
    <row r="826" spans="7:67" ht="60.6" customHeight="1">
      <c r="G826" s="64"/>
      <c r="H826" s="65"/>
      <c r="I826" s="65"/>
      <c r="J826" s="65"/>
      <c r="K826" s="64"/>
      <c r="L826" s="29"/>
      <c r="M826" s="66"/>
      <c r="N826" s="65"/>
      <c r="O826" s="67"/>
      <c r="P826" s="72"/>
      <c r="Q826" s="73"/>
      <c r="R826" s="65"/>
      <c r="S826" s="64"/>
      <c r="T826" s="74"/>
      <c r="U826" s="131"/>
      <c r="V826" s="76"/>
      <c r="W826" s="148" t="str">
        <f>IF(OR(T826="他官署で調達手続きを実施のため",AG826=契約状況コード表!G$5),"－",IF(V826&lt;&gt;"",ROUNDDOWN(V826/T826,3),(IFERROR(ROUNDDOWN(U826/T826,3),"－"))))</f>
        <v>－</v>
      </c>
      <c r="X826" s="74"/>
      <c r="Y826" s="74"/>
      <c r="Z826" s="71"/>
      <c r="AA826" s="69"/>
      <c r="AB826" s="70"/>
      <c r="AC826" s="71"/>
      <c r="AD826" s="71"/>
      <c r="AE826" s="71"/>
      <c r="AF826" s="71"/>
      <c r="AG826" s="69"/>
      <c r="AH826" s="65"/>
      <c r="AI826" s="65"/>
      <c r="AJ826" s="65"/>
      <c r="AK826" s="29"/>
      <c r="AL826" s="29"/>
      <c r="AM826" s="170"/>
      <c r="AN826" s="170"/>
      <c r="AO826" s="170"/>
      <c r="AP826" s="170"/>
      <c r="AQ826" s="29"/>
      <c r="AR826" s="64"/>
      <c r="AS826" s="29"/>
      <c r="AT826" s="29"/>
      <c r="AU826" s="29"/>
      <c r="AV826" s="29"/>
      <c r="AW826" s="29"/>
      <c r="AX826" s="29"/>
      <c r="AY826" s="29"/>
      <c r="AZ826" s="29"/>
      <c r="BA826" s="90"/>
      <c r="BB826" s="97"/>
      <c r="BC826" s="98" t="str">
        <f>IF(AND(OR(K826=契約状況コード表!D$5,K826=契約状況コード表!D$6),OR(AG826=契約状況コード表!G$5,AG826=契約状況コード表!G$6)),"年間支払金額(全官署)",IF(OR(AG826=契約状況コード表!G$5,AG826=契約状況コード表!G$6),"年間支払金額",IF(AND(OR(COUNTIF(AI826,"*すべて*"),COUNTIF(AI826,"*全て*")),S826="●",OR(K826=契約状況コード表!D$5,K826=契約状況コード表!D$6)),"年間支払金額(全官署、契約相手方ごと)",IF(AND(OR(COUNTIF(AI826,"*すべて*"),COUNTIF(AI826,"*全て*")),S826="●"),"年間支払金額(契約相手方ごと)",IF(AND(OR(K826=契約状況コード表!D$5,K826=契約状況コード表!D$6),AG826=契約状況コード表!G$7),"契約総額(全官署)",IF(AND(K826=契約状況コード表!D$7,AG826=契約状況コード表!G$7),"契約総額(自官署のみ)",IF(K826=契約状況コード表!D$7,"年間支払金額(自官署のみ)",IF(AG826=契約状況コード表!G$7,"契約総額",IF(AND(COUNTIF(BJ826,"&lt;&gt;*単価*"),OR(K826=契約状況コード表!D$5,K826=契約状況コード表!D$6)),"全官署予定価格",IF(AND(COUNTIF(BJ826,"*単価*"),OR(K826=契約状況コード表!D$5,K826=契約状況コード表!D$6)),"全官署支払金額",IF(AND(COUNTIF(BJ826,"&lt;&gt;*単価*"),COUNTIF(BJ826,"*変更契約*")),"変更後予定価格",IF(COUNTIF(BJ826,"*単価*"),"年間支払金額","予定価格"))))))))))))</f>
        <v>予定価格</v>
      </c>
      <c r="BD826" s="98" t="str">
        <f>IF(AND(BI826=契約状況コード表!M$5,T826&gt;契約状況コード表!N$5),"○",IF(AND(BI826=契約状況コード表!M$6,T826&gt;=契約状況コード表!N$6),"○",IF(AND(BI826=契約状況コード表!M$7,T826&gt;=契約状況コード表!N$7),"○",IF(AND(BI826=契約状況コード表!M$8,T826&gt;=契約状況コード表!N$8),"○",IF(AND(BI826=契約状況コード表!M$9,T826&gt;=契約状況コード表!N$9),"○",IF(AND(BI826=契約状況コード表!M$10,T826&gt;=契約状況コード表!N$10),"○",IF(AND(BI826=契約状況コード表!M$11,T826&gt;=契約状況コード表!N$11),"○",IF(AND(BI826=契約状況コード表!M$12,T826&gt;=契約状況コード表!N$12),"○",IF(AND(BI826=契約状況コード表!M$13,T826&gt;=契約状況コード表!N$13),"○",IF(T826="他官署で調達手続き入札を実施のため","○","×"))))))))))</f>
        <v>×</v>
      </c>
      <c r="BE826" s="98" t="str">
        <f>IF(AND(BI826=契約状況コード表!M$5,Y826&gt;契約状況コード表!N$5),"○",IF(AND(BI826=契約状況コード表!M$6,Y826&gt;=契約状況コード表!N$6),"○",IF(AND(BI826=契約状況コード表!M$7,Y826&gt;=契約状況コード表!N$7),"○",IF(AND(BI826=契約状況コード表!M$8,Y826&gt;=契約状況コード表!N$8),"○",IF(AND(BI826=契約状況コード表!M$9,Y826&gt;=契約状況コード表!N$9),"○",IF(AND(BI826=契約状況コード表!M$10,Y826&gt;=契約状況コード表!N$10),"○",IF(AND(BI826=契約状況コード表!M$11,Y826&gt;=契約状況コード表!N$11),"○",IF(AND(BI826=契約状況コード表!M$12,Y826&gt;=契約状況コード表!N$12),"○",IF(AND(BI826=契約状況コード表!M$13,Y826&gt;=契約状況コード表!N$13),"○","×")))))))))</f>
        <v>×</v>
      </c>
      <c r="BF826" s="98" t="str">
        <f t="shared" si="100"/>
        <v>×</v>
      </c>
      <c r="BG826" s="98" t="str">
        <f t="shared" si="101"/>
        <v>×</v>
      </c>
      <c r="BH826" s="99" t="str">
        <f t="shared" si="102"/>
        <v/>
      </c>
      <c r="BI826" s="146">
        <f t="shared" si="103"/>
        <v>0</v>
      </c>
      <c r="BJ826" s="29" t="str">
        <f>IF(AG826=契約状況コード表!G$5,"",IF(AND(K826&lt;&gt;"",ISTEXT(U826)),"分担契約/単価契約",IF(ISTEXT(U826),"単価契約",IF(K826&lt;&gt;"","分担契約",""))))</f>
        <v/>
      </c>
      <c r="BK826" s="147"/>
      <c r="BL826" s="102" t="str">
        <f>IF(COUNTIF(T826,"**"),"",IF(AND(T826&gt;=契約状況コード表!P$5,OR(H826=契約状況コード表!M$5,H826=契約状況コード表!M$6)),1,IF(AND(T826&gt;=契約状況コード表!P$13,H826&lt;&gt;契約状況コード表!M$5,H826&lt;&gt;契約状況コード表!M$6),1,"")))</f>
        <v/>
      </c>
      <c r="BM826" s="132" t="str">
        <f t="shared" si="104"/>
        <v>○</v>
      </c>
      <c r="BN826" s="102" t="b">
        <f t="shared" si="105"/>
        <v>1</v>
      </c>
      <c r="BO826" s="102" t="b">
        <f t="shared" si="106"/>
        <v>1</v>
      </c>
    </row>
    <row r="827" spans="7:67" ht="60.6" customHeight="1">
      <c r="G827" s="64"/>
      <c r="H827" s="65"/>
      <c r="I827" s="65"/>
      <c r="J827" s="65"/>
      <c r="K827" s="64"/>
      <c r="L827" s="29"/>
      <c r="M827" s="66"/>
      <c r="N827" s="65"/>
      <c r="O827" s="67"/>
      <c r="P827" s="72"/>
      <c r="Q827" s="73"/>
      <c r="R827" s="65"/>
      <c r="S827" s="64"/>
      <c r="T827" s="68"/>
      <c r="U827" s="75"/>
      <c r="V827" s="76"/>
      <c r="W827" s="148" t="str">
        <f>IF(OR(T827="他官署で調達手続きを実施のため",AG827=契約状況コード表!G$5),"－",IF(V827&lt;&gt;"",ROUNDDOWN(V827/T827,3),(IFERROR(ROUNDDOWN(U827/T827,3),"－"))))</f>
        <v>－</v>
      </c>
      <c r="X827" s="68"/>
      <c r="Y827" s="68"/>
      <c r="Z827" s="71"/>
      <c r="AA827" s="69"/>
      <c r="AB827" s="70"/>
      <c r="AC827" s="71"/>
      <c r="AD827" s="71"/>
      <c r="AE827" s="71"/>
      <c r="AF827" s="71"/>
      <c r="AG827" s="69"/>
      <c r="AH827" s="65"/>
      <c r="AI827" s="65"/>
      <c r="AJ827" s="65"/>
      <c r="AK827" s="29"/>
      <c r="AL827" s="29"/>
      <c r="AM827" s="170"/>
      <c r="AN827" s="170"/>
      <c r="AO827" s="170"/>
      <c r="AP827" s="170"/>
      <c r="AQ827" s="29"/>
      <c r="AR827" s="64"/>
      <c r="AS827" s="29"/>
      <c r="AT827" s="29"/>
      <c r="AU827" s="29"/>
      <c r="AV827" s="29"/>
      <c r="AW827" s="29"/>
      <c r="AX827" s="29"/>
      <c r="AY827" s="29"/>
      <c r="AZ827" s="29"/>
      <c r="BA827" s="90"/>
      <c r="BB827" s="97"/>
      <c r="BC827" s="98" t="str">
        <f>IF(AND(OR(K827=契約状況コード表!D$5,K827=契約状況コード表!D$6),OR(AG827=契約状況コード表!G$5,AG827=契約状況コード表!G$6)),"年間支払金額(全官署)",IF(OR(AG827=契約状況コード表!G$5,AG827=契約状況コード表!G$6),"年間支払金額",IF(AND(OR(COUNTIF(AI827,"*すべて*"),COUNTIF(AI827,"*全て*")),S827="●",OR(K827=契約状況コード表!D$5,K827=契約状況コード表!D$6)),"年間支払金額(全官署、契約相手方ごと)",IF(AND(OR(COUNTIF(AI827,"*すべて*"),COUNTIF(AI827,"*全て*")),S827="●"),"年間支払金額(契約相手方ごと)",IF(AND(OR(K827=契約状況コード表!D$5,K827=契約状況コード表!D$6),AG827=契約状況コード表!G$7),"契約総額(全官署)",IF(AND(K827=契約状況コード表!D$7,AG827=契約状況コード表!G$7),"契約総額(自官署のみ)",IF(K827=契約状況コード表!D$7,"年間支払金額(自官署のみ)",IF(AG827=契約状況コード表!G$7,"契約総額",IF(AND(COUNTIF(BJ827,"&lt;&gt;*単価*"),OR(K827=契約状況コード表!D$5,K827=契約状況コード表!D$6)),"全官署予定価格",IF(AND(COUNTIF(BJ827,"*単価*"),OR(K827=契約状況コード表!D$5,K827=契約状況コード表!D$6)),"全官署支払金額",IF(AND(COUNTIF(BJ827,"&lt;&gt;*単価*"),COUNTIF(BJ827,"*変更契約*")),"変更後予定価格",IF(COUNTIF(BJ827,"*単価*"),"年間支払金額","予定価格"))))))))))))</f>
        <v>予定価格</v>
      </c>
      <c r="BD827" s="98" t="str">
        <f>IF(AND(BI827=契約状況コード表!M$5,T827&gt;契約状況コード表!N$5),"○",IF(AND(BI827=契約状況コード表!M$6,T827&gt;=契約状況コード表!N$6),"○",IF(AND(BI827=契約状況コード表!M$7,T827&gt;=契約状況コード表!N$7),"○",IF(AND(BI827=契約状況コード表!M$8,T827&gt;=契約状況コード表!N$8),"○",IF(AND(BI827=契約状況コード表!M$9,T827&gt;=契約状況コード表!N$9),"○",IF(AND(BI827=契約状況コード表!M$10,T827&gt;=契約状況コード表!N$10),"○",IF(AND(BI827=契約状況コード表!M$11,T827&gt;=契約状況コード表!N$11),"○",IF(AND(BI827=契約状況コード表!M$12,T827&gt;=契約状況コード表!N$12),"○",IF(AND(BI827=契約状況コード表!M$13,T827&gt;=契約状況コード表!N$13),"○",IF(T827="他官署で調達手続き入札を実施のため","○","×"))))))))))</f>
        <v>×</v>
      </c>
      <c r="BE827" s="98" t="str">
        <f>IF(AND(BI827=契約状況コード表!M$5,Y827&gt;契約状況コード表!N$5),"○",IF(AND(BI827=契約状況コード表!M$6,Y827&gt;=契約状況コード表!N$6),"○",IF(AND(BI827=契約状況コード表!M$7,Y827&gt;=契約状況コード表!N$7),"○",IF(AND(BI827=契約状況コード表!M$8,Y827&gt;=契約状況コード表!N$8),"○",IF(AND(BI827=契約状況コード表!M$9,Y827&gt;=契約状況コード表!N$9),"○",IF(AND(BI827=契約状況コード表!M$10,Y827&gt;=契約状況コード表!N$10),"○",IF(AND(BI827=契約状況コード表!M$11,Y827&gt;=契約状況コード表!N$11),"○",IF(AND(BI827=契約状況コード表!M$12,Y827&gt;=契約状況コード表!N$12),"○",IF(AND(BI827=契約状況コード表!M$13,Y827&gt;=契約状況コード表!N$13),"○","×")))))))))</f>
        <v>×</v>
      </c>
      <c r="BF827" s="98" t="str">
        <f t="shared" si="100"/>
        <v>×</v>
      </c>
      <c r="BG827" s="98" t="str">
        <f t="shared" si="101"/>
        <v>×</v>
      </c>
      <c r="BH827" s="99" t="str">
        <f t="shared" si="102"/>
        <v/>
      </c>
      <c r="BI827" s="146">
        <f t="shared" si="103"/>
        <v>0</v>
      </c>
      <c r="BJ827" s="29" t="str">
        <f>IF(AG827=契約状況コード表!G$5,"",IF(AND(K827&lt;&gt;"",ISTEXT(U827)),"分担契約/単価契約",IF(ISTEXT(U827),"単価契約",IF(K827&lt;&gt;"","分担契約",""))))</f>
        <v/>
      </c>
      <c r="BK827" s="147"/>
      <c r="BL827" s="102" t="str">
        <f>IF(COUNTIF(T827,"**"),"",IF(AND(T827&gt;=契約状況コード表!P$5,OR(H827=契約状況コード表!M$5,H827=契約状況コード表!M$6)),1,IF(AND(T827&gt;=契約状況コード表!P$13,H827&lt;&gt;契約状況コード表!M$5,H827&lt;&gt;契約状況コード表!M$6),1,"")))</f>
        <v/>
      </c>
      <c r="BM827" s="132" t="str">
        <f t="shared" si="104"/>
        <v>○</v>
      </c>
      <c r="BN827" s="102" t="b">
        <f t="shared" si="105"/>
        <v>1</v>
      </c>
      <c r="BO827" s="102" t="b">
        <f t="shared" si="106"/>
        <v>1</v>
      </c>
    </row>
    <row r="828" spans="7:67" ht="60.6" customHeight="1">
      <c r="G828" s="64"/>
      <c r="H828" s="65"/>
      <c r="I828" s="65"/>
      <c r="J828" s="65"/>
      <c r="K828" s="64"/>
      <c r="L828" s="29"/>
      <c r="M828" s="66"/>
      <c r="N828" s="65"/>
      <c r="O828" s="67"/>
      <c r="P828" s="72"/>
      <c r="Q828" s="73"/>
      <c r="R828" s="65"/>
      <c r="S828" s="64"/>
      <c r="T828" s="68"/>
      <c r="U828" s="75"/>
      <c r="V828" s="76"/>
      <c r="W828" s="148" t="str">
        <f>IF(OR(T828="他官署で調達手続きを実施のため",AG828=契約状況コード表!G$5),"－",IF(V828&lt;&gt;"",ROUNDDOWN(V828/T828,3),(IFERROR(ROUNDDOWN(U828/T828,3),"－"))))</f>
        <v>－</v>
      </c>
      <c r="X828" s="68"/>
      <c r="Y828" s="68"/>
      <c r="Z828" s="71"/>
      <c r="AA828" s="69"/>
      <c r="AB828" s="70"/>
      <c r="AC828" s="71"/>
      <c r="AD828" s="71"/>
      <c r="AE828" s="71"/>
      <c r="AF828" s="71"/>
      <c r="AG828" s="69"/>
      <c r="AH828" s="65"/>
      <c r="AI828" s="65"/>
      <c r="AJ828" s="65"/>
      <c r="AK828" s="29"/>
      <c r="AL828" s="29"/>
      <c r="AM828" s="170"/>
      <c r="AN828" s="170"/>
      <c r="AO828" s="170"/>
      <c r="AP828" s="170"/>
      <c r="AQ828" s="29"/>
      <c r="AR828" s="64"/>
      <c r="AS828" s="29"/>
      <c r="AT828" s="29"/>
      <c r="AU828" s="29"/>
      <c r="AV828" s="29"/>
      <c r="AW828" s="29"/>
      <c r="AX828" s="29"/>
      <c r="AY828" s="29"/>
      <c r="AZ828" s="29"/>
      <c r="BA828" s="90"/>
      <c r="BB828" s="97"/>
      <c r="BC828" s="98" t="str">
        <f>IF(AND(OR(K828=契約状況コード表!D$5,K828=契約状況コード表!D$6),OR(AG828=契約状況コード表!G$5,AG828=契約状況コード表!G$6)),"年間支払金額(全官署)",IF(OR(AG828=契約状況コード表!G$5,AG828=契約状況コード表!G$6),"年間支払金額",IF(AND(OR(COUNTIF(AI828,"*すべて*"),COUNTIF(AI828,"*全て*")),S828="●",OR(K828=契約状況コード表!D$5,K828=契約状況コード表!D$6)),"年間支払金額(全官署、契約相手方ごと)",IF(AND(OR(COUNTIF(AI828,"*すべて*"),COUNTIF(AI828,"*全て*")),S828="●"),"年間支払金額(契約相手方ごと)",IF(AND(OR(K828=契約状況コード表!D$5,K828=契約状況コード表!D$6),AG828=契約状況コード表!G$7),"契約総額(全官署)",IF(AND(K828=契約状況コード表!D$7,AG828=契約状況コード表!G$7),"契約総額(自官署のみ)",IF(K828=契約状況コード表!D$7,"年間支払金額(自官署のみ)",IF(AG828=契約状況コード表!G$7,"契約総額",IF(AND(COUNTIF(BJ828,"&lt;&gt;*単価*"),OR(K828=契約状況コード表!D$5,K828=契約状況コード表!D$6)),"全官署予定価格",IF(AND(COUNTIF(BJ828,"*単価*"),OR(K828=契約状況コード表!D$5,K828=契約状況コード表!D$6)),"全官署支払金額",IF(AND(COUNTIF(BJ828,"&lt;&gt;*単価*"),COUNTIF(BJ828,"*変更契約*")),"変更後予定価格",IF(COUNTIF(BJ828,"*単価*"),"年間支払金額","予定価格"))))))))))))</f>
        <v>予定価格</v>
      </c>
      <c r="BD828" s="98" t="str">
        <f>IF(AND(BI828=契約状況コード表!M$5,T828&gt;契約状況コード表!N$5),"○",IF(AND(BI828=契約状況コード表!M$6,T828&gt;=契約状況コード表!N$6),"○",IF(AND(BI828=契約状況コード表!M$7,T828&gt;=契約状況コード表!N$7),"○",IF(AND(BI828=契約状況コード表!M$8,T828&gt;=契約状況コード表!N$8),"○",IF(AND(BI828=契約状況コード表!M$9,T828&gt;=契約状況コード表!N$9),"○",IF(AND(BI828=契約状況コード表!M$10,T828&gt;=契約状況コード表!N$10),"○",IF(AND(BI828=契約状況コード表!M$11,T828&gt;=契約状況コード表!N$11),"○",IF(AND(BI828=契約状況コード表!M$12,T828&gt;=契約状況コード表!N$12),"○",IF(AND(BI828=契約状況コード表!M$13,T828&gt;=契約状況コード表!N$13),"○",IF(T828="他官署で調達手続き入札を実施のため","○","×"))))))))))</f>
        <v>×</v>
      </c>
      <c r="BE828" s="98" t="str">
        <f>IF(AND(BI828=契約状況コード表!M$5,Y828&gt;契約状況コード表!N$5),"○",IF(AND(BI828=契約状況コード表!M$6,Y828&gt;=契約状況コード表!N$6),"○",IF(AND(BI828=契約状況コード表!M$7,Y828&gt;=契約状況コード表!N$7),"○",IF(AND(BI828=契約状況コード表!M$8,Y828&gt;=契約状況コード表!N$8),"○",IF(AND(BI828=契約状況コード表!M$9,Y828&gt;=契約状況コード表!N$9),"○",IF(AND(BI828=契約状況コード表!M$10,Y828&gt;=契約状況コード表!N$10),"○",IF(AND(BI828=契約状況コード表!M$11,Y828&gt;=契約状況コード表!N$11),"○",IF(AND(BI828=契約状況コード表!M$12,Y828&gt;=契約状況コード表!N$12),"○",IF(AND(BI828=契約状況コード表!M$13,Y828&gt;=契約状況コード表!N$13),"○","×")))))))))</f>
        <v>×</v>
      </c>
      <c r="BF828" s="98" t="str">
        <f t="shared" si="100"/>
        <v>×</v>
      </c>
      <c r="BG828" s="98" t="str">
        <f t="shared" si="101"/>
        <v>×</v>
      </c>
      <c r="BH828" s="99" t="str">
        <f t="shared" si="102"/>
        <v/>
      </c>
      <c r="BI828" s="146">
        <f t="shared" si="103"/>
        <v>0</v>
      </c>
      <c r="BJ828" s="29" t="str">
        <f>IF(AG828=契約状況コード表!G$5,"",IF(AND(K828&lt;&gt;"",ISTEXT(U828)),"分担契約/単価契約",IF(ISTEXT(U828),"単価契約",IF(K828&lt;&gt;"","分担契約",""))))</f>
        <v/>
      </c>
      <c r="BK828" s="147"/>
      <c r="BL828" s="102" t="str">
        <f>IF(COUNTIF(T828,"**"),"",IF(AND(T828&gt;=契約状況コード表!P$5,OR(H828=契約状況コード表!M$5,H828=契約状況コード表!M$6)),1,IF(AND(T828&gt;=契約状況コード表!P$13,H828&lt;&gt;契約状況コード表!M$5,H828&lt;&gt;契約状況コード表!M$6),1,"")))</f>
        <v/>
      </c>
      <c r="BM828" s="132" t="str">
        <f t="shared" si="104"/>
        <v>○</v>
      </c>
      <c r="BN828" s="102" t="b">
        <f t="shared" si="105"/>
        <v>1</v>
      </c>
      <c r="BO828" s="102" t="b">
        <f t="shared" si="106"/>
        <v>1</v>
      </c>
    </row>
    <row r="829" spans="7:67" ht="60.6" customHeight="1">
      <c r="G829" s="64"/>
      <c r="H829" s="65"/>
      <c r="I829" s="65"/>
      <c r="J829" s="65"/>
      <c r="K829" s="64"/>
      <c r="L829" s="29"/>
      <c r="M829" s="66"/>
      <c r="N829" s="65"/>
      <c r="O829" s="67"/>
      <c r="P829" s="72"/>
      <c r="Q829" s="73"/>
      <c r="R829" s="65"/>
      <c r="S829" s="64"/>
      <c r="T829" s="68"/>
      <c r="U829" s="75"/>
      <c r="V829" s="76"/>
      <c r="W829" s="148" t="str">
        <f>IF(OR(T829="他官署で調達手続きを実施のため",AG829=契約状況コード表!G$5),"－",IF(V829&lt;&gt;"",ROUNDDOWN(V829/T829,3),(IFERROR(ROUNDDOWN(U829/T829,3),"－"))))</f>
        <v>－</v>
      </c>
      <c r="X829" s="68"/>
      <c r="Y829" s="68"/>
      <c r="Z829" s="71"/>
      <c r="AA829" s="69"/>
      <c r="AB829" s="70"/>
      <c r="AC829" s="71"/>
      <c r="AD829" s="71"/>
      <c r="AE829" s="71"/>
      <c r="AF829" s="71"/>
      <c r="AG829" s="69"/>
      <c r="AH829" s="65"/>
      <c r="AI829" s="65"/>
      <c r="AJ829" s="65"/>
      <c r="AK829" s="29"/>
      <c r="AL829" s="29"/>
      <c r="AM829" s="170"/>
      <c r="AN829" s="170"/>
      <c r="AO829" s="170"/>
      <c r="AP829" s="170"/>
      <c r="AQ829" s="29"/>
      <c r="AR829" s="64"/>
      <c r="AS829" s="29"/>
      <c r="AT829" s="29"/>
      <c r="AU829" s="29"/>
      <c r="AV829" s="29"/>
      <c r="AW829" s="29"/>
      <c r="AX829" s="29"/>
      <c r="AY829" s="29"/>
      <c r="AZ829" s="29"/>
      <c r="BA829" s="90"/>
      <c r="BB829" s="97"/>
      <c r="BC829" s="98" t="str">
        <f>IF(AND(OR(K829=契約状況コード表!D$5,K829=契約状況コード表!D$6),OR(AG829=契約状況コード表!G$5,AG829=契約状況コード表!G$6)),"年間支払金額(全官署)",IF(OR(AG829=契約状況コード表!G$5,AG829=契約状況コード表!G$6),"年間支払金額",IF(AND(OR(COUNTIF(AI829,"*すべて*"),COUNTIF(AI829,"*全て*")),S829="●",OR(K829=契約状況コード表!D$5,K829=契約状況コード表!D$6)),"年間支払金額(全官署、契約相手方ごと)",IF(AND(OR(COUNTIF(AI829,"*すべて*"),COUNTIF(AI829,"*全て*")),S829="●"),"年間支払金額(契約相手方ごと)",IF(AND(OR(K829=契約状況コード表!D$5,K829=契約状況コード表!D$6),AG829=契約状況コード表!G$7),"契約総額(全官署)",IF(AND(K829=契約状況コード表!D$7,AG829=契約状況コード表!G$7),"契約総額(自官署のみ)",IF(K829=契約状況コード表!D$7,"年間支払金額(自官署のみ)",IF(AG829=契約状況コード表!G$7,"契約総額",IF(AND(COUNTIF(BJ829,"&lt;&gt;*単価*"),OR(K829=契約状況コード表!D$5,K829=契約状況コード表!D$6)),"全官署予定価格",IF(AND(COUNTIF(BJ829,"*単価*"),OR(K829=契約状況コード表!D$5,K829=契約状況コード表!D$6)),"全官署支払金額",IF(AND(COUNTIF(BJ829,"&lt;&gt;*単価*"),COUNTIF(BJ829,"*変更契約*")),"変更後予定価格",IF(COUNTIF(BJ829,"*単価*"),"年間支払金額","予定価格"))))))))))))</f>
        <v>予定価格</v>
      </c>
      <c r="BD829" s="98" t="str">
        <f>IF(AND(BI829=契約状況コード表!M$5,T829&gt;契約状況コード表!N$5),"○",IF(AND(BI829=契約状況コード表!M$6,T829&gt;=契約状況コード表!N$6),"○",IF(AND(BI829=契約状況コード表!M$7,T829&gt;=契約状況コード表!N$7),"○",IF(AND(BI829=契約状況コード表!M$8,T829&gt;=契約状況コード表!N$8),"○",IF(AND(BI829=契約状況コード表!M$9,T829&gt;=契約状況コード表!N$9),"○",IF(AND(BI829=契約状況コード表!M$10,T829&gt;=契約状況コード表!N$10),"○",IF(AND(BI829=契約状況コード表!M$11,T829&gt;=契約状況コード表!N$11),"○",IF(AND(BI829=契約状況コード表!M$12,T829&gt;=契約状況コード表!N$12),"○",IF(AND(BI829=契約状況コード表!M$13,T829&gt;=契約状況コード表!N$13),"○",IF(T829="他官署で調達手続き入札を実施のため","○","×"))))))))))</f>
        <v>×</v>
      </c>
      <c r="BE829" s="98" t="str">
        <f>IF(AND(BI829=契約状況コード表!M$5,Y829&gt;契約状況コード表!N$5),"○",IF(AND(BI829=契約状況コード表!M$6,Y829&gt;=契約状況コード表!N$6),"○",IF(AND(BI829=契約状況コード表!M$7,Y829&gt;=契約状況コード表!N$7),"○",IF(AND(BI829=契約状況コード表!M$8,Y829&gt;=契約状況コード表!N$8),"○",IF(AND(BI829=契約状況コード表!M$9,Y829&gt;=契約状況コード表!N$9),"○",IF(AND(BI829=契約状況コード表!M$10,Y829&gt;=契約状況コード表!N$10),"○",IF(AND(BI829=契約状況コード表!M$11,Y829&gt;=契約状況コード表!N$11),"○",IF(AND(BI829=契約状況コード表!M$12,Y829&gt;=契約状況コード表!N$12),"○",IF(AND(BI829=契約状況コード表!M$13,Y829&gt;=契約状況コード表!N$13),"○","×")))))))))</f>
        <v>×</v>
      </c>
      <c r="BF829" s="98" t="str">
        <f t="shared" si="100"/>
        <v>×</v>
      </c>
      <c r="BG829" s="98" t="str">
        <f t="shared" si="101"/>
        <v>×</v>
      </c>
      <c r="BH829" s="99" t="str">
        <f t="shared" si="102"/>
        <v/>
      </c>
      <c r="BI829" s="146">
        <f t="shared" si="103"/>
        <v>0</v>
      </c>
      <c r="BJ829" s="29" t="str">
        <f>IF(AG829=契約状況コード表!G$5,"",IF(AND(K829&lt;&gt;"",ISTEXT(U829)),"分担契約/単価契約",IF(ISTEXT(U829),"単価契約",IF(K829&lt;&gt;"","分担契約",""))))</f>
        <v/>
      </c>
      <c r="BK829" s="147"/>
      <c r="BL829" s="102" t="str">
        <f>IF(COUNTIF(T829,"**"),"",IF(AND(T829&gt;=契約状況コード表!P$5,OR(H829=契約状況コード表!M$5,H829=契約状況コード表!M$6)),1,IF(AND(T829&gt;=契約状況コード表!P$13,H829&lt;&gt;契約状況コード表!M$5,H829&lt;&gt;契約状況コード表!M$6),1,"")))</f>
        <v/>
      </c>
      <c r="BM829" s="132" t="str">
        <f t="shared" si="104"/>
        <v>○</v>
      </c>
      <c r="BN829" s="102" t="b">
        <f t="shared" si="105"/>
        <v>1</v>
      </c>
      <c r="BO829" s="102" t="b">
        <f t="shared" si="106"/>
        <v>1</v>
      </c>
    </row>
    <row r="830" spans="7:67" ht="60.6" customHeight="1">
      <c r="G830" s="64"/>
      <c r="H830" s="65"/>
      <c r="I830" s="65"/>
      <c r="J830" s="65"/>
      <c r="K830" s="64"/>
      <c r="L830" s="29"/>
      <c r="M830" s="66"/>
      <c r="N830" s="65"/>
      <c r="O830" s="67"/>
      <c r="P830" s="72"/>
      <c r="Q830" s="73"/>
      <c r="R830" s="65"/>
      <c r="S830" s="64"/>
      <c r="T830" s="68"/>
      <c r="U830" s="75"/>
      <c r="V830" s="76"/>
      <c r="W830" s="148" t="str">
        <f>IF(OR(T830="他官署で調達手続きを実施のため",AG830=契約状況コード表!G$5),"－",IF(V830&lt;&gt;"",ROUNDDOWN(V830/T830,3),(IFERROR(ROUNDDOWN(U830/T830,3),"－"))))</f>
        <v>－</v>
      </c>
      <c r="X830" s="68"/>
      <c r="Y830" s="68"/>
      <c r="Z830" s="71"/>
      <c r="AA830" s="69"/>
      <c r="AB830" s="70"/>
      <c r="AC830" s="71"/>
      <c r="AD830" s="71"/>
      <c r="AE830" s="71"/>
      <c r="AF830" s="71"/>
      <c r="AG830" s="69"/>
      <c r="AH830" s="65"/>
      <c r="AI830" s="65"/>
      <c r="AJ830" s="65"/>
      <c r="AK830" s="29"/>
      <c r="AL830" s="29"/>
      <c r="AM830" s="170"/>
      <c r="AN830" s="170"/>
      <c r="AO830" s="170"/>
      <c r="AP830" s="170"/>
      <c r="AQ830" s="29"/>
      <c r="AR830" s="64"/>
      <c r="AS830" s="29"/>
      <c r="AT830" s="29"/>
      <c r="AU830" s="29"/>
      <c r="AV830" s="29"/>
      <c r="AW830" s="29"/>
      <c r="AX830" s="29"/>
      <c r="AY830" s="29"/>
      <c r="AZ830" s="29"/>
      <c r="BA830" s="92"/>
      <c r="BB830" s="97"/>
      <c r="BC830" s="98" t="str">
        <f>IF(AND(OR(K830=契約状況コード表!D$5,K830=契約状況コード表!D$6),OR(AG830=契約状況コード表!G$5,AG830=契約状況コード表!G$6)),"年間支払金額(全官署)",IF(OR(AG830=契約状況コード表!G$5,AG830=契約状況コード表!G$6),"年間支払金額",IF(AND(OR(COUNTIF(AI830,"*すべて*"),COUNTIF(AI830,"*全て*")),S830="●",OR(K830=契約状況コード表!D$5,K830=契約状況コード表!D$6)),"年間支払金額(全官署、契約相手方ごと)",IF(AND(OR(COUNTIF(AI830,"*すべて*"),COUNTIF(AI830,"*全て*")),S830="●"),"年間支払金額(契約相手方ごと)",IF(AND(OR(K830=契約状況コード表!D$5,K830=契約状況コード表!D$6),AG830=契約状況コード表!G$7),"契約総額(全官署)",IF(AND(K830=契約状況コード表!D$7,AG830=契約状況コード表!G$7),"契約総額(自官署のみ)",IF(K830=契約状況コード表!D$7,"年間支払金額(自官署のみ)",IF(AG830=契約状況コード表!G$7,"契約総額",IF(AND(COUNTIF(BJ830,"&lt;&gt;*単価*"),OR(K830=契約状況コード表!D$5,K830=契約状況コード表!D$6)),"全官署予定価格",IF(AND(COUNTIF(BJ830,"*単価*"),OR(K830=契約状況コード表!D$5,K830=契約状況コード表!D$6)),"全官署支払金額",IF(AND(COUNTIF(BJ830,"&lt;&gt;*単価*"),COUNTIF(BJ830,"*変更契約*")),"変更後予定価格",IF(COUNTIF(BJ830,"*単価*"),"年間支払金額","予定価格"))))))))))))</f>
        <v>予定価格</v>
      </c>
      <c r="BD830" s="98" t="str">
        <f>IF(AND(BI830=契約状況コード表!M$5,T830&gt;契約状況コード表!N$5),"○",IF(AND(BI830=契約状況コード表!M$6,T830&gt;=契約状況コード表!N$6),"○",IF(AND(BI830=契約状況コード表!M$7,T830&gt;=契約状況コード表!N$7),"○",IF(AND(BI830=契約状況コード表!M$8,T830&gt;=契約状況コード表!N$8),"○",IF(AND(BI830=契約状況コード表!M$9,T830&gt;=契約状況コード表!N$9),"○",IF(AND(BI830=契約状況コード表!M$10,T830&gt;=契約状況コード表!N$10),"○",IF(AND(BI830=契約状況コード表!M$11,T830&gt;=契約状況コード表!N$11),"○",IF(AND(BI830=契約状況コード表!M$12,T830&gt;=契約状況コード表!N$12),"○",IF(AND(BI830=契約状況コード表!M$13,T830&gt;=契約状況コード表!N$13),"○",IF(T830="他官署で調達手続き入札を実施のため","○","×"))))))))))</f>
        <v>×</v>
      </c>
      <c r="BE830" s="98" t="str">
        <f>IF(AND(BI830=契約状況コード表!M$5,Y830&gt;契約状況コード表!N$5),"○",IF(AND(BI830=契約状況コード表!M$6,Y830&gt;=契約状況コード表!N$6),"○",IF(AND(BI830=契約状況コード表!M$7,Y830&gt;=契約状況コード表!N$7),"○",IF(AND(BI830=契約状況コード表!M$8,Y830&gt;=契約状況コード表!N$8),"○",IF(AND(BI830=契約状況コード表!M$9,Y830&gt;=契約状況コード表!N$9),"○",IF(AND(BI830=契約状況コード表!M$10,Y830&gt;=契約状況コード表!N$10),"○",IF(AND(BI830=契約状況コード表!M$11,Y830&gt;=契約状況コード表!N$11),"○",IF(AND(BI830=契約状況コード表!M$12,Y830&gt;=契約状況コード表!N$12),"○",IF(AND(BI830=契約状況コード表!M$13,Y830&gt;=契約状況コード表!N$13),"○","×")))))))))</f>
        <v>×</v>
      </c>
      <c r="BF830" s="98" t="str">
        <f t="shared" si="100"/>
        <v>×</v>
      </c>
      <c r="BG830" s="98" t="str">
        <f t="shared" si="101"/>
        <v>×</v>
      </c>
      <c r="BH830" s="99" t="str">
        <f t="shared" si="102"/>
        <v/>
      </c>
      <c r="BI830" s="146">
        <f t="shared" si="103"/>
        <v>0</v>
      </c>
      <c r="BJ830" s="29" t="str">
        <f>IF(AG830=契約状況コード表!G$5,"",IF(AND(K830&lt;&gt;"",ISTEXT(U830)),"分担契約/単価契約",IF(ISTEXT(U830),"単価契約",IF(K830&lt;&gt;"","分担契約",""))))</f>
        <v/>
      </c>
      <c r="BK830" s="147"/>
      <c r="BL830" s="102" t="str">
        <f>IF(COUNTIF(T830,"**"),"",IF(AND(T830&gt;=契約状況コード表!P$5,OR(H830=契約状況コード表!M$5,H830=契約状況コード表!M$6)),1,IF(AND(T830&gt;=契約状況コード表!P$13,H830&lt;&gt;契約状況コード表!M$5,H830&lt;&gt;契約状況コード表!M$6),1,"")))</f>
        <v/>
      </c>
      <c r="BM830" s="132" t="str">
        <f t="shared" si="104"/>
        <v>○</v>
      </c>
      <c r="BN830" s="102" t="b">
        <f t="shared" si="105"/>
        <v>1</v>
      </c>
      <c r="BO830" s="102" t="b">
        <f t="shared" si="106"/>
        <v>1</v>
      </c>
    </row>
    <row r="831" spans="7:67" ht="60.6" customHeight="1">
      <c r="G831" s="64"/>
      <c r="H831" s="65"/>
      <c r="I831" s="65"/>
      <c r="J831" s="65"/>
      <c r="K831" s="64"/>
      <c r="L831" s="29"/>
      <c r="M831" s="66"/>
      <c r="N831" s="65"/>
      <c r="O831" s="67"/>
      <c r="P831" s="72"/>
      <c r="Q831" s="73"/>
      <c r="R831" s="65"/>
      <c r="S831" s="64"/>
      <c r="T831" s="68"/>
      <c r="U831" s="75"/>
      <c r="V831" s="76"/>
      <c r="W831" s="148" t="str">
        <f>IF(OR(T831="他官署で調達手続きを実施のため",AG831=契約状況コード表!G$5),"－",IF(V831&lt;&gt;"",ROUNDDOWN(V831/T831,3),(IFERROR(ROUNDDOWN(U831/T831,3),"－"))))</f>
        <v>－</v>
      </c>
      <c r="X831" s="68"/>
      <c r="Y831" s="68"/>
      <c r="Z831" s="71"/>
      <c r="AA831" s="69"/>
      <c r="AB831" s="70"/>
      <c r="AC831" s="71"/>
      <c r="AD831" s="71"/>
      <c r="AE831" s="71"/>
      <c r="AF831" s="71"/>
      <c r="AG831" s="69"/>
      <c r="AH831" s="65"/>
      <c r="AI831" s="65"/>
      <c r="AJ831" s="65"/>
      <c r="AK831" s="29"/>
      <c r="AL831" s="29"/>
      <c r="AM831" s="170"/>
      <c r="AN831" s="170"/>
      <c r="AO831" s="170"/>
      <c r="AP831" s="170"/>
      <c r="AQ831" s="29"/>
      <c r="AR831" s="64"/>
      <c r="AS831" s="29"/>
      <c r="AT831" s="29"/>
      <c r="AU831" s="29"/>
      <c r="AV831" s="29"/>
      <c r="AW831" s="29"/>
      <c r="AX831" s="29"/>
      <c r="AY831" s="29"/>
      <c r="AZ831" s="29"/>
      <c r="BA831" s="90"/>
      <c r="BB831" s="97"/>
      <c r="BC831" s="98" t="str">
        <f>IF(AND(OR(K831=契約状況コード表!D$5,K831=契約状況コード表!D$6),OR(AG831=契約状況コード表!G$5,AG831=契約状況コード表!G$6)),"年間支払金額(全官署)",IF(OR(AG831=契約状況コード表!G$5,AG831=契約状況コード表!G$6),"年間支払金額",IF(AND(OR(COUNTIF(AI831,"*すべて*"),COUNTIF(AI831,"*全て*")),S831="●",OR(K831=契約状況コード表!D$5,K831=契約状況コード表!D$6)),"年間支払金額(全官署、契約相手方ごと)",IF(AND(OR(COUNTIF(AI831,"*すべて*"),COUNTIF(AI831,"*全て*")),S831="●"),"年間支払金額(契約相手方ごと)",IF(AND(OR(K831=契約状況コード表!D$5,K831=契約状況コード表!D$6),AG831=契約状況コード表!G$7),"契約総額(全官署)",IF(AND(K831=契約状況コード表!D$7,AG831=契約状況コード表!G$7),"契約総額(自官署のみ)",IF(K831=契約状況コード表!D$7,"年間支払金額(自官署のみ)",IF(AG831=契約状況コード表!G$7,"契約総額",IF(AND(COUNTIF(BJ831,"&lt;&gt;*単価*"),OR(K831=契約状況コード表!D$5,K831=契約状況コード表!D$6)),"全官署予定価格",IF(AND(COUNTIF(BJ831,"*単価*"),OR(K831=契約状況コード表!D$5,K831=契約状況コード表!D$6)),"全官署支払金額",IF(AND(COUNTIF(BJ831,"&lt;&gt;*単価*"),COUNTIF(BJ831,"*変更契約*")),"変更後予定価格",IF(COUNTIF(BJ831,"*単価*"),"年間支払金額","予定価格"))))))))))))</f>
        <v>予定価格</v>
      </c>
      <c r="BD831" s="98" t="str">
        <f>IF(AND(BI831=契約状況コード表!M$5,T831&gt;契約状況コード表!N$5),"○",IF(AND(BI831=契約状況コード表!M$6,T831&gt;=契約状況コード表!N$6),"○",IF(AND(BI831=契約状況コード表!M$7,T831&gt;=契約状況コード表!N$7),"○",IF(AND(BI831=契約状況コード表!M$8,T831&gt;=契約状況コード表!N$8),"○",IF(AND(BI831=契約状況コード表!M$9,T831&gt;=契約状況コード表!N$9),"○",IF(AND(BI831=契約状況コード表!M$10,T831&gt;=契約状況コード表!N$10),"○",IF(AND(BI831=契約状況コード表!M$11,T831&gt;=契約状況コード表!N$11),"○",IF(AND(BI831=契約状況コード表!M$12,T831&gt;=契約状況コード表!N$12),"○",IF(AND(BI831=契約状況コード表!M$13,T831&gt;=契約状況コード表!N$13),"○",IF(T831="他官署で調達手続き入札を実施のため","○","×"))))))))))</f>
        <v>×</v>
      </c>
      <c r="BE831" s="98" t="str">
        <f>IF(AND(BI831=契約状況コード表!M$5,Y831&gt;契約状況コード表!N$5),"○",IF(AND(BI831=契約状況コード表!M$6,Y831&gt;=契約状況コード表!N$6),"○",IF(AND(BI831=契約状況コード表!M$7,Y831&gt;=契約状況コード表!N$7),"○",IF(AND(BI831=契約状況コード表!M$8,Y831&gt;=契約状況コード表!N$8),"○",IF(AND(BI831=契約状況コード表!M$9,Y831&gt;=契約状況コード表!N$9),"○",IF(AND(BI831=契約状況コード表!M$10,Y831&gt;=契約状況コード表!N$10),"○",IF(AND(BI831=契約状況コード表!M$11,Y831&gt;=契約状況コード表!N$11),"○",IF(AND(BI831=契約状況コード表!M$12,Y831&gt;=契約状況コード表!N$12),"○",IF(AND(BI831=契約状況コード表!M$13,Y831&gt;=契約状況コード表!N$13),"○","×")))))))))</f>
        <v>×</v>
      </c>
      <c r="BF831" s="98" t="str">
        <f t="shared" si="100"/>
        <v>×</v>
      </c>
      <c r="BG831" s="98" t="str">
        <f t="shared" si="101"/>
        <v>×</v>
      </c>
      <c r="BH831" s="99" t="str">
        <f t="shared" si="102"/>
        <v/>
      </c>
      <c r="BI831" s="146">
        <f t="shared" si="103"/>
        <v>0</v>
      </c>
      <c r="BJ831" s="29" t="str">
        <f>IF(AG831=契約状況コード表!G$5,"",IF(AND(K831&lt;&gt;"",ISTEXT(U831)),"分担契約/単価契約",IF(ISTEXT(U831),"単価契約",IF(K831&lt;&gt;"","分担契約",""))))</f>
        <v/>
      </c>
      <c r="BK831" s="147"/>
      <c r="BL831" s="102" t="str">
        <f>IF(COUNTIF(T831,"**"),"",IF(AND(T831&gt;=契約状況コード表!P$5,OR(H831=契約状況コード表!M$5,H831=契約状況コード表!M$6)),1,IF(AND(T831&gt;=契約状況コード表!P$13,H831&lt;&gt;契約状況コード表!M$5,H831&lt;&gt;契約状況コード表!M$6),1,"")))</f>
        <v/>
      </c>
      <c r="BM831" s="132" t="str">
        <f t="shared" si="104"/>
        <v>○</v>
      </c>
      <c r="BN831" s="102" t="b">
        <f t="shared" si="105"/>
        <v>1</v>
      </c>
      <c r="BO831" s="102" t="b">
        <f t="shared" si="106"/>
        <v>1</v>
      </c>
    </row>
    <row r="832" spans="7:67" ht="60.6" customHeight="1">
      <c r="G832" s="64"/>
      <c r="H832" s="65"/>
      <c r="I832" s="65"/>
      <c r="J832" s="65"/>
      <c r="K832" s="64"/>
      <c r="L832" s="29"/>
      <c r="M832" s="66"/>
      <c r="N832" s="65"/>
      <c r="O832" s="67"/>
      <c r="P832" s="72"/>
      <c r="Q832" s="73"/>
      <c r="R832" s="65"/>
      <c r="S832" s="64"/>
      <c r="T832" s="68"/>
      <c r="U832" s="75"/>
      <c r="V832" s="76"/>
      <c r="W832" s="148" t="str">
        <f>IF(OR(T832="他官署で調達手続きを実施のため",AG832=契約状況コード表!G$5),"－",IF(V832&lt;&gt;"",ROUNDDOWN(V832/T832,3),(IFERROR(ROUNDDOWN(U832/T832,3),"－"))))</f>
        <v>－</v>
      </c>
      <c r="X832" s="68"/>
      <c r="Y832" s="68"/>
      <c r="Z832" s="71"/>
      <c r="AA832" s="69"/>
      <c r="AB832" s="70"/>
      <c r="AC832" s="71"/>
      <c r="AD832" s="71"/>
      <c r="AE832" s="71"/>
      <c r="AF832" s="71"/>
      <c r="AG832" s="69"/>
      <c r="AH832" s="65"/>
      <c r="AI832" s="65"/>
      <c r="AJ832" s="65"/>
      <c r="AK832" s="29"/>
      <c r="AL832" s="29"/>
      <c r="AM832" s="170"/>
      <c r="AN832" s="170"/>
      <c r="AO832" s="170"/>
      <c r="AP832" s="170"/>
      <c r="AQ832" s="29"/>
      <c r="AR832" s="64"/>
      <c r="AS832" s="29"/>
      <c r="AT832" s="29"/>
      <c r="AU832" s="29"/>
      <c r="AV832" s="29"/>
      <c r="AW832" s="29"/>
      <c r="AX832" s="29"/>
      <c r="AY832" s="29"/>
      <c r="AZ832" s="29"/>
      <c r="BA832" s="90"/>
      <c r="BB832" s="97"/>
      <c r="BC832" s="98" t="str">
        <f>IF(AND(OR(K832=契約状況コード表!D$5,K832=契約状況コード表!D$6),OR(AG832=契約状況コード表!G$5,AG832=契約状況コード表!G$6)),"年間支払金額(全官署)",IF(OR(AG832=契約状況コード表!G$5,AG832=契約状況コード表!G$6),"年間支払金額",IF(AND(OR(COUNTIF(AI832,"*すべて*"),COUNTIF(AI832,"*全て*")),S832="●",OR(K832=契約状況コード表!D$5,K832=契約状況コード表!D$6)),"年間支払金額(全官署、契約相手方ごと)",IF(AND(OR(COUNTIF(AI832,"*すべて*"),COUNTIF(AI832,"*全て*")),S832="●"),"年間支払金額(契約相手方ごと)",IF(AND(OR(K832=契約状況コード表!D$5,K832=契約状況コード表!D$6),AG832=契約状況コード表!G$7),"契約総額(全官署)",IF(AND(K832=契約状況コード表!D$7,AG832=契約状況コード表!G$7),"契約総額(自官署のみ)",IF(K832=契約状況コード表!D$7,"年間支払金額(自官署のみ)",IF(AG832=契約状況コード表!G$7,"契約総額",IF(AND(COUNTIF(BJ832,"&lt;&gt;*単価*"),OR(K832=契約状況コード表!D$5,K832=契約状況コード表!D$6)),"全官署予定価格",IF(AND(COUNTIF(BJ832,"*単価*"),OR(K832=契約状況コード表!D$5,K832=契約状況コード表!D$6)),"全官署支払金額",IF(AND(COUNTIF(BJ832,"&lt;&gt;*単価*"),COUNTIF(BJ832,"*変更契約*")),"変更後予定価格",IF(COUNTIF(BJ832,"*単価*"),"年間支払金額","予定価格"))))))))))))</f>
        <v>予定価格</v>
      </c>
      <c r="BD832" s="98" t="str">
        <f>IF(AND(BI832=契約状況コード表!M$5,T832&gt;契約状況コード表!N$5),"○",IF(AND(BI832=契約状況コード表!M$6,T832&gt;=契約状況コード表!N$6),"○",IF(AND(BI832=契約状況コード表!M$7,T832&gt;=契約状況コード表!N$7),"○",IF(AND(BI832=契約状況コード表!M$8,T832&gt;=契約状況コード表!N$8),"○",IF(AND(BI832=契約状況コード表!M$9,T832&gt;=契約状況コード表!N$9),"○",IF(AND(BI832=契約状況コード表!M$10,T832&gt;=契約状況コード表!N$10),"○",IF(AND(BI832=契約状況コード表!M$11,T832&gt;=契約状況コード表!N$11),"○",IF(AND(BI832=契約状況コード表!M$12,T832&gt;=契約状況コード表!N$12),"○",IF(AND(BI832=契約状況コード表!M$13,T832&gt;=契約状況コード表!N$13),"○",IF(T832="他官署で調達手続き入札を実施のため","○","×"))))))))))</f>
        <v>×</v>
      </c>
      <c r="BE832" s="98" t="str">
        <f>IF(AND(BI832=契約状況コード表!M$5,Y832&gt;契約状況コード表!N$5),"○",IF(AND(BI832=契約状況コード表!M$6,Y832&gt;=契約状況コード表!N$6),"○",IF(AND(BI832=契約状況コード表!M$7,Y832&gt;=契約状況コード表!N$7),"○",IF(AND(BI832=契約状況コード表!M$8,Y832&gt;=契約状況コード表!N$8),"○",IF(AND(BI832=契約状況コード表!M$9,Y832&gt;=契約状況コード表!N$9),"○",IF(AND(BI832=契約状況コード表!M$10,Y832&gt;=契約状況コード表!N$10),"○",IF(AND(BI832=契約状況コード表!M$11,Y832&gt;=契約状況コード表!N$11),"○",IF(AND(BI832=契約状況コード表!M$12,Y832&gt;=契約状況コード表!N$12),"○",IF(AND(BI832=契約状況コード表!M$13,Y832&gt;=契約状況コード表!N$13),"○","×")))))))))</f>
        <v>×</v>
      </c>
      <c r="BF832" s="98" t="str">
        <f t="shared" si="100"/>
        <v>×</v>
      </c>
      <c r="BG832" s="98" t="str">
        <f t="shared" si="101"/>
        <v>×</v>
      </c>
      <c r="BH832" s="99" t="str">
        <f t="shared" si="102"/>
        <v/>
      </c>
      <c r="BI832" s="146">
        <f t="shared" si="103"/>
        <v>0</v>
      </c>
      <c r="BJ832" s="29" t="str">
        <f>IF(AG832=契約状況コード表!G$5,"",IF(AND(K832&lt;&gt;"",ISTEXT(U832)),"分担契約/単価契約",IF(ISTEXT(U832),"単価契約",IF(K832&lt;&gt;"","分担契約",""))))</f>
        <v/>
      </c>
      <c r="BK832" s="147"/>
      <c r="BL832" s="102" t="str">
        <f>IF(COUNTIF(T832,"**"),"",IF(AND(T832&gt;=契約状況コード表!P$5,OR(H832=契約状況コード表!M$5,H832=契約状況コード表!M$6)),1,IF(AND(T832&gt;=契約状況コード表!P$13,H832&lt;&gt;契約状況コード表!M$5,H832&lt;&gt;契約状況コード表!M$6),1,"")))</f>
        <v/>
      </c>
      <c r="BM832" s="132" t="str">
        <f t="shared" si="104"/>
        <v>○</v>
      </c>
      <c r="BN832" s="102" t="b">
        <f t="shared" si="105"/>
        <v>1</v>
      </c>
      <c r="BO832" s="102" t="b">
        <f t="shared" si="106"/>
        <v>1</v>
      </c>
    </row>
    <row r="833" spans="7:67" ht="60.6" customHeight="1">
      <c r="G833" s="64"/>
      <c r="H833" s="65"/>
      <c r="I833" s="65"/>
      <c r="J833" s="65"/>
      <c r="K833" s="64"/>
      <c r="L833" s="29"/>
      <c r="M833" s="66"/>
      <c r="N833" s="65"/>
      <c r="O833" s="67"/>
      <c r="P833" s="72"/>
      <c r="Q833" s="73"/>
      <c r="R833" s="65"/>
      <c r="S833" s="64"/>
      <c r="T833" s="74"/>
      <c r="U833" s="131"/>
      <c r="V833" s="76"/>
      <c r="W833" s="148" t="str">
        <f>IF(OR(T833="他官署で調達手続きを実施のため",AG833=契約状況コード表!G$5),"－",IF(V833&lt;&gt;"",ROUNDDOWN(V833/T833,3),(IFERROR(ROUNDDOWN(U833/T833,3),"－"))))</f>
        <v>－</v>
      </c>
      <c r="X833" s="74"/>
      <c r="Y833" s="74"/>
      <c r="Z833" s="71"/>
      <c r="AA833" s="69"/>
      <c r="AB833" s="70"/>
      <c r="AC833" s="71"/>
      <c r="AD833" s="71"/>
      <c r="AE833" s="71"/>
      <c r="AF833" s="71"/>
      <c r="AG833" s="69"/>
      <c r="AH833" s="65"/>
      <c r="AI833" s="65"/>
      <c r="AJ833" s="65"/>
      <c r="AK833" s="29"/>
      <c r="AL833" s="29"/>
      <c r="AM833" s="170"/>
      <c r="AN833" s="170"/>
      <c r="AO833" s="170"/>
      <c r="AP833" s="170"/>
      <c r="AQ833" s="29"/>
      <c r="AR833" s="64"/>
      <c r="AS833" s="29"/>
      <c r="AT833" s="29"/>
      <c r="AU833" s="29"/>
      <c r="AV833" s="29"/>
      <c r="AW833" s="29"/>
      <c r="AX833" s="29"/>
      <c r="AY833" s="29"/>
      <c r="AZ833" s="29"/>
      <c r="BA833" s="90"/>
      <c r="BB833" s="97"/>
      <c r="BC833" s="98" t="str">
        <f>IF(AND(OR(K833=契約状況コード表!D$5,K833=契約状況コード表!D$6),OR(AG833=契約状況コード表!G$5,AG833=契約状況コード表!G$6)),"年間支払金額(全官署)",IF(OR(AG833=契約状況コード表!G$5,AG833=契約状況コード表!G$6),"年間支払金額",IF(AND(OR(COUNTIF(AI833,"*すべて*"),COUNTIF(AI833,"*全て*")),S833="●",OR(K833=契約状況コード表!D$5,K833=契約状況コード表!D$6)),"年間支払金額(全官署、契約相手方ごと)",IF(AND(OR(COUNTIF(AI833,"*すべて*"),COUNTIF(AI833,"*全て*")),S833="●"),"年間支払金額(契約相手方ごと)",IF(AND(OR(K833=契約状況コード表!D$5,K833=契約状況コード表!D$6),AG833=契約状況コード表!G$7),"契約総額(全官署)",IF(AND(K833=契約状況コード表!D$7,AG833=契約状況コード表!G$7),"契約総額(自官署のみ)",IF(K833=契約状況コード表!D$7,"年間支払金額(自官署のみ)",IF(AG833=契約状況コード表!G$7,"契約総額",IF(AND(COUNTIF(BJ833,"&lt;&gt;*単価*"),OR(K833=契約状況コード表!D$5,K833=契約状況コード表!D$6)),"全官署予定価格",IF(AND(COUNTIF(BJ833,"*単価*"),OR(K833=契約状況コード表!D$5,K833=契約状況コード表!D$6)),"全官署支払金額",IF(AND(COUNTIF(BJ833,"&lt;&gt;*単価*"),COUNTIF(BJ833,"*変更契約*")),"変更後予定価格",IF(COUNTIF(BJ833,"*単価*"),"年間支払金額","予定価格"))))))))))))</f>
        <v>予定価格</v>
      </c>
      <c r="BD833" s="98" t="str">
        <f>IF(AND(BI833=契約状況コード表!M$5,T833&gt;契約状況コード表!N$5),"○",IF(AND(BI833=契約状況コード表!M$6,T833&gt;=契約状況コード表!N$6),"○",IF(AND(BI833=契約状況コード表!M$7,T833&gt;=契約状況コード表!N$7),"○",IF(AND(BI833=契約状況コード表!M$8,T833&gt;=契約状況コード表!N$8),"○",IF(AND(BI833=契約状況コード表!M$9,T833&gt;=契約状況コード表!N$9),"○",IF(AND(BI833=契約状況コード表!M$10,T833&gt;=契約状況コード表!N$10),"○",IF(AND(BI833=契約状況コード表!M$11,T833&gt;=契約状況コード表!N$11),"○",IF(AND(BI833=契約状況コード表!M$12,T833&gt;=契約状況コード表!N$12),"○",IF(AND(BI833=契約状況コード表!M$13,T833&gt;=契約状況コード表!N$13),"○",IF(T833="他官署で調達手続き入札を実施のため","○","×"))))))))))</f>
        <v>×</v>
      </c>
      <c r="BE833" s="98" t="str">
        <f>IF(AND(BI833=契約状況コード表!M$5,Y833&gt;契約状況コード表!N$5),"○",IF(AND(BI833=契約状況コード表!M$6,Y833&gt;=契約状況コード表!N$6),"○",IF(AND(BI833=契約状況コード表!M$7,Y833&gt;=契約状況コード表!N$7),"○",IF(AND(BI833=契約状況コード表!M$8,Y833&gt;=契約状況コード表!N$8),"○",IF(AND(BI833=契約状況コード表!M$9,Y833&gt;=契約状況コード表!N$9),"○",IF(AND(BI833=契約状況コード表!M$10,Y833&gt;=契約状況コード表!N$10),"○",IF(AND(BI833=契約状況コード表!M$11,Y833&gt;=契約状況コード表!N$11),"○",IF(AND(BI833=契約状況コード表!M$12,Y833&gt;=契約状況コード表!N$12),"○",IF(AND(BI833=契約状況コード表!M$13,Y833&gt;=契約状況コード表!N$13),"○","×")))))))))</f>
        <v>×</v>
      </c>
      <c r="BF833" s="98" t="str">
        <f t="shared" si="100"/>
        <v>×</v>
      </c>
      <c r="BG833" s="98" t="str">
        <f t="shared" si="101"/>
        <v>×</v>
      </c>
      <c r="BH833" s="99" t="str">
        <f t="shared" si="102"/>
        <v/>
      </c>
      <c r="BI833" s="146">
        <f t="shared" si="103"/>
        <v>0</v>
      </c>
      <c r="BJ833" s="29" t="str">
        <f>IF(AG833=契約状況コード表!G$5,"",IF(AND(K833&lt;&gt;"",ISTEXT(U833)),"分担契約/単価契約",IF(ISTEXT(U833),"単価契約",IF(K833&lt;&gt;"","分担契約",""))))</f>
        <v/>
      </c>
      <c r="BK833" s="147"/>
      <c r="BL833" s="102" t="str">
        <f>IF(COUNTIF(T833,"**"),"",IF(AND(T833&gt;=契約状況コード表!P$5,OR(H833=契約状況コード表!M$5,H833=契約状況コード表!M$6)),1,IF(AND(T833&gt;=契約状況コード表!P$13,H833&lt;&gt;契約状況コード表!M$5,H833&lt;&gt;契約状況コード表!M$6),1,"")))</f>
        <v/>
      </c>
      <c r="BM833" s="132" t="str">
        <f t="shared" si="104"/>
        <v>○</v>
      </c>
      <c r="BN833" s="102" t="b">
        <f t="shared" si="105"/>
        <v>1</v>
      </c>
      <c r="BO833" s="102" t="b">
        <f t="shared" si="106"/>
        <v>1</v>
      </c>
    </row>
    <row r="834" spans="7:67" ht="60.6" customHeight="1">
      <c r="G834" s="64"/>
      <c r="H834" s="65"/>
      <c r="I834" s="65"/>
      <c r="J834" s="65"/>
      <c r="K834" s="64"/>
      <c r="L834" s="29"/>
      <c r="M834" s="66"/>
      <c r="N834" s="65"/>
      <c r="O834" s="67"/>
      <c r="P834" s="72"/>
      <c r="Q834" s="73"/>
      <c r="R834" s="65"/>
      <c r="S834" s="64"/>
      <c r="T834" s="68"/>
      <c r="U834" s="75"/>
      <c r="V834" s="76"/>
      <c r="W834" s="148" t="str">
        <f>IF(OR(T834="他官署で調達手続きを実施のため",AG834=契約状況コード表!G$5),"－",IF(V834&lt;&gt;"",ROUNDDOWN(V834/T834,3),(IFERROR(ROUNDDOWN(U834/T834,3),"－"))))</f>
        <v>－</v>
      </c>
      <c r="X834" s="68"/>
      <c r="Y834" s="68"/>
      <c r="Z834" s="71"/>
      <c r="AA834" s="69"/>
      <c r="AB834" s="70"/>
      <c r="AC834" s="71"/>
      <c r="AD834" s="71"/>
      <c r="AE834" s="71"/>
      <c r="AF834" s="71"/>
      <c r="AG834" s="69"/>
      <c r="AH834" s="65"/>
      <c r="AI834" s="65"/>
      <c r="AJ834" s="65"/>
      <c r="AK834" s="29"/>
      <c r="AL834" s="29"/>
      <c r="AM834" s="170"/>
      <c r="AN834" s="170"/>
      <c r="AO834" s="170"/>
      <c r="AP834" s="170"/>
      <c r="AQ834" s="29"/>
      <c r="AR834" s="64"/>
      <c r="AS834" s="29"/>
      <c r="AT834" s="29"/>
      <c r="AU834" s="29"/>
      <c r="AV834" s="29"/>
      <c r="AW834" s="29"/>
      <c r="AX834" s="29"/>
      <c r="AY834" s="29"/>
      <c r="AZ834" s="29"/>
      <c r="BA834" s="90"/>
      <c r="BB834" s="97"/>
      <c r="BC834" s="98" t="str">
        <f>IF(AND(OR(K834=契約状況コード表!D$5,K834=契約状況コード表!D$6),OR(AG834=契約状況コード表!G$5,AG834=契約状況コード表!G$6)),"年間支払金額(全官署)",IF(OR(AG834=契約状況コード表!G$5,AG834=契約状況コード表!G$6),"年間支払金額",IF(AND(OR(COUNTIF(AI834,"*すべて*"),COUNTIF(AI834,"*全て*")),S834="●",OR(K834=契約状況コード表!D$5,K834=契約状況コード表!D$6)),"年間支払金額(全官署、契約相手方ごと)",IF(AND(OR(COUNTIF(AI834,"*すべて*"),COUNTIF(AI834,"*全て*")),S834="●"),"年間支払金額(契約相手方ごと)",IF(AND(OR(K834=契約状況コード表!D$5,K834=契約状況コード表!D$6),AG834=契約状況コード表!G$7),"契約総額(全官署)",IF(AND(K834=契約状況コード表!D$7,AG834=契約状況コード表!G$7),"契約総額(自官署のみ)",IF(K834=契約状況コード表!D$7,"年間支払金額(自官署のみ)",IF(AG834=契約状況コード表!G$7,"契約総額",IF(AND(COUNTIF(BJ834,"&lt;&gt;*単価*"),OR(K834=契約状況コード表!D$5,K834=契約状況コード表!D$6)),"全官署予定価格",IF(AND(COUNTIF(BJ834,"*単価*"),OR(K834=契約状況コード表!D$5,K834=契約状況コード表!D$6)),"全官署支払金額",IF(AND(COUNTIF(BJ834,"&lt;&gt;*単価*"),COUNTIF(BJ834,"*変更契約*")),"変更後予定価格",IF(COUNTIF(BJ834,"*単価*"),"年間支払金額","予定価格"))))))))))))</f>
        <v>予定価格</v>
      </c>
      <c r="BD834" s="98" t="str">
        <f>IF(AND(BI834=契約状況コード表!M$5,T834&gt;契約状況コード表!N$5),"○",IF(AND(BI834=契約状況コード表!M$6,T834&gt;=契約状況コード表!N$6),"○",IF(AND(BI834=契約状況コード表!M$7,T834&gt;=契約状況コード表!N$7),"○",IF(AND(BI834=契約状況コード表!M$8,T834&gt;=契約状況コード表!N$8),"○",IF(AND(BI834=契約状況コード表!M$9,T834&gt;=契約状況コード表!N$9),"○",IF(AND(BI834=契約状況コード表!M$10,T834&gt;=契約状況コード表!N$10),"○",IF(AND(BI834=契約状況コード表!M$11,T834&gt;=契約状況コード表!N$11),"○",IF(AND(BI834=契約状況コード表!M$12,T834&gt;=契約状況コード表!N$12),"○",IF(AND(BI834=契約状況コード表!M$13,T834&gt;=契約状況コード表!N$13),"○",IF(T834="他官署で調達手続き入札を実施のため","○","×"))))))))))</f>
        <v>×</v>
      </c>
      <c r="BE834" s="98" t="str">
        <f>IF(AND(BI834=契約状況コード表!M$5,Y834&gt;契約状況コード表!N$5),"○",IF(AND(BI834=契約状況コード表!M$6,Y834&gt;=契約状況コード表!N$6),"○",IF(AND(BI834=契約状況コード表!M$7,Y834&gt;=契約状況コード表!N$7),"○",IF(AND(BI834=契約状況コード表!M$8,Y834&gt;=契約状況コード表!N$8),"○",IF(AND(BI834=契約状況コード表!M$9,Y834&gt;=契約状況コード表!N$9),"○",IF(AND(BI834=契約状況コード表!M$10,Y834&gt;=契約状況コード表!N$10),"○",IF(AND(BI834=契約状況コード表!M$11,Y834&gt;=契約状況コード表!N$11),"○",IF(AND(BI834=契約状況コード表!M$12,Y834&gt;=契約状況コード表!N$12),"○",IF(AND(BI834=契約状況コード表!M$13,Y834&gt;=契約状況コード表!N$13),"○","×")))))))))</f>
        <v>×</v>
      </c>
      <c r="BF834" s="98" t="str">
        <f t="shared" si="100"/>
        <v>×</v>
      </c>
      <c r="BG834" s="98" t="str">
        <f t="shared" si="101"/>
        <v>×</v>
      </c>
      <c r="BH834" s="99" t="str">
        <f t="shared" si="102"/>
        <v/>
      </c>
      <c r="BI834" s="146">
        <f t="shared" si="103"/>
        <v>0</v>
      </c>
      <c r="BJ834" s="29" t="str">
        <f>IF(AG834=契約状況コード表!G$5,"",IF(AND(K834&lt;&gt;"",ISTEXT(U834)),"分担契約/単価契約",IF(ISTEXT(U834),"単価契約",IF(K834&lt;&gt;"","分担契約",""))))</f>
        <v/>
      </c>
      <c r="BK834" s="147"/>
      <c r="BL834" s="102" t="str">
        <f>IF(COUNTIF(T834,"**"),"",IF(AND(T834&gt;=契約状況コード表!P$5,OR(H834=契約状況コード表!M$5,H834=契約状況コード表!M$6)),1,IF(AND(T834&gt;=契約状況コード表!P$13,H834&lt;&gt;契約状況コード表!M$5,H834&lt;&gt;契約状況コード表!M$6),1,"")))</f>
        <v/>
      </c>
      <c r="BM834" s="132" t="str">
        <f t="shared" si="104"/>
        <v>○</v>
      </c>
      <c r="BN834" s="102" t="b">
        <f t="shared" si="105"/>
        <v>1</v>
      </c>
      <c r="BO834" s="102" t="b">
        <f t="shared" si="106"/>
        <v>1</v>
      </c>
    </row>
    <row r="835" spans="7:67" ht="60.6" customHeight="1">
      <c r="G835" s="64"/>
      <c r="H835" s="65"/>
      <c r="I835" s="65"/>
      <c r="J835" s="65"/>
      <c r="K835" s="64"/>
      <c r="L835" s="29"/>
      <c r="M835" s="66"/>
      <c r="N835" s="65"/>
      <c r="O835" s="67"/>
      <c r="P835" s="72"/>
      <c r="Q835" s="73"/>
      <c r="R835" s="65"/>
      <c r="S835" s="64"/>
      <c r="T835" s="68"/>
      <c r="U835" s="75"/>
      <c r="V835" s="76"/>
      <c r="W835" s="148" t="str">
        <f>IF(OR(T835="他官署で調達手続きを実施のため",AG835=契約状況コード表!G$5),"－",IF(V835&lt;&gt;"",ROUNDDOWN(V835/T835,3),(IFERROR(ROUNDDOWN(U835/T835,3),"－"))))</f>
        <v>－</v>
      </c>
      <c r="X835" s="68"/>
      <c r="Y835" s="68"/>
      <c r="Z835" s="71"/>
      <c r="AA835" s="69"/>
      <c r="AB835" s="70"/>
      <c r="AC835" s="71"/>
      <c r="AD835" s="71"/>
      <c r="AE835" s="71"/>
      <c r="AF835" s="71"/>
      <c r="AG835" s="69"/>
      <c r="AH835" s="65"/>
      <c r="AI835" s="65"/>
      <c r="AJ835" s="65"/>
      <c r="AK835" s="29"/>
      <c r="AL835" s="29"/>
      <c r="AM835" s="170"/>
      <c r="AN835" s="170"/>
      <c r="AO835" s="170"/>
      <c r="AP835" s="170"/>
      <c r="AQ835" s="29"/>
      <c r="AR835" s="64"/>
      <c r="AS835" s="29"/>
      <c r="AT835" s="29"/>
      <c r="AU835" s="29"/>
      <c r="AV835" s="29"/>
      <c r="AW835" s="29"/>
      <c r="AX835" s="29"/>
      <c r="AY835" s="29"/>
      <c r="AZ835" s="29"/>
      <c r="BA835" s="90"/>
      <c r="BB835" s="97"/>
      <c r="BC835" s="98" t="str">
        <f>IF(AND(OR(K835=契約状況コード表!D$5,K835=契約状況コード表!D$6),OR(AG835=契約状況コード表!G$5,AG835=契約状況コード表!G$6)),"年間支払金額(全官署)",IF(OR(AG835=契約状況コード表!G$5,AG835=契約状況コード表!G$6),"年間支払金額",IF(AND(OR(COUNTIF(AI835,"*すべて*"),COUNTIF(AI835,"*全て*")),S835="●",OR(K835=契約状況コード表!D$5,K835=契約状況コード表!D$6)),"年間支払金額(全官署、契約相手方ごと)",IF(AND(OR(COUNTIF(AI835,"*すべて*"),COUNTIF(AI835,"*全て*")),S835="●"),"年間支払金額(契約相手方ごと)",IF(AND(OR(K835=契約状況コード表!D$5,K835=契約状況コード表!D$6),AG835=契約状況コード表!G$7),"契約総額(全官署)",IF(AND(K835=契約状況コード表!D$7,AG835=契約状況コード表!G$7),"契約総額(自官署のみ)",IF(K835=契約状況コード表!D$7,"年間支払金額(自官署のみ)",IF(AG835=契約状況コード表!G$7,"契約総額",IF(AND(COUNTIF(BJ835,"&lt;&gt;*単価*"),OR(K835=契約状況コード表!D$5,K835=契約状況コード表!D$6)),"全官署予定価格",IF(AND(COUNTIF(BJ835,"*単価*"),OR(K835=契約状況コード表!D$5,K835=契約状況コード表!D$6)),"全官署支払金額",IF(AND(COUNTIF(BJ835,"&lt;&gt;*単価*"),COUNTIF(BJ835,"*変更契約*")),"変更後予定価格",IF(COUNTIF(BJ835,"*単価*"),"年間支払金額","予定価格"))))))))))))</f>
        <v>予定価格</v>
      </c>
      <c r="BD835" s="98" t="str">
        <f>IF(AND(BI835=契約状況コード表!M$5,T835&gt;契約状況コード表!N$5),"○",IF(AND(BI835=契約状況コード表!M$6,T835&gt;=契約状況コード表!N$6),"○",IF(AND(BI835=契約状況コード表!M$7,T835&gt;=契約状況コード表!N$7),"○",IF(AND(BI835=契約状況コード表!M$8,T835&gt;=契約状況コード表!N$8),"○",IF(AND(BI835=契約状況コード表!M$9,T835&gt;=契約状況コード表!N$9),"○",IF(AND(BI835=契約状況コード表!M$10,T835&gt;=契約状況コード表!N$10),"○",IF(AND(BI835=契約状況コード表!M$11,T835&gt;=契約状況コード表!N$11),"○",IF(AND(BI835=契約状況コード表!M$12,T835&gt;=契約状況コード表!N$12),"○",IF(AND(BI835=契約状況コード表!M$13,T835&gt;=契約状況コード表!N$13),"○",IF(T835="他官署で調達手続き入札を実施のため","○","×"))))))))))</f>
        <v>×</v>
      </c>
      <c r="BE835" s="98" t="str">
        <f>IF(AND(BI835=契約状況コード表!M$5,Y835&gt;契約状況コード表!N$5),"○",IF(AND(BI835=契約状況コード表!M$6,Y835&gt;=契約状況コード表!N$6),"○",IF(AND(BI835=契約状況コード表!M$7,Y835&gt;=契約状況コード表!N$7),"○",IF(AND(BI835=契約状況コード表!M$8,Y835&gt;=契約状況コード表!N$8),"○",IF(AND(BI835=契約状況コード表!M$9,Y835&gt;=契約状況コード表!N$9),"○",IF(AND(BI835=契約状況コード表!M$10,Y835&gt;=契約状況コード表!N$10),"○",IF(AND(BI835=契約状況コード表!M$11,Y835&gt;=契約状況コード表!N$11),"○",IF(AND(BI835=契約状況コード表!M$12,Y835&gt;=契約状況コード表!N$12),"○",IF(AND(BI835=契約状況コード表!M$13,Y835&gt;=契約状況コード表!N$13),"○","×")))))))))</f>
        <v>×</v>
      </c>
      <c r="BF835" s="98" t="str">
        <f t="shared" si="100"/>
        <v>×</v>
      </c>
      <c r="BG835" s="98" t="str">
        <f t="shared" si="101"/>
        <v>×</v>
      </c>
      <c r="BH835" s="99" t="str">
        <f t="shared" si="102"/>
        <v/>
      </c>
      <c r="BI835" s="146">
        <f t="shared" si="103"/>
        <v>0</v>
      </c>
      <c r="BJ835" s="29" t="str">
        <f>IF(AG835=契約状況コード表!G$5,"",IF(AND(K835&lt;&gt;"",ISTEXT(U835)),"分担契約/単価契約",IF(ISTEXT(U835),"単価契約",IF(K835&lt;&gt;"","分担契約",""))))</f>
        <v/>
      </c>
      <c r="BK835" s="147"/>
      <c r="BL835" s="102" t="str">
        <f>IF(COUNTIF(T835,"**"),"",IF(AND(T835&gt;=契約状況コード表!P$5,OR(H835=契約状況コード表!M$5,H835=契約状況コード表!M$6)),1,IF(AND(T835&gt;=契約状況コード表!P$13,H835&lt;&gt;契約状況コード表!M$5,H835&lt;&gt;契約状況コード表!M$6),1,"")))</f>
        <v/>
      </c>
      <c r="BM835" s="132" t="str">
        <f t="shared" si="104"/>
        <v>○</v>
      </c>
      <c r="BN835" s="102" t="b">
        <f t="shared" si="105"/>
        <v>1</v>
      </c>
      <c r="BO835" s="102" t="b">
        <f t="shared" si="106"/>
        <v>1</v>
      </c>
    </row>
    <row r="836" spans="7:67" ht="60.6" customHeight="1">
      <c r="G836" s="64"/>
      <c r="H836" s="65"/>
      <c r="I836" s="65"/>
      <c r="J836" s="65"/>
      <c r="K836" s="64"/>
      <c r="L836" s="29"/>
      <c r="M836" s="66"/>
      <c r="N836" s="65"/>
      <c r="O836" s="67"/>
      <c r="P836" s="72"/>
      <c r="Q836" s="73"/>
      <c r="R836" s="65"/>
      <c r="S836" s="64"/>
      <c r="T836" s="68"/>
      <c r="U836" s="75"/>
      <c r="V836" s="76"/>
      <c r="W836" s="148" t="str">
        <f>IF(OR(T836="他官署で調達手続きを実施のため",AG836=契約状況コード表!G$5),"－",IF(V836&lt;&gt;"",ROUNDDOWN(V836/T836,3),(IFERROR(ROUNDDOWN(U836/T836,3),"－"))))</f>
        <v>－</v>
      </c>
      <c r="X836" s="68"/>
      <c r="Y836" s="68"/>
      <c r="Z836" s="71"/>
      <c r="AA836" s="69"/>
      <c r="AB836" s="70"/>
      <c r="AC836" s="71"/>
      <c r="AD836" s="71"/>
      <c r="AE836" s="71"/>
      <c r="AF836" s="71"/>
      <c r="AG836" s="69"/>
      <c r="AH836" s="65"/>
      <c r="AI836" s="65"/>
      <c r="AJ836" s="65"/>
      <c r="AK836" s="29"/>
      <c r="AL836" s="29"/>
      <c r="AM836" s="170"/>
      <c r="AN836" s="170"/>
      <c r="AO836" s="170"/>
      <c r="AP836" s="170"/>
      <c r="AQ836" s="29"/>
      <c r="AR836" s="64"/>
      <c r="AS836" s="29"/>
      <c r="AT836" s="29"/>
      <c r="AU836" s="29"/>
      <c r="AV836" s="29"/>
      <c r="AW836" s="29"/>
      <c r="AX836" s="29"/>
      <c r="AY836" s="29"/>
      <c r="AZ836" s="29"/>
      <c r="BA836" s="90"/>
      <c r="BB836" s="97"/>
      <c r="BC836" s="98" t="str">
        <f>IF(AND(OR(K836=契約状況コード表!D$5,K836=契約状況コード表!D$6),OR(AG836=契約状況コード表!G$5,AG836=契約状況コード表!G$6)),"年間支払金額(全官署)",IF(OR(AG836=契約状況コード表!G$5,AG836=契約状況コード表!G$6),"年間支払金額",IF(AND(OR(COUNTIF(AI836,"*すべて*"),COUNTIF(AI836,"*全て*")),S836="●",OR(K836=契約状況コード表!D$5,K836=契約状況コード表!D$6)),"年間支払金額(全官署、契約相手方ごと)",IF(AND(OR(COUNTIF(AI836,"*すべて*"),COUNTIF(AI836,"*全て*")),S836="●"),"年間支払金額(契約相手方ごと)",IF(AND(OR(K836=契約状況コード表!D$5,K836=契約状況コード表!D$6),AG836=契約状況コード表!G$7),"契約総額(全官署)",IF(AND(K836=契約状況コード表!D$7,AG836=契約状況コード表!G$7),"契約総額(自官署のみ)",IF(K836=契約状況コード表!D$7,"年間支払金額(自官署のみ)",IF(AG836=契約状況コード表!G$7,"契約総額",IF(AND(COUNTIF(BJ836,"&lt;&gt;*単価*"),OR(K836=契約状況コード表!D$5,K836=契約状況コード表!D$6)),"全官署予定価格",IF(AND(COUNTIF(BJ836,"*単価*"),OR(K836=契約状況コード表!D$5,K836=契約状況コード表!D$6)),"全官署支払金額",IF(AND(COUNTIF(BJ836,"&lt;&gt;*単価*"),COUNTIF(BJ836,"*変更契約*")),"変更後予定価格",IF(COUNTIF(BJ836,"*単価*"),"年間支払金額","予定価格"))))))))))))</f>
        <v>予定価格</v>
      </c>
      <c r="BD836" s="98" t="str">
        <f>IF(AND(BI836=契約状況コード表!M$5,T836&gt;契約状況コード表!N$5),"○",IF(AND(BI836=契約状況コード表!M$6,T836&gt;=契約状況コード表!N$6),"○",IF(AND(BI836=契約状況コード表!M$7,T836&gt;=契約状況コード表!N$7),"○",IF(AND(BI836=契約状況コード表!M$8,T836&gt;=契約状況コード表!N$8),"○",IF(AND(BI836=契約状況コード表!M$9,T836&gt;=契約状況コード表!N$9),"○",IF(AND(BI836=契約状況コード表!M$10,T836&gt;=契約状況コード表!N$10),"○",IF(AND(BI836=契約状況コード表!M$11,T836&gt;=契約状況コード表!N$11),"○",IF(AND(BI836=契約状況コード表!M$12,T836&gt;=契約状況コード表!N$12),"○",IF(AND(BI836=契約状況コード表!M$13,T836&gt;=契約状況コード表!N$13),"○",IF(T836="他官署で調達手続き入札を実施のため","○","×"))))))))))</f>
        <v>×</v>
      </c>
      <c r="BE836" s="98" t="str">
        <f>IF(AND(BI836=契約状況コード表!M$5,Y836&gt;契約状況コード表!N$5),"○",IF(AND(BI836=契約状況コード表!M$6,Y836&gt;=契約状況コード表!N$6),"○",IF(AND(BI836=契約状況コード表!M$7,Y836&gt;=契約状況コード表!N$7),"○",IF(AND(BI836=契約状況コード表!M$8,Y836&gt;=契約状況コード表!N$8),"○",IF(AND(BI836=契約状況コード表!M$9,Y836&gt;=契約状況コード表!N$9),"○",IF(AND(BI836=契約状況コード表!M$10,Y836&gt;=契約状況コード表!N$10),"○",IF(AND(BI836=契約状況コード表!M$11,Y836&gt;=契約状況コード表!N$11),"○",IF(AND(BI836=契約状況コード表!M$12,Y836&gt;=契約状況コード表!N$12),"○",IF(AND(BI836=契約状況コード表!M$13,Y836&gt;=契約状況コード表!N$13),"○","×")))))))))</f>
        <v>×</v>
      </c>
      <c r="BF836" s="98" t="str">
        <f t="shared" si="100"/>
        <v>×</v>
      </c>
      <c r="BG836" s="98" t="str">
        <f t="shared" si="101"/>
        <v>×</v>
      </c>
      <c r="BH836" s="99" t="str">
        <f t="shared" si="102"/>
        <v/>
      </c>
      <c r="BI836" s="146">
        <f t="shared" si="103"/>
        <v>0</v>
      </c>
      <c r="BJ836" s="29" t="str">
        <f>IF(AG836=契約状況コード表!G$5,"",IF(AND(K836&lt;&gt;"",ISTEXT(U836)),"分担契約/単価契約",IF(ISTEXT(U836),"単価契約",IF(K836&lt;&gt;"","分担契約",""))))</f>
        <v/>
      </c>
      <c r="BK836" s="147"/>
      <c r="BL836" s="102" t="str">
        <f>IF(COUNTIF(T836,"**"),"",IF(AND(T836&gt;=契約状況コード表!P$5,OR(H836=契約状況コード表!M$5,H836=契約状況コード表!M$6)),1,IF(AND(T836&gt;=契約状況コード表!P$13,H836&lt;&gt;契約状況コード表!M$5,H836&lt;&gt;契約状況コード表!M$6),1,"")))</f>
        <v/>
      </c>
      <c r="BM836" s="132" t="str">
        <f t="shared" si="104"/>
        <v>○</v>
      </c>
      <c r="BN836" s="102" t="b">
        <f t="shared" si="105"/>
        <v>1</v>
      </c>
      <c r="BO836" s="102" t="b">
        <f t="shared" si="106"/>
        <v>1</v>
      </c>
    </row>
    <row r="837" spans="7:67" ht="60.6" customHeight="1">
      <c r="G837" s="64"/>
      <c r="H837" s="65"/>
      <c r="I837" s="65"/>
      <c r="J837" s="65"/>
      <c r="K837" s="64"/>
      <c r="L837" s="29"/>
      <c r="M837" s="66"/>
      <c r="N837" s="65"/>
      <c r="O837" s="67"/>
      <c r="P837" s="72"/>
      <c r="Q837" s="73"/>
      <c r="R837" s="65"/>
      <c r="S837" s="64"/>
      <c r="T837" s="68"/>
      <c r="U837" s="75"/>
      <c r="V837" s="76"/>
      <c r="W837" s="148" t="str">
        <f>IF(OR(T837="他官署で調達手続きを実施のため",AG837=契約状況コード表!G$5),"－",IF(V837&lt;&gt;"",ROUNDDOWN(V837/T837,3),(IFERROR(ROUNDDOWN(U837/T837,3),"－"))))</f>
        <v>－</v>
      </c>
      <c r="X837" s="68"/>
      <c r="Y837" s="68"/>
      <c r="Z837" s="71"/>
      <c r="AA837" s="69"/>
      <c r="AB837" s="70"/>
      <c r="AC837" s="71"/>
      <c r="AD837" s="71"/>
      <c r="AE837" s="71"/>
      <c r="AF837" s="71"/>
      <c r="AG837" s="69"/>
      <c r="AH837" s="65"/>
      <c r="AI837" s="65"/>
      <c r="AJ837" s="65"/>
      <c r="AK837" s="29"/>
      <c r="AL837" s="29"/>
      <c r="AM837" s="170"/>
      <c r="AN837" s="170"/>
      <c r="AO837" s="170"/>
      <c r="AP837" s="170"/>
      <c r="AQ837" s="29"/>
      <c r="AR837" s="64"/>
      <c r="AS837" s="29"/>
      <c r="AT837" s="29"/>
      <c r="AU837" s="29"/>
      <c r="AV837" s="29"/>
      <c r="AW837" s="29"/>
      <c r="AX837" s="29"/>
      <c r="AY837" s="29"/>
      <c r="AZ837" s="29"/>
      <c r="BA837" s="92"/>
      <c r="BB837" s="97"/>
      <c r="BC837" s="98" t="str">
        <f>IF(AND(OR(K837=契約状況コード表!D$5,K837=契約状況コード表!D$6),OR(AG837=契約状況コード表!G$5,AG837=契約状況コード表!G$6)),"年間支払金額(全官署)",IF(OR(AG837=契約状況コード表!G$5,AG837=契約状況コード表!G$6),"年間支払金額",IF(AND(OR(COUNTIF(AI837,"*すべて*"),COUNTIF(AI837,"*全て*")),S837="●",OR(K837=契約状況コード表!D$5,K837=契約状況コード表!D$6)),"年間支払金額(全官署、契約相手方ごと)",IF(AND(OR(COUNTIF(AI837,"*すべて*"),COUNTIF(AI837,"*全て*")),S837="●"),"年間支払金額(契約相手方ごと)",IF(AND(OR(K837=契約状況コード表!D$5,K837=契約状況コード表!D$6),AG837=契約状況コード表!G$7),"契約総額(全官署)",IF(AND(K837=契約状況コード表!D$7,AG837=契約状況コード表!G$7),"契約総額(自官署のみ)",IF(K837=契約状況コード表!D$7,"年間支払金額(自官署のみ)",IF(AG837=契約状況コード表!G$7,"契約総額",IF(AND(COUNTIF(BJ837,"&lt;&gt;*単価*"),OR(K837=契約状況コード表!D$5,K837=契約状況コード表!D$6)),"全官署予定価格",IF(AND(COUNTIF(BJ837,"*単価*"),OR(K837=契約状況コード表!D$5,K837=契約状況コード表!D$6)),"全官署支払金額",IF(AND(COUNTIF(BJ837,"&lt;&gt;*単価*"),COUNTIF(BJ837,"*変更契約*")),"変更後予定価格",IF(COUNTIF(BJ837,"*単価*"),"年間支払金額","予定価格"))))))))))))</f>
        <v>予定価格</v>
      </c>
      <c r="BD837" s="98" t="str">
        <f>IF(AND(BI837=契約状況コード表!M$5,T837&gt;契約状況コード表!N$5),"○",IF(AND(BI837=契約状況コード表!M$6,T837&gt;=契約状況コード表!N$6),"○",IF(AND(BI837=契約状況コード表!M$7,T837&gt;=契約状況コード表!N$7),"○",IF(AND(BI837=契約状況コード表!M$8,T837&gt;=契約状況コード表!N$8),"○",IF(AND(BI837=契約状況コード表!M$9,T837&gt;=契約状況コード表!N$9),"○",IF(AND(BI837=契約状況コード表!M$10,T837&gt;=契約状況コード表!N$10),"○",IF(AND(BI837=契約状況コード表!M$11,T837&gt;=契約状況コード表!N$11),"○",IF(AND(BI837=契約状況コード表!M$12,T837&gt;=契約状況コード表!N$12),"○",IF(AND(BI837=契約状況コード表!M$13,T837&gt;=契約状況コード表!N$13),"○",IF(T837="他官署で調達手続き入札を実施のため","○","×"))))))))))</f>
        <v>×</v>
      </c>
      <c r="BE837" s="98" t="str">
        <f>IF(AND(BI837=契約状況コード表!M$5,Y837&gt;契約状況コード表!N$5),"○",IF(AND(BI837=契約状況コード表!M$6,Y837&gt;=契約状況コード表!N$6),"○",IF(AND(BI837=契約状況コード表!M$7,Y837&gt;=契約状況コード表!N$7),"○",IF(AND(BI837=契約状況コード表!M$8,Y837&gt;=契約状況コード表!N$8),"○",IF(AND(BI837=契約状況コード表!M$9,Y837&gt;=契約状況コード表!N$9),"○",IF(AND(BI837=契約状況コード表!M$10,Y837&gt;=契約状況コード表!N$10),"○",IF(AND(BI837=契約状況コード表!M$11,Y837&gt;=契約状況コード表!N$11),"○",IF(AND(BI837=契約状況コード表!M$12,Y837&gt;=契約状況コード表!N$12),"○",IF(AND(BI837=契約状況コード表!M$13,Y837&gt;=契約状況コード表!N$13),"○","×")))))))))</f>
        <v>×</v>
      </c>
      <c r="BF837" s="98" t="str">
        <f t="shared" si="100"/>
        <v>×</v>
      </c>
      <c r="BG837" s="98" t="str">
        <f t="shared" si="101"/>
        <v>×</v>
      </c>
      <c r="BH837" s="99" t="str">
        <f t="shared" si="102"/>
        <v/>
      </c>
      <c r="BI837" s="146">
        <f t="shared" si="103"/>
        <v>0</v>
      </c>
      <c r="BJ837" s="29" t="str">
        <f>IF(AG837=契約状況コード表!G$5,"",IF(AND(K837&lt;&gt;"",ISTEXT(U837)),"分担契約/単価契約",IF(ISTEXT(U837),"単価契約",IF(K837&lt;&gt;"","分担契約",""))))</f>
        <v/>
      </c>
      <c r="BK837" s="147"/>
      <c r="BL837" s="102" t="str">
        <f>IF(COUNTIF(T837,"**"),"",IF(AND(T837&gt;=契約状況コード表!P$5,OR(H837=契約状況コード表!M$5,H837=契約状況コード表!M$6)),1,IF(AND(T837&gt;=契約状況コード表!P$13,H837&lt;&gt;契約状況コード表!M$5,H837&lt;&gt;契約状況コード表!M$6),1,"")))</f>
        <v/>
      </c>
      <c r="BM837" s="132" t="str">
        <f t="shared" si="104"/>
        <v>○</v>
      </c>
      <c r="BN837" s="102" t="b">
        <f t="shared" si="105"/>
        <v>1</v>
      </c>
      <c r="BO837" s="102" t="b">
        <f t="shared" si="106"/>
        <v>1</v>
      </c>
    </row>
    <row r="838" spans="7:67" ht="60.6" customHeight="1">
      <c r="G838" s="64"/>
      <c r="H838" s="65"/>
      <c r="I838" s="65"/>
      <c r="J838" s="65"/>
      <c r="K838" s="64"/>
      <c r="L838" s="29"/>
      <c r="M838" s="66"/>
      <c r="N838" s="65"/>
      <c r="O838" s="67"/>
      <c r="P838" s="72"/>
      <c r="Q838" s="73"/>
      <c r="R838" s="65"/>
      <c r="S838" s="64"/>
      <c r="T838" s="68"/>
      <c r="U838" s="75"/>
      <c r="V838" s="76"/>
      <c r="W838" s="148" t="str">
        <f>IF(OR(T838="他官署で調達手続きを実施のため",AG838=契約状況コード表!G$5),"－",IF(V838&lt;&gt;"",ROUNDDOWN(V838/T838,3),(IFERROR(ROUNDDOWN(U838/T838,3),"－"))))</f>
        <v>－</v>
      </c>
      <c r="X838" s="68"/>
      <c r="Y838" s="68"/>
      <c r="Z838" s="71"/>
      <c r="AA838" s="69"/>
      <c r="AB838" s="70"/>
      <c r="AC838" s="71"/>
      <c r="AD838" s="71"/>
      <c r="AE838" s="71"/>
      <c r="AF838" s="71"/>
      <c r="AG838" s="69"/>
      <c r="AH838" s="65"/>
      <c r="AI838" s="65"/>
      <c r="AJ838" s="65"/>
      <c r="AK838" s="29"/>
      <c r="AL838" s="29"/>
      <c r="AM838" s="170"/>
      <c r="AN838" s="170"/>
      <c r="AO838" s="170"/>
      <c r="AP838" s="170"/>
      <c r="AQ838" s="29"/>
      <c r="AR838" s="64"/>
      <c r="AS838" s="29"/>
      <c r="AT838" s="29"/>
      <c r="AU838" s="29"/>
      <c r="AV838" s="29"/>
      <c r="AW838" s="29"/>
      <c r="AX838" s="29"/>
      <c r="AY838" s="29"/>
      <c r="AZ838" s="29"/>
      <c r="BA838" s="90"/>
      <c r="BB838" s="97"/>
      <c r="BC838" s="98" t="str">
        <f>IF(AND(OR(K838=契約状況コード表!D$5,K838=契約状況コード表!D$6),OR(AG838=契約状況コード表!G$5,AG838=契約状況コード表!G$6)),"年間支払金額(全官署)",IF(OR(AG838=契約状況コード表!G$5,AG838=契約状況コード表!G$6),"年間支払金額",IF(AND(OR(COUNTIF(AI838,"*すべて*"),COUNTIF(AI838,"*全て*")),S838="●",OR(K838=契約状況コード表!D$5,K838=契約状況コード表!D$6)),"年間支払金額(全官署、契約相手方ごと)",IF(AND(OR(COUNTIF(AI838,"*すべて*"),COUNTIF(AI838,"*全て*")),S838="●"),"年間支払金額(契約相手方ごと)",IF(AND(OR(K838=契約状況コード表!D$5,K838=契約状況コード表!D$6),AG838=契約状況コード表!G$7),"契約総額(全官署)",IF(AND(K838=契約状況コード表!D$7,AG838=契約状況コード表!G$7),"契約総額(自官署のみ)",IF(K838=契約状況コード表!D$7,"年間支払金額(自官署のみ)",IF(AG838=契約状況コード表!G$7,"契約総額",IF(AND(COUNTIF(BJ838,"&lt;&gt;*単価*"),OR(K838=契約状況コード表!D$5,K838=契約状況コード表!D$6)),"全官署予定価格",IF(AND(COUNTIF(BJ838,"*単価*"),OR(K838=契約状況コード表!D$5,K838=契約状況コード表!D$6)),"全官署支払金額",IF(AND(COUNTIF(BJ838,"&lt;&gt;*単価*"),COUNTIF(BJ838,"*変更契約*")),"変更後予定価格",IF(COUNTIF(BJ838,"*単価*"),"年間支払金額","予定価格"))))))))))))</f>
        <v>予定価格</v>
      </c>
      <c r="BD838" s="98" t="str">
        <f>IF(AND(BI838=契約状況コード表!M$5,T838&gt;契約状況コード表!N$5),"○",IF(AND(BI838=契約状況コード表!M$6,T838&gt;=契約状況コード表!N$6),"○",IF(AND(BI838=契約状況コード表!M$7,T838&gt;=契約状況コード表!N$7),"○",IF(AND(BI838=契約状況コード表!M$8,T838&gt;=契約状況コード表!N$8),"○",IF(AND(BI838=契約状況コード表!M$9,T838&gt;=契約状況コード表!N$9),"○",IF(AND(BI838=契約状況コード表!M$10,T838&gt;=契約状況コード表!N$10),"○",IF(AND(BI838=契約状況コード表!M$11,T838&gt;=契約状況コード表!N$11),"○",IF(AND(BI838=契約状況コード表!M$12,T838&gt;=契約状況コード表!N$12),"○",IF(AND(BI838=契約状況コード表!M$13,T838&gt;=契約状況コード表!N$13),"○",IF(T838="他官署で調達手続き入札を実施のため","○","×"))))))))))</f>
        <v>×</v>
      </c>
      <c r="BE838" s="98" t="str">
        <f>IF(AND(BI838=契約状況コード表!M$5,Y838&gt;契約状況コード表!N$5),"○",IF(AND(BI838=契約状況コード表!M$6,Y838&gt;=契約状況コード表!N$6),"○",IF(AND(BI838=契約状況コード表!M$7,Y838&gt;=契約状況コード表!N$7),"○",IF(AND(BI838=契約状況コード表!M$8,Y838&gt;=契約状況コード表!N$8),"○",IF(AND(BI838=契約状況コード表!M$9,Y838&gt;=契約状況コード表!N$9),"○",IF(AND(BI838=契約状況コード表!M$10,Y838&gt;=契約状況コード表!N$10),"○",IF(AND(BI838=契約状況コード表!M$11,Y838&gt;=契約状況コード表!N$11),"○",IF(AND(BI838=契約状況コード表!M$12,Y838&gt;=契約状況コード表!N$12),"○",IF(AND(BI838=契約状況コード表!M$13,Y838&gt;=契約状況コード表!N$13),"○","×")))))))))</f>
        <v>×</v>
      </c>
      <c r="BF838" s="98" t="str">
        <f t="shared" si="100"/>
        <v>×</v>
      </c>
      <c r="BG838" s="98" t="str">
        <f t="shared" si="101"/>
        <v>×</v>
      </c>
      <c r="BH838" s="99" t="str">
        <f t="shared" si="102"/>
        <v/>
      </c>
      <c r="BI838" s="146">
        <f t="shared" si="103"/>
        <v>0</v>
      </c>
      <c r="BJ838" s="29" t="str">
        <f>IF(AG838=契約状況コード表!G$5,"",IF(AND(K838&lt;&gt;"",ISTEXT(U838)),"分担契約/単価契約",IF(ISTEXT(U838),"単価契約",IF(K838&lt;&gt;"","分担契約",""))))</f>
        <v/>
      </c>
      <c r="BK838" s="147"/>
      <c r="BL838" s="102" t="str">
        <f>IF(COUNTIF(T838,"**"),"",IF(AND(T838&gt;=契約状況コード表!P$5,OR(H838=契約状況コード表!M$5,H838=契約状況コード表!M$6)),1,IF(AND(T838&gt;=契約状況コード表!P$13,H838&lt;&gt;契約状況コード表!M$5,H838&lt;&gt;契約状況コード表!M$6),1,"")))</f>
        <v/>
      </c>
      <c r="BM838" s="132" t="str">
        <f t="shared" si="104"/>
        <v>○</v>
      </c>
      <c r="BN838" s="102" t="b">
        <f t="shared" si="105"/>
        <v>1</v>
      </c>
      <c r="BO838" s="102" t="b">
        <f t="shared" si="106"/>
        <v>1</v>
      </c>
    </row>
    <row r="839" spans="7:67" ht="60.6" customHeight="1">
      <c r="G839" s="64"/>
      <c r="H839" s="65"/>
      <c r="I839" s="65"/>
      <c r="J839" s="65"/>
      <c r="K839" s="64"/>
      <c r="L839" s="29"/>
      <c r="M839" s="66"/>
      <c r="N839" s="65"/>
      <c r="O839" s="67"/>
      <c r="P839" s="72"/>
      <c r="Q839" s="73"/>
      <c r="R839" s="65"/>
      <c r="S839" s="64"/>
      <c r="T839" s="68"/>
      <c r="U839" s="75"/>
      <c r="V839" s="76"/>
      <c r="W839" s="148" t="str">
        <f>IF(OR(T839="他官署で調達手続きを実施のため",AG839=契約状況コード表!G$5),"－",IF(V839&lt;&gt;"",ROUNDDOWN(V839/T839,3),(IFERROR(ROUNDDOWN(U839/T839,3),"－"))))</f>
        <v>－</v>
      </c>
      <c r="X839" s="68"/>
      <c r="Y839" s="68"/>
      <c r="Z839" s="71"/>
      <c r="AA839" s="69"/>
      <c r="AB839" s="70"/>
      <c r="AC839" s="71"/>
      <c r="AD839" s="71"/>
      <c r="AE839" s="71"/>
      <c r="AF839" s="71"/>
      <c r="AG839" s="69"/>
      <c r="AH839" s="65"/>
      <c r="AI839" s="65"/>
      <c r="AJ839" s="65"/>
      <c r="AK839" s="29"/>
      <c r="AL839" s="29"/>
      <c r="AM839" s="170"/>
      <c r="AN839" s="170"/>
      <c r="AO839" s="170"/>
      <c r="AP839" s="170"/>
      <c r="AQ839" s="29"/>
      <c r="AR839" s="64"/>
      <c r="AS839" s="29"/>
      <c r="AT839" s="29"/>
      <c r="AU839" s="29"/>
      <c r="AV839" s="29"/>
      <c r="AW839" s="29"/>
      <c r="AX839" s="29"/>
      <c r="AY839" s="29"/>
      <c r="AZ839" s="29"/>
      <c r="BA839" s="90"/>
      <c r="BB839" s="97"/>
      <c r="BC839" s="98" t="str">
        <f>IF(AND(OR(K839=契約状況コード表!D$5,K839=契約状況コード表!D$6),OR(AG839=契約状況コード表!G$5,AG839=契約状況コード表!G$6)),"年間支払金額(全官署)",IF(OR(AG839=契約状況コード表!G$5,AG839=契約状況コード表!G$6),"年間支払金額",IF(AND(OR(COUNTIF(AI839,"*すべて*"),COUNTIF(AI839,"*全て*")),S839="●",OR(K839=契約状況コード表!D$5,K839=契約状況コード表!D$6)),"年間支払金額(全官署、契約相手方ごと)",IF(AND(OR(COUNTIF(AI839,"*すべて*"),COUNTIF(AI839,"*全て*")),S839="●"),"年間支払金額(契約相手方ごと)",IF(AND(OR(K839=契約状況コード表!D$5,K839=契約状況コード表!D$6),AG839=契約状況コード表!G$7),"契約総額(全官署)",IF(AND(K839=契約状況コード表!D$7,AG839=契約状況コード表!G$7),"契約総額(自官署のみ)",IF(K839=契約状況コード表!D$7,"年間支払金額(自官署のみ)",IF(AG839=契約状況コード表!G$7,"契約総額",IF(AND(COUNTIF(BJ839,"&lt;&gt;*単価*"),OR(K839=契約状況コード表!D$5,K839=契約状況コード表!D$6)),"全官署予定価格",IF(AND(COUNTIF(BJ839,"*単価*"),OR(K839=契約状況コード表!D$5,K839=契約状況コード表!D$6)),"全官署支払金額",IF(AND(COUNTIF(BJ839,"&lt;&gt;*単価*"),COUNTIF(BJ839,"*変更契約*")),"変更後予定価格",IF(COUNTIF(BJ839,"*単価*"),"年間支払金額","予定価格"))))))))))))</f>
        <v>予定価格</v>
      </c>
      <c r="BD839" s="98" t="str">
        <f>IF(AND(BI839=契約状況コード表!M$5,T839&gt;契約状況コード表!N$5),"○",IF(AND(BI839=契約状況コード表!M$6,T839&gt;=契約状況コード表!N$6),"○",IF(AND(BI839=契約状況コード表!M$7,T839&gt;=契約状況コード表!N$7),"○",IF(AND(BI839=契約状況コード表!M$8,T839&gt;=契約状況コード表!N$8),"○",IF(AND(BI839=契約状況コード表!M$9,T839&gt;=契約状況コード表!N$9),"○",IF(AND(BI839=契約状況コード表!M$10,T839&gt;=契約状況コード表!N$10),"○",IF(AND(BI839=契約状況コード表!M$11,T839&gt;=契約状況コード表!N$11),"○",IF(AND(BI839=契約状況コード表!M$12,T839&gt;=契約状況コード表!N$12),"○",IF(AND(BI839=契約状況コード表!M$13,T839&gt;=契約状況コード表!N$13),"○",IF(T839="他官署で調達手続き入札を実施のため","○","×"))))))))))</f>
        <v>×</v>
      </c>
      <c r="BE839" s="98" t="str">
        <f>IF(AND(BI839=契約状況コード表!M$5,Y839&gt;契約状況コード表!N$5),"○",IF(AND(BI839=契約状況コード表!M$6,Y839&gt;=契約状況コード表!N$6),"○",IF(AND(BI839=契約状況コード表!M$7,Y839&gt;=契約状況コード表!N$7),"○",IF(AND(BI839=契約状況コード表!M$8,Y839&gt;=契約状況コード表!N$8),"○",IF(AND(BI839=契約状況コード表!M$9,Y839&gt;=契約状況コード表!N$9),"○",IF(AND(BI839=契約状況コード表!M$10,Y839&gt;=契約状況コード表!N$10),"○",IF(AND(BI839=契約状況コード表!M$11,Y839&gt;=契約状況コード表!N$11),"○",IF(AND(BI839=契約状況コード表!M$12,Y839&gt;=契約状況コード表!N$12),"○",IF(AND(BI839=契約状況コード表!M$13,Y839&gt;=契約状況コード表!N$13),"○","×")))))))))</f>
        <v>×</v>
      </c>
      <c r="BF839" s="98" t="str">
        <f t="shared" si="100"/>
        <v>×</v>
      </c>
      <c r="BG839" s="98" t="str">
        <f t="shared" si="101"/>
        <v>×</v>
      </c>
      <c r="BH839" s="99" t="str">
        <f t="shared" si="102"/>
        <v/>
      </c>
      <c r="BI839" s="146">
        <f t="shared" si="103"/>
        <v>0</v>
      </c>
      <c r="BJ839" s="29" t="str">
        <f>IF(AG839=契約状況コード表!G$5,"",IF(AND(K839&lt;&gt;"",ISTEXT(U839)),"分担契約/単価契約",IF(ISTEXT(U839),"単価契約",IF(K839&lt;&gt;"","分担契約",""))))</f>
        <v/>
      </c>
      <c r="BK839" s="147"/>
      <c r="BL839" s="102" t="str">
        <f>IF(COUNTIF(T839,"**"),"",IF(AND(T839&gt;=契約状況コード表!P$5,OR(H839=契約状況コード表!M$5,H839=契約状況コード表!M$6)),1,IF(AND(T839&gt;=契約状況コード表!P$13,H839&lt;&gt;契約状況コード表!M$5,H839&lt;&gt;契約状況コード表!M$6),1,"")))</f>
        <v/>
      </c>
      <c r="BM839" s="132" t="str">
        <f t="shared" si="104"/>
        <v>○</v>
      </c>
      <c r="BN839" s="102" t="b">
        <f t="shared" si="105"/>
        <v>1</v>
      </c>
      <c r="BO839" s="102" t="b">
        <f t="shared" si="106"/>
        <v>1</v>
      </c>
    </row>
    <row r="840" spans="7:67" ht="60.6" customHeight="1">
      <c r="G840" s="64"/>
      <c r="H840" s="65"/>
      <c r="I840" s="65"/>
      <c r="J840" s="65"/>
      <c r="K840" s="64"/>
      <c r="L840" s="29"/>
      <c r="M840" s="66"/>
      <c r="N840" s="65"/>
      <c r="O840" s="67"/>
      <c r="P840" s="72"/>
      <c r="Q840" s="73"/>
      <c r="R840" s="65"/>
      <c r="S840" s="64"/>
      <c r="T840" s="74"/>
      <c r="U840" s="131"/>
      <c r="V840" s="76"/>
      <c r="W840" s="148" t="str">
        <f>IF(OR(T840="他官署で調達手続きを実施のため",AG840=契約状況コード表!G$5),"－",IF(V840&lt;&gt;"",ROUNDDOWN(V840/T840,3),(IFERROR(ROUNDDOWN(U840/T840,3),"－"))))</f>
        <v>－</v>
      </c>
      <c r="X840" s="74"/>
      <c r="Y840" s="74"/>
      <c r="Z840" s="71"/>
      <c r="AA840" s="69"/>
      <c r="AB840" s="70"/>
      <c r="AC840" s="71"/>
      <c r="AD840" s="71"/>
      <c r="AE840" s="71"/>
      <c r="AF840" s="71"/>
      <c r="AG840" s="69"/>
      <c r="AH840" s="65"/>
      <c r="AI840" s="65"/>
      <c r="AJ840" s="65"/>
      <c r="AK840" s="29"/>
      <c r="AL840" s="29"/>
      <c r="AM840" s="170"/>
      <c r="AN840" s="170"/>
      <c r="AO840" s="170"/>
      <c r="AP840" s="170"/>
      <c r="AQ840" s="29"/>
      <c r="AR840" s="64"/>
      <c r="AS840" s="29"/>
      <c r="AT840" s="29"/>
      <c r="AU840" s="29"/>
      <c r="AV840" s="29"/>
      <c r="AW840" s="29"/>
      <c r="AX840" s="29"/>
      <c r="AY840" s="29"/>
      <c r="AZ840" s="29"/>
      <c r="BA840" s="90"/>
      <c r="BB840" s="97"/>
      <c r="BC840" s="98" t="str">
        <f>IF(AND(OR(K840=契約状況コード表!D$5,K840=契約状況コード表!D$6),OR(AG840=契約状況コード表!G$5,AG840=契約状況コード表!G$6)),"年間支払金額(全官署)",IF(OR(AG840=契約状況コード表!G$5,AG840=契約状況コード表!G$6),"年間支払金額",IF(AND(OR(COUNTIF(AI840,"*すべて*"),COUNTIF(AI840,"*全て*")),S840="●",OR(K840=契約状況コード表!D$5,K840=契約状況コード表!D$6)),"年間支払金額(全官署、契約相手方ごと)",IF(AND(OR(COUNTIF(AI840,"*すべて*"),COUNTIF(AI840,"*全て*")),S840="●"),"年間支払金額(契約相手方ごと)",IF(AND(OR(K840=契約状況コード表!D$5,K840=契約状況コード表!D$6),AG840=契約状況コード表!G$7),"契約総額(全官署)",IF(AND(K840=契約状況コード表!D$7,AG840=契約状況コード表!G$7),"契約総額(自官署のみ)",IF(K840=契約状況コード表!D$7,"年間支払金額(自官署のみ)",IF(AG840=契約状況コード表!G$7,"契約総額",IF(AND(COUNTIF(BJ840,"&lt;&gt;*単価*"),OR(K840=契約状況コード表!D$5,K840=契約状況コード表!D$6)),"全官署予定価格",IF(AND(COUNTIF(BJ840,"*単価*"),OR(K840=契約状況コード表!D$5,K840=契約状況コード表!D$6)),"全官署支払金額",IF(AND(COUNTIF(BJ840,"&lt;&gt;*単価*"),COUNTIF(BJ840,"*変更契約*")),"変更後予定価格",IF(COUNTIF(BJ840,"*単価*"),"年間支払金額","予定価格"))))))))))))</f>
        <v>予定価格</v>
      </c>
      <c r="BD840" s="98" t="str">
        <f>IF(AND(BI840=契約状況コード表!M$5,T840&gt;契約状況コード表!N$5),"○",IF(AND(BI840=契約状況コード表!M$6,T840&gt;=契約状況コード表!N$6),"○",IF(AND(BI840=契約状況コード表!M$7,T840&gt;=契約状況コード表!N$7),"○",IF(AND(BI840=契約状況コード表!M$8,T840&gt;=契約状況コード表!N$8),"○",IF(AND(BI840=契約状況コード表!M$9,T840&gt;=契約状況コード表!N$9),"○",IF(AND(BI840=契約状況コード表!M$10,T840&gt;=契約状況コード表!N$10),"○",IF(AND(BI840=契約状況コード表!M$11,T840&gt;=契約状況コード表!N$11),"○",IF(AND(BI840=契約状況コード表!M$12,T840&gt;=契約状況コード表!N$12),"○",IF(AND(BI840=契約状況コード表!M$13,T840&gt;=契約状況コード表!N$13),"○",IF(T840="他官署で調達手続き入札を実施のため","○","×"))))))))))</f>
        <v>×</v>
      </c>
      <c r="BE840" s="98" t="str">
        <f>IF(AND(BI840=契約状況コード表!M$5,Y840&gt;契約状況コード表!N$5),"○",IF(AND(BI840=契約状況コード表!M$6,Y840&gt;=契約状況コード表!N$6),"○",IF(AND(BI840=契約状況コード表!M$7,Y840&gt;=契約状況コード表!N$7),"○",IF(AND(BI840=契約状況コード表!M$8,Y840&gt;=契約状況コード表!N$8),"○",IF(AND(BI840=契約状況コード表!M$9,Y840&gt;=契約状況コード表!N$9),"○",IF(AND(BI840=契約状況コード表!M$10,Y840&gt;=契約状況コード表!N$10),"○",IF(AND(BI840=契約状況コード表!M$11,Y840&gt;=契約状況コード表!N$11),"○",IF(AND(BI840=契約状況コード表!M$12,Y840&gt;=契約状況コード表!N$12),"○",IF(AND(BI840=契約状況コード表!M$13,Y840&gt;=契約状況コード表!N$13),"○","×")))))))))</f>
        <v>×</v>
      </c>
      <c r="BF840" s="98" t="str">
        <f t="shared" si="100"/>
        <v>×</v>
      </c>
      <c r="BG840" s="98" t="str">
        <f t="shared" si="101"/>
        <v>×</v>
      </c>
      <c r="BH840" s="99" t="str">
        <f t="shared" si="102"/>
        <v/>
      </c>
      <c r="BI840" s="146">
        <f t="shared" si="103"/>
        <v>0</v>
      </c>
      <c r="BJ840" s="29" t="str">
        <f>IF(AG840=契約状況コード表!G$5,"",IF(AND(K840&lt;&gt;"",ISTEXT(U840)),"分担契約/単価契約",IF(ISTEXT(U840),"単価契約",IF(K840&lt;&gt;"","分担契約",""))))</f>
        <v/>
      </c>
      <c r="BK840" s="147"/>
      <c r="BL840" s="102" t="str">
        <f>IF(COUNTIF(T840,"**"),"",IF(AND(T840&gt;=契約状況コード表!P$5,OR(H840=契約状況コード表!M$5,H840=契約状況コード表!M$6)),1,IF(AND(T840&gt;=契約状況コード表!P$13,H840&lt;&gt;契約状況コード表!M$5,H840&lt;&gt;契約状況コード表!M$6),1,"")))</f>
        <v/>
      </c>
      <c r="BM840" s="132" t="str">
        <f t="shared" si="104"/>
        <v>○</v>
      </c>
      <c r="BN840" s="102" t="b">
        <f t="shared" si="105"/>
        <v>1</v>
      </c>
      <c r="BO840" s="102" t="b">
        <f t="shared" si="106"/>
        <v>1</v>
      </c>
    </row>
    <row r="841" spans="7:67" ht="60.6" customHeight="1">
      <c r="G841" s="64"/>
      <c r="H841" s="65"/>
      <c r="I841" s="65"/>
      <c r="J841" s="65"/>
      <c r="K841" s="64"/>
      <c r="L841" s="29"/>
      <c r="M841" s="66"/>
      <c r="N841" s="65"/>
      <c r="O841" s="67"/>
      <c r="P841" s="72"/>
      <c r="Q841" s="73"/>
      <c r="R841" s="65"/>
      <c r="S841" s="64"/>
      <c r="T841" s="68"/>
      <c r="U841" s="75"/>
      <c r="V841" s="76"/>
      <c r="W841" s="148" t="str">
        <f>IF(OR(T841="他官署で調達手続きを実施のため",AG841=契約状況コード表!G$5),"－",IF(V841&lt;&gt;"",ROUNDDOWN(V841/T841,3),(IFERROR(ROUNDDOWN(U841/T841,3),"－"))))</f>
        <v>－</v>
      </c>
      <c r="X841" s="68"/>
      <c r="Y841" s="68"/>
      <c r="Z841" s="71"/>
      <c r="AA841" s="69"/>
      <c r="AB841" s="70"/>
      <c r="AC841" s="71"/>
      <c r="AD841" s="71"/>
      <c r="AE841" s="71"/>
      <c r="AF841" s="71"/>
      <c r="AG841" s="69"/>
      <c r="AH841" s="65"/>
      <c r="AI841" s="65"/>
      <c r="AJ841" s="65"/>
      <c r="AK841" s="29"/>
      <c r="AL841" s="29"/>
      <c r="AM841" s="170"/>
      <c r="AN841" s="170"/>
      <c r="AO841" s="170"/>
      <c r="AP841" s="170"/>
      <c r="AQ841" s="29"/>
      <c r="AR841" s="64"/>
      <c r="AS841" s="29"/>
      <c r="AT841" s="29"/>
      <c r="AU841" s="29"/>
      <c r="AV841" s="29"/>
      <c r="AW841" s="29"/>
      <c r="AX841" s="29"/>
      <c r="AY841" s="29"/>
      <c r="AZ841" s="29"/>
      <c r="BA841" s="90"/>
      <c r="BB841" s="97"/>
      <c r="BC841" s="98" t="str">
        <f>IF(AND(OR(K841=契約状況コード表!D$5,K841=契約状況コード表!D$6),OR(AG841=契約状況コード表!G$5,AG841=契約状況コード表!G$6)),"年間支払金額(全官署)",IF(OR(AG841=契約状況コード表!G$5,AG841=契約状況コード表!G$6),"年間支払金額",IF(AND(OR(COUNTIF(AI841,"*すべて*"),COUNTIF(AI841,"*全て*")),S841="●",OR(K841=契約状況コード表!D$5,K841=契約状況コード表!D$6)),"年間支払金額(全官署、契約相手方ごと)",IF(AND(OR(COUNTIF(AI841,"*すべて*"),COUNTIF(AI841,"*全て*")),S841="●"),"年間支払金額(契約相手方ごと)",IF(AND(OR(K841=契約状況コード表!D$5,K841=契約状況コード表!D$6),AG841=契約状況コード表!G$7),"契約総額(全官署)",IF(AND(K841=契約状況コード表!D$7,AG841=契約状況コード表!G$7),"契約総額(自官署のみ)",IF(K841=契約状況コード表!D$7,"年間支払金額(自官署のみ)",IF(AG841=契約状況コード表!G$7,"契約総額",IF(AND(COUNTIF(BJ841,"&lt;&gt;*単価*"),OR(K841=契約状況コード表!D$5,K841=契約状況コード表!D$6)),"全官署予定価格",IF(AND(COUNTIF(BJ841,"*単価*"),OR(K841=契約状況コード表!D$5,K841=契約状況コード表!D$6)),"全官署支払金額",IF(AND(COUNTIF(BJ841,"&lt;&gt;*単価*"),COUNTIF(BJ841,"*変更契約*")),"変更後予定価格",IF(COUNTIF(BJ841,"*単価*"),"年間支払金額","予定価格"))))))))))))</f>
        <v>予定価格</v>
      </c>
      <c r="BD841" s="98" t="str">
        <f>IF(AND(BI841=契約状況コード表!M$5,T841&gt;契約状況コード表!N$5),"○",IF(AND(BI841=契約状況コード表!M$6,T841&gt;=契約状況コード表!N$6),"○",IF(AND(BI841=契約状況コード表!M$7,T841&gt;=契約状況コード表!N$7),"○",IF(AND(BI841=契約状況コード表!M$8,T841&gt;=契約状況コード表!N$8),"○",IF(AND(BI841=契約状況コード表!M$9,T841&gt;=契約状況コード表!N$9),"○",IF(AND(BI841=契約状況コード表!M$10,T841&gt;=契約状況コード表!N$10),"○",IF(AND(BI841=契約状況コード表!M$11,T841&gt;=契約状況コード表!N$11),"○",IF(AND(BI841=契約状況コード表!M$12,T841&gt;=契約状況コード表!N$12),"○",IF(AND(BI841=契約状況コード表!M$13,T841&gt;=契約状況コード表!N$13),"○",IF(T841="他官署で調達手続き入札を実施のため","○","×"))))))))))</f>
        <v>×</v>
      </c>
      <c r="BE841" s="98" t="str">
        <f>IF(AND(BI841=契約状況コード表!M$5,Y841&gt;契約状況コード表!N$5),"○",IF(AND(BI841=契約状況コード表!M$6,Y841&gt;=契約状況コード表!N$6),"○",IF(AND(BI841=契約状況コード表!M$7,Y841&gt;=契約状況コード表!N$7),"○",IF(AND(BI841=契約状況コード表!M$8,Y841&gt;=契約状況コード表!N$8),"○",IF(AND(BI841=契約状況コード表!M$9,Y841&gt;=契約状況コード表!N$9),"○",IF(AND(BI841=契約状況コード表!M$10,Y841&gt;=契約状況コード表!N$10),"○",IF(AND(BI841=契約状況コード表!M$11,Y841&gt;=契約状況コード表!N$11),"○",IF(AND(BI841=契約状況コード表!M$12,Y841&gt;=契約状況コード表!N$12),"○",IF(AND(BI841=契約状況コード表!M$13,Y841&gt;=契約状況コード表!N$13),"○","×")))))))))</f>
        <v>×</v>
      </c>
      <c r="BF841" s="98" t="str">
        <f t="shared" si="100"/>
        <v>×</v>
      </c>
      <c r="BG841" s="98" t="str">
        <f t="shared" si="101"/>
        <v>×</v>
      </c>
      <c r="BH841" s="99" t="str">
        <f t="shared" si="102"/>
        <v/>
      </c>
      <c r="BI841" s="146">
        <f t="shared" si="103"/>
        <v>0</v>
      </c>
      <c r="BJ841" s="29" t="str">
        <f>IF(AG841=契約状況コード表!G$5,"",IF(AND(K841&lt;&gt;"",ISTEXT(U841)),"分担契約/単価契約",IF(ISTEXT(U841),"単価契約",IF(K841&lt;&gt;"","分担契約",""))))</f>
        <v/>
      </c>
      <c r="BK841" s="147"/>
      <c r="BL841" s="102" t="str">
        <f>IF(COUNTIF(T841,"**"),"",IF(AND(T841&gt;=契約状況コード表!P$5,OR(H841=契約状況コード表!M$5,H841=契約状況コード表!M$6)),1,IF(AND(T841&gt;=契約状況コード表!P$13,H841&lt;&gt;契約状況コード表!M$5,H841&lt;&gt;契約状況コード表!M$6),1,"")))</f>
        <v/>
      </c>
      <c r="BM841" s="132" t="str">
        <f t="shared" si="104"/>
        <v>○</v>
      </c>
      <c r="BN841" s="102" t="b">
        <f t="shared" si="105"/>
        <v>1</v>
      </c>
      <c r="BO841" s="102" t="b">
        <f t="shared" si="106"/>
        <v>1</v>
      </c>
    </row>
    <row r="842" spans="7:67" ht="60.6" customHeight="1">
      <c r="G842" s="64"/>
      <c r="H842" s="65"/>
      <c r="I842" s="65"/>
      <c r="J842" s="65"/>
      <c r="K842" s="64"/>
      <c r="L842" s="29"/>
      <c r="M842" s="66"/>
      <c r="N842" s="65"/>
      <c r="O842" s="67"/>
      <c r="P842" s="72"/>
      <c r="Q842" s="73"/>
      <c r="R842" s="65"/>
      <c r="S842" s="64"/>
      <c r="T842" s="68"/>
      <c r="U842" s="75"/>
      <c r="V842" s="76"/>
      <c r="W842" s="148" t="str">
        <f>IF(OR(T842="他官署で調達手続きを実施のため",AG842=契約状況コード表!G$5),"－",IF(V842&lt;&gt;"",ROUNDDOWN(V842/T842,3),(IFERROR(ROUNDDOWN(U842/T842,3),"－"))))</f>
        <v>－</v>
      </c>
      <c r="X842" s="68"/>
      <c r="Y842" s="68"/>
      <c r="Z842" s="71"/>
      <c r="AA842" s="69"/>
      <c r="AB842" s="70"/>
      <c r="AC842" s="71"/>
      <c r="AD842" s="71"/>
      <c r="AE842" s="71"/>
      <c r="AF842" s="71"/>
      <c r="AG842" s="69"/>
      <c r="AH842" s="65"/>
      <c r="AI842" s="65"/>
      <c r="AJ842" s="65"/>
      <c r="AK842" s="29"/>
      <c r="AL842" s="29"/>
      <c r="AM842" s="170"/>
      <c r="AN842" s="170"/>
      <c r="AO842" s="170"/>
      <c r="AP842" s="170"/>
      <c r="AQ842" s="29"/>
      <c r="AR842" s="64"/>
      <c r="AS842" s="29"/>
      <c r="AT842" s="29"/>
      <c r="AU842" s="29"/>
      <c r="AV842" s="29"/>
      <c r="AW842" s="29"/>
      <c r="AX842" s="29"/>
      <c r="AY842" s="29"/>
      <c r="AZ842" s="29"/>
      <c r="BA842" s="90"/>
      <c r="BB842" s="97"/>
      <c r="BC842" s="98" t="str">
        <f>IF(AND(OR(K842=契約状況コード表!D$5,K842=契約状況コード表!D$6),OR(AG842=契約状況コード表!G$5,AG842=契約状況コード表!G$6)),"年間支払金額(全官署)",IF(OR(AG842=契約状況コード表!G$5,AG842=契約状況コード表!G$6),"年間支払金額",IF(AND(OR(COUNTIF(AI842,"*すべて*"),COUNTIF(AI842,"*全て*")),S842="●",OR(K842=契約状況コード表!D$5,K842=契約状況コード表!D$6)),"年間支払金額(全官署、契約相手方ごと)",IF(AND(OR(COUNTIF(AI842,"*すべて*"),COUNTIF(AI842,"*全て*")),S842="●"),"年間支払金額(契約相手方ごと)",IF(AND(OR(K842=契約状況コード表!D$5,K842=契約状況コード表!D$6),AG842=契約状況コード表!G$7),"契約総額(全官署)",IF(AND(K842=契約状況コード表!D$7,AG842=契約状況コード表!G$7),"契約総額(自官署のみ)",IF(K842=契約状況コード表!D$7,"年間支払金額(自官署のみ)",IF(AG842=契約状況コード表!G$7,"契約総額",IF(AND(COUNTIF(BJ842,"&lt;&gt;*単価*"),OR(K842=契約状況コード表!D$5,K842=契約状況コード表!D$6)),"全官署予定価格",IF(AND(COUNTIF(BJ842,"*単価*"),OR(K842=契約状況コード表!D$5,K842=契約状況コード表!D$6)),"全官署支払金額",IF(AND(COUNTIF(BJ842,"&lt;&gt;*単価*"),COUNTIF(BJ842,"*変更契約*")),"変更後予定価格",IF(COUNTIF(BJ842,"*単価*"),"年間支払金額","予定価格"))))))))))))</f>
        <v>予定価格</v>
      </c>
      <c r="BD842" s="98" t="str">
        <f>IF(AND(BI842=契約状況コード表!M$5,T842&gt;契約状況コード表!N$5),"○",IF(AND(BI842=契約状況コード表!M$6,T842&gt;=契約状況コード表!N$6),"○",IF(AND(BI842=契約状況コード表!M$7,T842&gt;=契約状況コード表!N$7),"○",IF(AND(BI842=契約状況コード表!M$8,T842&gt;=契約状況コード表!N$8),"○",IF(AND(BI842=契約状況コード表!M$9,T842&gt;=契約状況コード表!N$9),"○",IF(AND(BI842=契約状況コード表!M$10,T842&gt;=契約状況コード表!N$10),"○",IF(AND(BI842=契約状況コード表!M$11,T842&gt;=契約状況コード表!N$11),"○",IF(AND(BI842=契約状況コード表!M$12,T842&gt;=契約状況コード表!N$12),"○",IF(AND(BI842=契約状況コード表!M$13,T842&gt;=契約状況コード表!N$13),"○",IF(T842="他官署で調達手続き入札を実施のため","○","×"))))))))))</f>
        <v>×</v>
      </c>
      <c r="BE842" s="98" t="str">
        <f>IF(AND(BI842=契約状況コード表!M$5,Y842&gt;契約状況コード表!N$5),"○",IF(AND(BI842=契約状況コード表!M$6,Y842&gt;=契約状況コード表!N$6),"○",IF(AND(BI842=契約状況コード表!M$7,Y842&gt;=契約状況コード表!N$7),"○",IF(AND(BI842=契約状況コード表!M$8,Y842&gt;=契約状況コード表!N$8),"○",IF(AND(BI842=契約状況コード表!M$9,Y842&gt;=契約状況コード表!N$9),"○",IF(AND(BI842=契約状況コード表!M$10,Y842&gt;=契約状況コード表!N$10),"○",IF(AND(BI842=契約状況コード表!M$11,Y842&gt;=契約状況コード表!N$11),"○",IF(AND(BI842=契約状況コード表!M$12,Y842&gt;=契約状況コード表!N$12),"○",IF(AND(BI842=契約状況コード表!M$13,Y842&gt;=契約状況コード表!N$13),"○","×")))))))))</f>
        <v>×</v>
      </c>
      <c r="BF842" s="98" t="str">
        <f t="shared" si="100"/>
        <v>×</v>
      </c>
      <c r="BG842" s="98" t="str">
        <f t="shared" si="101"/>
        <v>×</v>
      </c>
      <c r="BH842" s="99" t="str">
        <f t="shared" si="102"/>
        <v/>
      </c>
      <c r="BI842" s="146">
        <f t="shared" si="103"/>
        <v>0</v>
      </c>
      <c r="BJ842" s="29" t="str">
        <f>IF(AG842=契約状況コード表!G$5,"",IF(AND(K842&lt;&gt;"",ISTEXT(U842)),"分担契約/単価契約",IF(ISTEXT(U842),"単価契約",IF(K842&lt;&gt;"","分担契約",""))))</f>
        <v/>
      </c>
      <c r="BK842" s="147"/>
      <c r="BL842" s="102" t="str">
        <f>IF(COUNTIF(T842,"**"),"",IF(AND(T842&gt;=契約状況コード表!P$5,OR(H842=契約状況コード表!M$5,H842=契約状況コード表!M$6)),1,IF(AND(T842&gt;=契約状況コード表!P$13,H842&lt;&gt;契約状況コード表!M$5,H842&lt;&gt;契約状況コード表!M$6),1,"")))</f>
        <v/>
      </c>
      <c r="BM842" s="132" t="str">
        <f t="shared" si="104"/>
        <v>○</v>
      </c>
      <c r="BN842" s="102" t="b">
        <f t="shared" si="105"/>
        <v>1</v>
      </c>
      <c r="BO842" s="102" t="b">
        <f t="shared" si="106"/>
        <v>1</v>
      </c>
    </row>
    <row r="843" spans="7:67" ht="60.6" customHeight="1">
      <c r="G843" s="64"/>
      <c r="H843" s="65"/>
      <c r="I843" s="65"/>
      <c r="J843" s="65"/>
      <c r="K843" s="64"/>
      <c r="L843" s="29"/>
      <c r="M843" s="66"/>
      <c r="N843" s="65"/>
      <c r="O843" s="67"/>
      <c r="P843" s="72"/>
      <c r="Q843" s="73"/>
      <c r="R843" s="65"/>
      <c r="S843" s="64"/>
      <c r="T843" s="68"/>
      <c r="U843" s="75"/>
      <c r="V843" s="76"/>
      <c r="W843" s="148" t="str">
        <f>IF(OR(T843="他官署で調達手続きを実施のため",AG843=契約状況コード表!G$5),"－",IF(V843&lt;&gt;"",ROUNDDOWN(V843/T843,3),(IFERROR(ROUNDDOWN(U843/T843,3),"－"))))</f>
        <v>－</v>
      </c>
      <c r="X843" s="68"/>
      <c r="Y843" s="68"/>
      <c r="Z843" s="71"/>
      <c r="AA843" s="69"/>
      <c r="AB843" s="70"/>
      <c r="AC843" s="71"/>
      <c r="AD843" s="71"/>
      <c r="AE843" s="71"/>
      <c r="AF843" s="71"/>
      <c r="AG843" s="69"/>
      <c r="AH843" s="65"/>
      <c r="AI843" s="65"/>
      <c r="AJ843" s="65"/>
      <c r="AK843" s="29"/>
      <c r="AL843" s="29"/>
      <c r="AM843" s="170"/>
      <c r="AN843" s="170"/>
      <c r="AO843" s="170"/>
      <c r="AP843" s="170"/>
      <c r="AQ843" s="29"/>
      <c r="AR843" s="64"/>
      <c r="AS843" s="29"/>
      <c r="AT843" s="29"/>
      <c r="AU843" s="29"/>
      <c r="AV843" s="29"/>
      <c r="AW843" s="29"/>
      <c r="AX843" s="29"/>
      <c r="AY843" s="29"/>
      <c r="AZ843" s="29"/>
      <c r="BA843" s="90"/>
      <c r="BB843" s="97"/>
      <c r="BC843" s="98" t="str">
        <f>IF(AND(OR(K843=契約状況コード表!D$5,K843=契約状況コード表!D$6),OR(AG843=契約状況コード表!G$5,AG843=契約状況コード表!G$6)),"年間支払金額(全官署)",IF(OR(AG843=契約状況コード表!G$5,AG843=契約状況コード表!G$6),"年間支払金額",IF(AND(OR(COUNTIF(AI843,"*すべて*"),COUNTIF(AI843,"*全て*")),S843="●",OR(K843=契約状況コード表!D$5,K843=契約状況コード表!D$6)),"年間支払金額(全官署、契約相手方ごと)",IF(AND(OR(COUNTIF(AI843,"*すべて*"),COUNTIF(AI843,"*全て*")),S843="●"),"年間支払金額(契約相手方ごと)",IF(AND(OR(K843=契約状況コード表!D$5,K843=契約状況コード表!D$6),AG843=契約状況コード表!G$7),"契約総額(全官署)",IF(AND(K843=契約状況コード表!D$7,AG843=契約状況コード表!G$7),"契約総額(自官署のみ)",IF(K843=契約状況コード表!D$7,"年間支払金額(自官署のみ)",IF(AG843=契約状況コード表!G$7,"契約総額",IF(AND(COUNTIF(BJ843,"&lt;&gt;*単価*"),OR(K843=契約状況コード表!D$5,K843=契約状況コード表!D$6)),"全官署予定価格",IF(AND(COUNTIF(BJ843,"*単価*"),OR(K843=契約状況コード表!D$5,K843=契約状況コード表!D$6)),"全官署支払金額",IF(AND(COUNTIF(BJ843,"&lt;&gt;*単価*"),COUNTIF(BJ843,"*変更契約*")),"変更後予定価格",IF(COUNTIF(BJ843,"*単価*"),"年間支払金額","予定価格"))))))))))))</f>
        <v>予定価格</v>
      </c>
      <c r="BD843" s="98" t="str">
        <f>IF(AND(BI843=契約状況コード表!M$5,T843&gt;契約状況コード表!N$5),"○",IF(AND(BI843=契約状況コード表!M$6,T843&gt;=契約状況コード表!N$6),"○",IF(AND(BI843=契約状況コード表!M$7,T843&gt;=契約状況コード表!N$7),"○",IF(AND(BI843=契約状況コード表!M$8,T843&gt;=契約状況コード表!N$8),"○",IF(AND(BI843=契約状況コード表!M$9,T843&gt;=契約状況コード表!N$9),"○",IF(AND(BI843=契約状況コード表!M$10,T843&gt;=契約状況コード表!N$10),"○",IF(AND(BI843=契約状況コード表!M$11,T843&gt;=契約状況コード表!N$11),"○",IF(AND(BI843=契約状況コード表!M$12,T843&gt;=契約状況コード表!N$12),"○",IF(AND(BI843=契約状況コード表!M$13,T843&gt;=契約状況コード表!N$13),"○",IF(T843="他官署で調達手続き入札を実施のため","○","×"))))))))))</f>
        <v>×</v>
      </c>
      <c r="BE843" s="98" t="str">
        <f>IF(AND(BI843=契約状況コード表!M$5,Y843&gt;契約状況コード表!N$5),"○",IF(AND(BI843=契約状況コード表!M$6,Y843&gt;=契約状況コード表!N$6),"○",IF(AND(BI843=契約状況コード表!M$7,Y843&gt;=契約状況コード表!N$7),"○",IF(AND(BI843=契約状況コード表!M$8,Y843&gt;=契約状況コード表!N$8),"○",IF(AND(BI843=契約状況コード表!M$9,Y843&gt;=契約状況コード表!N$9),"○",IF(AND(BI843=契約状況コード表!M$10,Y843&gt;=契約状況コード表!N$10),"○",IF(AND(BI843=契約状況コード表!M$11,Y843&gt;=契約状況コード表!N$11),"○",IF(AND(BI843=契約状況コード表!M$12,Y843&gt;=契約状況コード表!N$12),"○",IF(AND(BI843=契約状況コード表!M$13,Y843&gt;=契約状況コード表!N$13),"○","×")))))))))</f>
        <v>×</v>
      </c>
      <c r="BF843" s="98" t="str">
        <f t="shared" si="100"/>
        <v>×</v>
      </c>
      <c r="BG843" s="98" t="str">
        <f t="shared" si="101"/>
        <v>×</v>
      </c>
      <c r="BH843" s="99" t="str">
        <f t="shared" si="102"/>
        <v/>
      </c>
      <c r="BI843" s="146">
        <f t="shared" si="103"/>
        <v>0</v>
      </c>
      <c r="BJ843" s="29" t="str">
        <f>IF(AG843=契約状況コード表!G$5,"",IF(AND(K843&lt;&gt;"",ISTEXT(U843)),"分担契約/単価契約",IF(ISTEXT(U843),"単価契約",IF(K843&lt;&gt;"","分担契約",""))))</f>
        <v/>
      </c>
      <c r="BK843" s="147"/>
      <c r="BL843" s="102" t="str">
        <f>IF(COUNTIF(T843,"**"),"",IF(AND(T843&gt;=契約状況コード表!P$5,OR(H843=契約状況コード表!M$5,H843=契約状況コード表!M$6)),1,IF(AND(T843&gt;=契約状況コード表!P$13,H843&lt;&gt;契約状況コード表!M$5,H843&lt;&gt;契約状況コード表!M$6),1,"")))</f>
        <v/>
      </c>
      <c r="BM843" s="132" t="str">
        <f t="shared" si="104"/>
        <v>○</v>
      </c>
      <c r="BN843" s="102" t="b">
        <f t="shared" si="105"/>
        <v>1</v>
      </c>
      <c r="BO843" s="102" t="b">
        <f t="shared" si="106"/>
        <v>1</v>
      </c>
    </row>
    <row r="844" spans="7:67" ht="60.6" customHeight="1">
      <c r="G844" s="64"/>
      <c r="H844" s="65"/>
      <c r="I844" s="65"/>
      <c r="J844" s="65"/>
      <c r="K844" s="64"/>
      <c r="L844" s="29"/>
      <c r="M844" s="66"/>
      <c r="N844" s="65"/>
      <c r="O844" s="67"/>
      <c r="P844" s="72"/>
      <c r="Q844" s="73"/>
      <c r="R844" s="65"/>
      <c r="S844" s="64"/>
      <c r="T844" s="68"/>
      <c r="U844" s="75"/>
      <c r="V844" s="76"/>
      <c r="W844" s="148" t="str">
        <f>IF(OR(T844="他官署で調達手続きを実施のため",AG844=契約状況コード表!G$5),"－",IF(V844&lt;&gt;"",ROUNDDOWN(V844/T844,3),(IFERROR(ROUNDDOWN(U844/T844,3),"－"))))</f>
        <v>－</v>
      </c>
      <c r="X844" s="68"/>
      <c r="Y844" s="68"/>
      <c r="Z844" s="71"/>
      <c r="AA844" s="69"/>
      <c r="AB844" s="70"/>
      <c r="AC844" s="71"/>
      <c r="AD844" s="71"/>
      <c r="AE844" s="71"/>
      <c r="AF844" s="71"/>
      <c r="AG844" s="69"/>
      <c r="AH844" s="65"/>
      <c r="AI844" s="65"/>
      <c r="AJ844" s="65"/>
      <c r="AK844" s="29"/>
      <c r="AL844" s="29"/>
      <c r="AM844" s="170"/>
      <c r="AN844" s="170"/>
      <c r="AO844" s="170"/>
      <c r="AP844" s="170"/>
      <c r="AQ844" s="29"/>
      <c r="AR844" s="64"/>
      <c r="AS844" s="29"/>
      <c r="AT844" s="29"/>
      <c r="AU844" s="29"/>
      <c r="AV844" s="29"/>
      <c r="AW844" s="29"/>
      <c r="AX844" s="29"/>
      <c r="AY844" s="29"/>
      <c r="AZ844" s="29"/>
      <c r="BA844" s="92"/>
      <c r="BB844" s="97"/>
      <c r="BC844" s="98" t="str">
        <f>IF(AND(OR(K844=契約状況コード表!D$5,K844=契約状況コード表!D$6),OR(AG844=契約状況コード表!G$5,AG844=契約状況コード表!G$6)),"年間支払金額(全官署)",IF(OR(AG844=契約状況コード表!G$5,AG844=契約状況コード表!G$6),"年間支払金額",IF(AND(OR(COUNTIF(AI844,"*すべて*"),COUNTIF(AI844,"*全て*")),S844="●",OR(K844=契約状況コード表!D$5,K844=契約状況コード表!D$6)),"年間支払金額(全官署、契約相手方ごと)",IF(AND(OR(COUNTIF(AI844,"*すべて*"),COUNTIF(AI844,"*全て*")),S844="●"),"年間支払金額(契約相手方ごと)",IF(AND(OR(K844=契約状況コード表!D$5,K844=契約状況コード表!D$6),AG844=契約状況コード表!G$7),"契約総額(全官署)",IF(AND(K844=契約状況コード表!D$7,AG844=契約状況コード表!G$7),"契約総額(自官署のみ)",IF(K844=契約状況コード表!D$7,"年間支払金額(自官署のみ)",IF(AG844=契約状況コード表!G$7,"契約総額",IF(AND(COUNTIF(BJ844,"&lt;&gt;*単価*"),OR(K844=契約状況コード表!D$5,K844=契約状況コード表!D$6)),"全官署予定価格",IF(AND(COUNTIF(BJ844,"*単価*"),OR(K844=契約状況コード表!D$5,K844=契約状況コード表!D$6)),"全官署支払金額",IF(AND(COUNTIF(BJ844,"&lt;&gt;*単価*"),COUNTIF(BJ844,"*変更契約*")),"変更後予定価格",IF(COUNTIF(BJ844,"*単価*"),"年間支払金額","予定価格"))))))))))))</f>
        <v>予定価格</v>
      </c>
      <c r="BD844" s="98" t="str">
        <f>IF(AND(BI844=契約状況コード表!M$5,T844&gt;契約状況コード表!N$5),"○",IF(AND(BI844=契約状況コード表!M$6,T844&gt;=契約状況コード表!N$6),"○",IF(AND(BI844=契約状況コード表!M$7,T844&gt;=契約状況コード表!N$7),"○",IF(AND(BI844=契約状況コード表!M$8,T844&gt;=契約状況コード表!N$8),"○",IF(AND(BI844=契約状況コード表!M$9,T844&gt;=契約状況コード表!N$9),"○",IF(AND(BI844=契約状況コード表!M$10,T844&gt;=契約状況コード表!N$10),"○",IF(AND(BI844=契約状況コード表!M$11,T844&gt;=契約状況コード表!N$11),"○",IF(AND(BI844=契約状況コード表!M$12,T844&gt;=契約状況コード表!N$12),"○",IF(AND(BI844=契約状況コード表!M$13,T844&gt;=契約状況コード表!N$13),"○",IF(T844="他官署で調達手続き入札を実施のため","○","×"))))))))))</f>
        <v>×</v>
      </c>
      <c r="BE844" s="98" t="str">
        <f>IF(AND(BI844=契約状況コード表!M$5,Y844&gt;契約状況コード表!N$5),"○",IF(AND(BI844=契約状況コード表!M$6,Y844&gt;=契約状況コード表!N$6),"○",IF(AND(BI844=契約状況コード表!M$7,Y844&gt;=契約状況コード表!N$7),"○",IF(AND(BI844=契約状況コード表!M$8,Y844&gt;=契約状況コード表!N$8),"○",IF(AND(BI844=契約状況コード表!M$9,Y844&gt;=契約状況コード表!N$9),"○",IF(AND(BI844=契約状況コード表!M$10,Y844&gt;=契約状況コード表!N$10),"○",IF(AND(BI844=契約状況コード表!M$11,Y844&gt;=契約状況コード表!N$11),"○",IF(AND(BI844=契約状況コード表!M$12,Y844&gt;=契約状況コード表!N$12),"○",IF(AND(BI844=契約状況コード表!M$13,Y844&gt;=契約状況コード表!N$13),"○","×")))))))))</f>
        <v>×</v>
      </c>
      <c r="BF844" s="98" t="str">
        <f t="shared" si="100"/>
        <v>×</v>
      </c>
      <c r="BG844" s="98" t="str">
        <f t="shared" si="101"/>
        <v>×</v>
      </c>
      <c r="BH844" s="99" t="str">
        <f t="shared" si="102"/>
        <v/>
      </c>
      <c r="BI844" s="146">
        <f t="shared" si="103"/>
        <v>0</v>
      </c>
      <c r="BJ844" s="29" t="str">
        <f>IF(AG844=契約状況コード表!G$5,"",IF(AND(K844&lt;&gt;"",ISTEXT(U844)),"分担契約/単価契約",IF(ISTEXT(U844),"単価契約",IF(K844&lt;&gt;"","分担契約",""))))</f>
        <v/>
      </c>
      <c r="BK844" s="147"/>
      <c r="BL844" s="102" t="str">
        <f>IF(COUNTIF(T844,"**"),"",IF(AND(T844&gt;=契約状況コード表!P$5,OR(H844=契約状況コード表!M$5,H844=契約状況コード表!M$6)),1,IF(AND(T844&gt;=契約状況コード表!P$13,H844&lt;&gt;契約状況コード表!M$5,H844&lt;&gt;契約状況コード表!M$6),1,"")))</f>
        <v/>
      </c>
      <c r="BM844" s="132" t="str">
        <f t="shared" si="104"/>
        <v>○</v>
      </c>
      <c r="BN844" s="102" t="b">
        <f t="shared" si="105"/>
        <v>1</v>
      </c>
      <c r="BO844" s="102" t="b">
        <f t="shared" si="106"/>
        <v>1</v>
      </c>
    </row>
    <row r="845" spans="7:67" ht="60.6" customHeight="1">
      <c r="G845" s="64"/>
      <c r="H845" s="65"/>
      <c r="I845" s="65"/>
      <c r="J845" s="65"/>
      <c r="K845" s="64"/>
      <c r="L845" s="29"/>
      <c r="M845" s="66"/>
      <c r="N845" s="65"/>
      <c r="O845" s="67"/>
      <c r="P845" s="72"/>
      <c r="Q845" s="73"/>
      <c r="R845" s="65"/>
      <c r="S845" s="64"/>
      <c r="T845" s="68"/>
      <c r="U845" s="75"/>
      <c r="V845" s="76"/>
      <c r="W845" s="148" t="str">
        <f>IF(OR(T845="他官署で調達手続きを実施のため",AG845=契約状況コード表!G$5),"－",IF(V845&lt;&gt;"",ROUNDDOWN(V845/T845,3),(IFERROR(ROUNDDOWN(U845/T845,3),"－"))))</f>
        <v>－</v>
      </c>
      <c r="X845" s="68"/>
      <c r="Y845" s="68"/>
      <c r="Z845" s="71"/>
      <c r="AA845" s="69"/>
      <c r="AB845" s="70"/>
      <c r="AC845" s="71"/>
      <c r="AD845" s="71"/>
      <c r="AE845" s="71"/>
      <c r="AF845" s="71"/>
      <c r="AG845" s="69"/>
      <c r="AH845" s="65"/>
      <c r="AI845" s="65"/>
      <c r="AJ845" s="65"/>
      <c r="AK845" s="29"/>
      <c r="AL845" s="29"/>
      <c r="AM845" s="170"/>
      <c r="AN845" s="170"/>
      <c r="AO845" s="170"/>
      <c r="AP845" s="170"/>
      <c r="AQ845" s="29"/>
      <c r="AR845" s="64"/>
      <c r="AS845" s="29"/>
      <c r="AT845" s="29"/>
      <c r="AU845" s="29"/>
      <c r="AV845" s="29"/>
      <c r="AW845" s="29"/>
      <c r="AX845" s="29"/>
      <c r="AY845" s="29"/>
      <c r="AZ845" s="29"/>
      <c r="BA845" s="90"/>
      <c r="BB845" s="97"/>
      <c r="BC845" s="98" t="str">
        <f>IF(AND(OR(K845=契約状況コード表!D$5,K845=契約状況コード表!D$6),OR(AG845=契約状況コード表!G$5,AG845=契約状況コード表!G$6)),"年間支払金額(全官署)",IF(OR(AG845=契約状況コード表!G$5,AG845=契約状況コード表!G$6),"年間支払金額",IF(AND(OR(COUNTIF(AI845,"*すべて*"),COUNTIF(AI845,"*全て*")),S845="●",OR(K845=契約状況コード表!D$5,K845=契約状況コード表!D$6)),"年間支払金額(全官署、契約相手方ごと)",IF(AND(OR(COUNTIF(AI845,"*すべて*"),COUNTIF(AI845,"*全て*")),S845="●"),"年間支払金額(契約相手方ごと)",IF(AND(OR(K845=契約状況コード表!D$5,K845=契約状況コード表!D$6),AG845=契約状況コード表!G$7),"契約総額(全官署)",IF(AND(K845=契約状況コード表!D$7,AG845=契約状況コード表!G$7),"契約総額(自官署のみ)",IF(K845=契約状況コード表!D$7,"年間支払金額(自官署のみ)",IF(AG845=契約状況コード表!G$7,"契約総額",IF(AND(COUNTIF(BJ845,"&lt;&gt;*単価*"),OR(K845=契約状況コード表!D$5,K845=契約状況コード表!D$6)),"全官署予定価格",IF(AND(COUNTIF(BJ845,"*単価*"),OR(K845=契約状況コード表!D$5,K845=契約状況コード表!D$6)),"全官署支払金額",IF(AND(COUNTIF(BJ845,"&lt;&gt;*単価*"),COUNTIF(BJ845,"*変更契約*")),"変更後予定価格",IF(COUNTIF(BJ845,"*単価*"),"年間支払金額","予定価格"))))))))))))</f>
        <v>予定価格</v>
      </c>
      <c r="BD845" s="98" t="str">
        <f>IF(AND(BI845=契約状況コード表!M$5,T845&gt;契約状況コード表!N$5),"○",IF(AND(BI845=契約状況コード表!M$6,T845&gt;=契約状況コード表!N$6),"○",IF(AND(BI845=契約状況コード表!M$7,T845&gt;=契約状況コード表!N$7),"○",IF(AND(BI845=契約状況コード表!M$8,T845&gt;=契約状況コード表!N$8),"○",IF(AND(BI845=契約状況コード表!M$9,T845&gt;=契約状況コード表!N$9),"○",IF(AND(BI845=契約状況コード表!M$10,T845&gt;=契約状況コード表!N$10),"○",IF(AND(BI845=契約状況コード表!M$11,T845&gt;=契約状況コード表!N$11),"○",IF(AND(BI845=契約状況コード表!M$12,T845&gt;=契約状況コード表!N$12),"○",IF(AND(BI845=契約状況コード表!M$13,T845&gt;=契約状況コード表!N$13),"○",IF(T845="他官署で調達手続き入札を実施のため","○","×"))))))))))</f>
        <v>×</v>
      </c>
      <c r="BE845" s="98" t="str">
        <f>IF(AND(BI845=契約状況コード表!M$5,Y845&gt;契約状況コード表!N$5),"○",IF(AND(BI845=契約状況コード表!M$6,Y845&gt;=契約状況コード表!N$6),"○",IF(AND(BI845=契約状況コード表!M$7,Y845&gt;=契約状況コード表!N$7),"○",IF(AND(BI845=契約状況コード表!M$8,Y845&gt;=契約状況コード表!N$8),"○",IF(AND(BI845=契約状況コード表!M$9,Y845&gt;=契約状況コード表!N$9),"○",IF(AND(BI845=契約状況コード表!M$10,Y845&gt;=契約状況コード表!N$10),"○",IF(AND(BI845=契約状況コード表!M$11,Y845&gt;=契約状況コード表!N$11),"○",IF(AND(BI845=契約状況コード表!M$12,Y845&gt;=契約状況コード表!N$12),"○",IF(AND(BI845=契約状況コード表!M$13,Y845&gt;=契約状況コード表!N$13),"○","×")))))))))</f>
        <v>×</v>
      </c>
      <c r="BF845" s="98" t="str">
        <f t="shared" si="100"/>
        <v>×</v>
      </c>
      <c r="BG845" s="98" t="str">
        <f t="shared" si="101"/>
        <v>×</v>
      </c>
      <c r="BH845" s="99" t="str">
        <f t="shared" si="102"/>
        <v/>
      </c>
      <c r="BI845" s="146">
        <f t="shared" si="103"/>
        <v>0</v>
      </c>
      <c r="BJ845" s="29" t="str">
        <f>IF(AG845=契約状況コード表!G$5,"",IF(AND(K845&lt;&gt;"",ISTEXT(U845)),"分担契約/単価契約",IF(ISTEXT(U845),"単価契約",IF(K845&lt;&gt;"","分担契約",""))))</f>
        <v/>
      </c>
      <c r="BK845" s="147"/>
      <c r="BL845" s="102" t="str">
        <f>IF(COUNTIF(T845,"**"),"",IF(AND(T845&gt;=契約状況コード表!P$5,OR(H845=契約状況コード表!M$5,H845=契約状況コード表!M$6)),1,IF(AND(T845&gt;=契約状況コード表!P$13,H845&lt;&gt;契約状況コード表!M$5,H845&lt;&gt;契約状況コード表!M$6),1,"")))</f>
        <v/>
      </c>
      <c r="BM845" s="132" t="str">
        <f t="shared" si="104"/>
        <v>○</v>
      </c>
      <c r="BN845" s="102" t="b">
        <f t="shared" si="105"/>
        <v>1</v>
      </c>
      <c r="BO845" s="102" t="b">
        <f t="shared" si="106"/>
        <v>1</v>
      </c>
    </row>
    <row r="846" spans="7:67" ht="60.6" customHeight="1">
      <c r="G846" s="64"/>
      <c r="H846" s="65"/>
      <c r="I846" s="65"/>
      <c r="J846" s="65"/>
      <c r="K846" s="64"/>
      <c r="L846" s="29"/>
      <c r="M846" s="66"/>
      <c r="N846" s="65"/>
      <c r="O846" s="67"/>
      <c r="P846" s="72"/>
      <c r="Q846" s="73"/>
      <c r="R846" s="65"/>
      <c r="S846" s="64"/>
      <c r="T846" s="68"/>
      <c r="U846" s="75"/>
      <c r="V846" s="76"/>
      <c r="W846" s="148" t="str">
        <f>IF(OR(T846="他官署で調達手続きを実施のため",AG846=契約状況コード表!G$5),"－",IF(V846&lt;&gt;"",ROUNDDOWN(V846/T846,3),(IFERROR(ROUNDDOWN(U846/T846,3),"－"))))</f>
        <v>－</v>
      </c>
      <c r="X846" s="68"/>
      <c r="Y846" s="68"/>
      <c r="Z846" s="71"/>
      <c r="AA846" s="69"/>
      <c r="AB846" s="70"/>
      <c r="AC846" s="71"/>
      <c r="AD846" s="71"/>
      <c r="AE846" s="71"/>
      <c r="AF846" s="71"/>
      <c r="AG846" s="69"/>
      <c r="AH846" s="65"/>
      <c r="AI846" s="65"/>
      <c r="AJ846" s="65"/>
      <c r="AK846" s="29"/>
      <c r="AL846" s="29"/>
      <c r="AM846" s="170"/>
      <c r="AN846" s="170"/>
      <c r="AO846" s="170"/>
      <c r="AP846" s="170"/>
      <c r="AQ846" s="29"/>
      <c r="AR846" s="64"/>
      <c r="AS846" s="29"/>
      <c r="AT846" s="29"/>
      <c r="AU846" s="29"/>
      <c r="AV846" s="29"/>
      <c r="AW846" s="29"/>
      <c r="AX846" s="29"/>
      <c r="AY846" s="29"/>
      <c r="AZ846" s="29"/>
      <c r="BA846" s="90"/>
      <c r="BB846" s="97"/>
      <c r="BC846" s="98" t="str">
        <f>IF(AND(OR(K846=契約状況コード表!D$5,K846=契約状況コード表!D$6),OR(AG846=契約状況コード表!G$5,AG846=契約状況コード表!G$6)),"年間支払金額(全官署)",IF(OR(AG846=契約状況コード表!G$5,AG846=契約状況コード表!G$6),"年間支払金額",IF(AND(OR(COUNTIF(AI846,"*すべて*"),COUNTIF(AI846,"*全て*")),S846="●",OR(K846=契約状況コード表!D$5,K846=契約状況コード表!D$6)),"年間支払金額(全官署、契約相手方ごと)",IF(AND(OR(COUNTIF(AI846,"*すべて*"),COUNTIF(AI846,"*全て*")),S846="●"),"年間支払金額(契約相手方ごと)",IF(AND(OR(K846=契約状況コード表!D$5,K846=契約状況コード表!D$6),AG846=契約状況コード表!G$7),"契約総額(全官署)",IF(AND(K846=契約状況コード表!D$7,AG846=契約状況コード表!G$7),"契約総額(自官署のみ)",IF(K846=契約状況コード表!D$7,"年間支払金額(自官署のみ)",IF(AG846=契約状況コード表!G$7,"契約総額",IF(AND(COUNTIF(BJ846,"&lt;&gt;*単価*"),OR(K846=契約状況コード表!D$5,K846=契約状況コード表!D$6)),"全官署予定価格",IF(AND(COUNTIF(BJ846,"*単価*"),OR(K846=契約状況コード表!D$5,K846=契約状況コード表!D$6)),"全官署支払金額",IF(AND(COUNTIF(BJ846,"&lt;&gt;*単価*"),COUNTIF(BJ846,"*変更契約*")),"変更後予定価格",IF(COUNTIF(BJ846,"*単価*"),"年間支払金額","予定価格"))))))))))))</f>
        <v>予定価格</v>
      </c>
      <c r="BD846" s="98" t="str">
        <f>IF(AND(BI846=契約状況コード表!M$5,T846&gt;契約状況コード表!N$5),"○",IF(AND(BI846=契約状況コード表!M$6,T846&gt;=契約状況コード表!N$6),"○",IF(AND(BI846=契約状況コード表!M$7,T846&gt;=契約状況コード表!N$7),"○",IF(AND(BI846=契約状況コード表!M$8,T846&gt;=契約状況コード表!N$8),"○",IF(AND(BI846=契約状況コード表!M$9,T846&gt;=契約状況コード表!N$9),"○",IF(AND(BI846=契約状況コード表!M$10,T846&gt;=契約状況コード表!N$10),"○",IF(AND(BI846=契約状況コード表!M$11,T846&gt;=契約状況コード表!N$11),"○",IF(AND(BI846=契約状況コード表!M$12,T846&gt;=契約状況コード表!N$12),"○",IF(AND(BI846=契約状況コード表!M$13,T846&gt;=契約状況コード表!N$13),"○",IF(T846="他官署で調達手続き入札を実施のため","○","×"))))))))))</f>
        <v>×</v>
      </c>
      <c r="BE846" s="98" t="str">
        <f>IF(AND(BI846=契約状況コード表!M$5,Y846&gt;契約状況コード表!N$5),"○",IF(AND(BI846=契約状況コード表!M$6,Y846&gt;=契約状況コード表!N$6),"○",IF(AND(BI846=契約状況コード表!M$7,Y846&gt;=契約状況コード表!N$7),"○",IF(AND(BI846=契約状況コード表!M$8,Y846&gt;=契約状況コード表!N$8),"○",IF(AND(BI846=契約状況コード表!M$9,Y846&gt;=契約状況コード表!N$9),"○",IF(AND(BI846=契約状況コード表!M$10,Y846&gt;=契約状況コード表!N$10),"○",IF(AND(BI846=契約状況コード表!M$11,Y846&gt;=契約状況コード表!N$11),"○",IF(AND(BI846=契約状況コード表!M$12,Y846&gt;=契約状況コード表!N$12),"○",IF(AND(BI846=契約状況コード表!M$13,Y846&gt;=契約状況コード表!N$13),"○","×")))))))))</f>
        <v>×</v>
      </c>
      <c r="BF846" s="98" t="str">
        <f t="shared" si="100"/>
        <v>×</v>
      </c>
      <c r="BG846" s="98" t="str">
        <f t="shared" si="101"/>
        <v>×</v>
      </c>
      <c r="BH846" s="99" t="str">
        <f t="shared" si="102"/>
        <v/>
      </c>
      <c r="BI846" s="146">
        <f t="shared" si="103"/>
        <v>0</v>
      </c>
      <c r="BJ846" s="29" t="str">
        <f>IF(AG846=契約状況コード表!G$5,"",IF(AND(K846&lt;&gt;"",ISTEXT(U846)),"分担契約/単価契約",IF(ISTEXT(U846),"単価契約",IF(K846&lt;&gt;"","分担契約",""))))</f>
        <v/>
      </c>
      <c r="BK846" s="147"/>
      <c r="BL846" s="102" t="str">
        <f>IF(COUNTIF(T846,"**"),"",IF(AND(T846&gt;=契約状況コード表!P$5,OR(H846=契約状況コード表!M$5,H846=契約状況コード表!M$6)),1,IF(AND(T846&gt;=契約状況コード表!P$13,H846&lt;&gt;契約状況コード表!M$5,H846&lt;&gt;契約状況コード表!M$6),1,"")))</f>
        <v/>
      </c>
      <c r="BM846" s="132" t="str">
        <f t="shared" si="104"/>
        <v>○</v>
      </c>
      <c r="BN846" s="102" t="b">
        <f t="shared" si="105"/>
        <v>1</v>
      </c>
      <c r="BO846" s="102" t="b">
        <f t="shared" si="106"/>
        <v>1</v>
      </c>
    </row>
    <row r="847" spans="7:67" ht="60.6" customHeight="1">
      <c r="G847" s="64"/>
      <c r="H847" s="65"/>
      <c r="I847" s="65"/>
      <c r="J847" s="65"/>
      <c r="K847" s="64"/>
      <c r="L847" s="29"/>
      <c r="M847" s="66"/>
      <c r="N847" s="65"/>
      <c r="O847" s="67"/>
      <c r="P847" s="72"/>
      <c r="Q847" s="73"/>
      <c r="R847" s="65"/>
      <c r="S847" s="64"/>
      <c r="T847" s="74"/>
      <c r="U847" s="131"/>
      <c r="V847" s="76"/>
      <c r="W847" s="148" t="str">
        <f>IF(OR(T847="他官署で調達手続きを実施のため",AG847=契約状況コード表!G$5),"－",IF(V847&lt;&gt;"",ROUNDDOWN(V847/T847,3),(IFERROR(ROUNDDOWN(U847/T847,3),"－"))))</f>
        <v>－</v>
      </c>
      <c r="X847" s="74"/>
      <c r="Y847" s="74"/>
      <c r="Z847" s="71"/>
      <c r="AA847" s="69"/>
      <c r="AB847" s="70"/>
      <c r="AC847" s="71"/>
      <c r="AD847" s="71"/>
      <c r="AE847" s="71"/>
      <c r="AF847" s="71"/>
      <c r="AG847" s="69"/>
      <c r="AH847" s="65"/>
      <c r="AI847" s="65"/>
      <c r="AJ847" s="65"/>
      <c r="AK847" s="29"/>
      <c r="AL847" s="29"/>
      <c r="AM847" s="170"/>
      <c r="AN847" s="170"/>
      <c r="AO847" s="170"/>
      <c r="AP847" s="170"/>
      <c r="AQ847" s="29"/>
      <c r="AR847" s="64"/>
      <c r="AS847" s="29"/>
      <c r="AT847" s="29"/>
      <c r="AU847" s="29"/>
      <c r="AV847" s="29"/>
      <c r="AW847" s="29"/>
      <c r="AX847" s="29"/>
      <c r="AY847" s="29"/>
      <c r="AZ847" s="29"/>
      <c r="BA847" s="90"/>
      <c r="BB847" s="97"/>
      <c r="BC847" s="98" t="str">
        <f>IF(AND(OR(K847=契約状況コード表!D$5,K847=契約状況コード表!D$6),OR(AG847=契約状況コード表!G$5,AG847=契約状況コード表!G$6)),"年間支払金額(全官署)",IF(OR(AG847=契約状況コード表!G$5,AG847=契約状況コード表!G$6),"年間支払金額",IF(AND(OR(COUNTIF(AI847,"*すべて*"),COUNTIF(AI847,"*全て*")),S847="●",OR(K847=契約状況コード表!D$5,K847=契約状況コード表!D$6)),"年間支払金額(全官署、契約相手方ごと)",IF(AND(OR(COUNTIF(AI847,"*すべて*"),COUNTIF(AI847,"*全て*")),S847="●"),"年間支払金額(契約相手方ごと)",IF(AND(OR(K847=契約状況コード表!D$5,K847=契約状況コード表!D$6),AG847=契約状況コード表!G$7),"契約総額(全官署)",IF(AND(K847=契約状況コード表!D$7,AG847=契約状況コード表!G$7),"契約総額(自官署のみ)",IF(K847=契約状況コード表!D$7,"年間支払金額(自官署のみ)",IF(AG847=契約状況コード表!G$7,"契約総額",IF(AND(COUNTIF(BJ847,"&lt;&gt;*単価*"),OR(K847=契約状況コード表!D$5,K847=契約状況コード表!D$6)),"全官署予定価格",IF(AND(COUNTIF(BJ847,"*単価*"),OR(K847=契約状況コード表!D$5,K847=契約状況コード表!D$6)),"全官署支払金額",IF(AND(COUNTIF(BJ847,"&lt;&gt;*単価*"),COUNTIF(BJ847,"*変更契約*")),"変更後予定価格",IF(COUNTIF(BJ847,"*単価*"),"年間支払金額","予定価格"))))))))))))</f>
        <v>予定価格</v>
      </c>
      <c r="BD847" s="98" t="str">
        <f>IF(AND(BI847=契約状況コード表!M$5,T847&gt;契約状況コード表!N$5),"○",IF(AND(BI847=契約状況コード表!M$6,T847&gt;=契約状況コード表!N$6),"○",IF(AND(BI847=契約状況コード表!M$7,T847&gt;=契約状況コード表!N$7),"○",IF(AND(BI847=契約状況コード表!M$8,T847&gt;=契約状況コード表!N$8),"○",IF(AND(BI847=契約状況コード表!M$9,T847&gt;=契約状況コード表!N$9),"○",IF(AND(BI847=契約状況コード表!M$10,T847&gt;=契約状況コード表!N$10),"○",IF(AND(BI847=契約状況コード表!M$11,T847&gt;=契約状況コード表!N$11),"○",IF(AND(BI847=契約状況コード表!M$12,T847&gt;=契約状況コード表!N$12),"○",IF(AND(BI847=契約状況コード表!M$13,T847&gt;=契約状況コード表!N$13),"○",IF(T847="他官署で調達手続き入札を実施のため","○","×"))))))))))</f>
        <v>×</v>
      </c>
      <c r="BE847" s="98" t="str">
        <f>IF(AND(BI847=契約状況コード表!M$5,Y847&gt;契約状況コード表!N$5),"○",IF(AND(BI847=契約状況コード表!M$6,Y847&gt;=契約状況コード表!N$6),"○",IF(AND(BI847=契約状況コード表!M$7,Y847&gt;=契約状況コード表!N$7),"○",IF(AND(BI847=契約状況コード表!M$8,Y847&gt;=契約状況コード表!N$8),"○",IF(AND(BI847=契約状況コード表!M$9,Y847&gt;=契約状況コード表!N$9),"○",IF(AND(BI847=契約状況コード表!M$10,Y847&gt;=契約状況コード表!N$10),"○",IF(AND(BI847=契約状況コード表!M$11,Y847&gt;=契約状況コード表!N$11),"○",IF(AND(BI847=契約状況コード表!M$12,Y847&gt;=契約状況コード表!N$12),"○",IF(AND(BI847=契約状況コード表!M$13,Y847&gt;=契約状況コード表!N$13),"○","×")))))))))</f>
        <v>×</v>
      </c>
      <c r="BF847" s="98" t="str">
        <f t="shared" si="100"/>
        <v>×</v>
      </c>
      <c r="BG847" s="98" t="str">
        <f t="shared" si="101"/>
        <v>×</v>
      </c>
      <c r="BH847" s="99" t="str">
        <f t="shared" si="102"/>
        <v/>
      </c>
      <c r="BI847" s="146">
        <f t="shared" si="103"/>
        <v>0</v>
      </c>
      <c r="BJ847" s="29" t="str">
        <f>IF(AG847=契約状況コード表!G$5,"",IF(AND(K847&lt;&gt;"",ISTEXT(U847)),"分担契約/単価契約",IF(ISTEXT(U847),"単価契約",IF(K847&lt;&gt;"","分担契約",""))))</f>
        <v/>
      </c>
      <c r="BK847" s="147"/>
      <c r="BL847" s="102" t="str">
        <f>IF(COUNTIF(T847,"**"),"",IF(AND(T847&gt;=契約状況コード表!P$5,OR(H847=契約状況コード表!M$5,H847=契約状況コード表!M$6)),1,IF(AND(T847&gt;=契約状況コード表!P$13,H847&lt;&gt;契約状況コード表!M$5,H847&lt;&gt;契約状況コード表!M$6),1,"")))</f>
        <v/>
      </c>
      <c r="BM847" s="132" t="str">
        <f t="shared" si="104"/>
        <v>○</v>
      </c>
      <c r="BN847" s="102" t="b">
        <f t="shared" si="105"/>
        <v>1</v>
      </c>
      <c r="BO847" s="102" t="b">
        <f t="shared" si="106"/>
        <v>1</v>
      </c>
    </row>
    <row r="848" spans="7:67" ht="60.6" customHeight="1">
      <c r="G848" s="64"/>
      <c r="H848" s="65"/>
      <c r="I848" s="65"/>
      <c r="J848" s="65"/>
      <c r="K848" s="64"/>
      <c r="L848" s="29"/>
      <c r="M848" s="66"/>
      <c r="N848" s="65"/>
      <c r="O848" s="67"/>
      <c r="P848" s="72"/>
      <c r="Q848" s="73"/>
      <c r="R848" s="65"/>
      <c r="S848" s="64"/>
      <c r="T848" s="68"/>
      <c r="U848" s="75"/>
      <c r="V848" s="76"/>
      <c r="W848" s="148" t="str">
        <f>IF(OR(T848="他官署で調達手続きを実施のため",AG848=契約状況コード表!G$5),"－",IF(V848&lt;&gt;"",ROUNDDOWN(V848/T848,3),(IFERROR(ROUNDDOWN(U848/T848,3),"－"))))</f>
        <v>－</v>
      </c>
      <c r="X848" s="68"/>
      <c r="Y848" s="68"/>
      <c r="Z848" s="71"/>
      <c r="AA848" s="69"/>
      <c r="AB848" s="70"/>
      <c r="AC848" s="71"/>
      <c r="AD848" s="71"/>
      <c r="AE848" s="71"/>
      <c r="AF848" s="71"/>
      <c r="AG848" s="69"/>
      <c r="AH848" s="65"/>
      <c r="AI848" s="65"/>
      <c r="AJ848" s="65"/>
      <c r="AK848" s="29"/>
      <c r="AL848" s="29"/>
      <c r="AM848" s="170"/>
      <c r="AN848" s="170"/>
      <c r="AO848" s="170"/>
      <c r="AP848" s="170"/>
      <c r="AQ848" s="29"/>
      <c r="AR848" s="64"/>
      <c r="AS848" s="29"/>
      <c r="AT848" s="29"/>
      <c r="AU848" s="29"/>
      <c r="AV848" s="29"/>
      <c r="AW848" s="29"/>
      <c r="AX848" s="29"/>
      <c r="AY848" s="29"/>
      <c r="AZ848" s="29"/>
      <c r="BA848" s="90"/>
      <c r="BB848" s="97"/>
      <c r="BC848" s="98" t="str">
        <f>IF(AND(OR(K848=契約状況コード表!D$5,K848=契約状況コード表!D$6),OR(AG848=契約状況コード表!G$5,AG848=契約状況コード表!G$6)),"年間支払金額(全官署)",IF(OR(AG848=契約状況コード表!G$5,AG848=契約状況コード表!G$6),"年間支払金額",IF(AND(OR(COUNTIF(AI848,"*すべて*"),COUNTIF(AI848,"*全て*")),S848="●",OR(K848=契約状況コード表!D$5,K848=契約状況コード表!D$6)),"年間支払金額(全官署、契約相手方ごと)",IF(AND(OR(COUNTIF(AI848,"*すべて*"),COUNTIF(AI848,"*全て*")),S848="●"),"年間支払金額(契約相手方ごと)",IF(AND(OR(K848=契約状況コード表!D$5,K848=契約状況コード表!D$6),AG848=契約状況コード表!G$7),"契約総額(全官署)",IF(AND(K848=契約状況コード表!D$7,AG848=契約状況コード表!G$7),"契約総額(自官署のみ)",IF(K848=契約状況コード表!D$7,"年間支払金額(自官署のみ)",IF(AG848=契約状況コード表!G$7,"契約総額",IF(AND(COUNTIF(BJ848,"&lt;&gt;*単価*"),OR(K848=契約状況コード表!D$5,K848=契約状況コード表!D$6)),"全官署予定価格",IF(AND(COUNTIF(BJ848,"*単価*"),OR(K848=契約状況コード表!D$5,K848=契約状況コード表!D$6)),"全官署支払金額",IF(AND(COUNTIF(BJ848,"&lt;&gt;*単価*"),COUNTIF(BJ848,"*変更契約*")),"変更後予定価格",IF(COUNTIF(BJ848,"*単価*"),"年間支払金額","予定価格"))))))))))))</f>
        <v>予定価格</v>
      </c>
      <c r="BD848" s="98" t="str">
        <f>IF(AND(BI848=契約状況コード表!M$5,T848&gt;契約状況コード表!N$5),"○",IF(AND(BI848=契約状況コード表!M$6,T848&gt;=契約状況コード表!N$6),"○",IF(AND(BI848=契約状況コード表!M$7,T848&gt;=契約状況コード表!N$7),"○",IF(AND(BI848=契約状況コード表!M$8,T848&gt;=契約状況コード表!N$8),"○",IF(AND(BI848=契約状況コード表!M$9,T848&gt;=契約状況コード表!N$9),"○",IF(AND(BI848=契約状況コード表!M$10,T848&gt;=契約状況コード表!N$10),"○",IF(AND(BI848=契約状況コード表!M$11,T848&gt;=契約状況コード表!N$11),"○",IF(AND(BI848=契約状況コード表!M$12,T848&gt;=契約状況コード表!N$12),"○",IF(AND(BI848=契約状況コード表!M$13,T848&gt;=契約状況コード表!N$13),"○",IF(T848="他官署で調達手続き入札を実施のため","○","×"))))))))))</f>
        <v>×</v>
      </c>
      <c r="BE848" s="98" t="str">
        <f>IF(AND(BI848=契約状況コード表!M$5,Y848&gt;契約状況コード表!N$5),"○",IF(AND(BI848=契約状況コード表!M$6,Y848&gt;=契約状況コード表!N$6),"○",IF(AND(BI848=契約状況コード表!M$7,Y848&gt;=契約状況コード表!N$7),"○",IF(AND(BI848=契約状況コード表!M$8,Y848&gt;=契約状況コード表!N$8),"○",IF(AND(BI848=契約状況コード表!M$9,Y848&gt;=契約状況コード表!N$9),"○",IF(AND(BI848=契約状況コード表!M$10,Y848&gt;=契約状況コード表!N$10),"○",IF(AND(BI848=契約状況コード表!M$11,Y848&gt;=契約状況コード表!N$11),"○",IF(AND(BI848=契約状況コード表!M$12,Y848&gt;=契約状況コード表!N$12),"○",IF(AND(BI848=契約状況コード表!M$13,Y848&gt;=契約状況コード表!N$13),"○","×")))))))))</f>
        <v>×</v>
      </c>
      <c r="BF848" s="98" t="str">
        <f t="shared" si="100"/>
        <v>×</v>
      </c>
      <c r="BG848" s="98" t="str">
        <f t="shared" si="101"/>
        <v>×</v>
      </c>
      <c r="BH848" s="99" t="str">
        <f t="shared" si="102"/>
        <v/>
      </c>
      <c r="BI848" s="146">
        <f t="shared" si="103"/>
        <v>0</v>
      </c>
      <c r="BJ848" s="29" t="str">
        <f>IF(AG848=契約状況コード表!G$5,"",IF(AND(K848&lt;&gt;"",ISTEXT(U848)),"分担契約/単価契約",IF(ISTEXT(U848),"単価契約",IF(K848&lt;&gt;"","分担契約",""))))</f>
        <v/>
      </c>
      <c r="BK848" s="147"/>
      <c r="BL848" s="102" t="str">
        <f>IF(COUNTIF(T848,"**"),"",IF(AND(T848&gt;=契約状況コード表!P$5,OR(H848=契約状況コード表!M$5,H848=契約状況コード表!M$6)),1,IF(AND(T848&gt;=契約状況コード表!P$13,H848&lt;&gt;契約状況コード表!M$5,H848&lt;&gt;契約状況コード表!M$6),1,"")))</f>
        <v/>
      </c>
      <c r="BM848" s="132" t="str">
        <f t="shared" si="104"/>
        <v>○</v>
      </c>
      <c r="BN848" s="102" t="b">
        <f t="shared" si="105"/>
        <v>1</v>
      </c>
      <c r="BO848" s="102" t="b">
        <f t="shared" si="106"/>
        <v>1</v>
      </c>
    </row>
    <row r="849" spans="7:67" ht="60.6" customHeight="1">
      <c r="G849" s="64"/>
      <c r="H849" s="65"/>
      <c r="I849" s="65"/>
      <c r="J849" s="65"/>
      <c r="K849" s="64"/>
      <c r="L849" s="29"/>
      <c r="M849" s="66"/>
      <c r="N849" s="65"/>
      <c r="O849" s="67"/>
      <c r="P849" s="72"/>
      <c r="Q849" s="73"/>
      <c r="R849" s="65"/>
      <c r="S849" s="64"/>
      <c r="T849" s="68"/>
      <c r="U849" s="75"/>
      <c r="V849" s="76"/>
      <c r="W849" s="148" t="str">
        <f>IF(OR(T849="他官署で調達手続きを実施のため",AG849=契約状況コード表!G$5),"－",IF(V849&lt;&gt;"",ROUNDDOWN(V849/T849,3),(IFERROR(ROUNDDOWN(U849/T849,3),"－"))))</f>
        <v>－</v>
      </c>
      <c r="X849" s="68"/>
      <c r="Y849" s="68"/>
      <c r="Z849" s="71"/>
      <c r="AA849" s="69"/>
      <c r="AB849" s="70"/>
      <c r="AC849" s="71"/>
      <c r="AD849" s="71"/>
      <c r="AE849" s="71"/>
      <c r="AF849" s="71"/>
      <c r="AG849" s="69"/>
      <c r="AH849" s="65"/>
      <c r="AI849" s="65"/>
      <c r="AJ849" s="65"/>
      <c r="AK849" s="29"/>
      <c r="AL849" s="29"/>
      <c r="AM849" s="170"/>
      <c r="AN849" s="170"/>
      <c r="AO849" s="170"/>
      <c r="AP849" s="170"/>
      <c r="AQ849" s="29"/>
      <c r="AR849" s="64"/>
      <c r="AS849" s="29"/>
      <c r="AT849" s="29"/>
      <c r="AU849" s="29"/>
      <c r="AV849" s="29"/>
      <c r="AW849" s="29"/>
      <c r="AX849" s="29"/>
      <c r="AY849" s="29"/>
      <c r="AZ849" s="29"/>
      <c r="BA849" s="90"/>
      <c r="BB849" s="97"/>
      <c r="BC849" s="98" t="str">
        <f>IF(AND(OR(K849=契約状況コード表!D$5,K849=契約状況コード表!D$6),OR(AG849=契約状況コード表!G$5,AG849=契約状況コード表!G$6)),"年間支払金額(全官署)",IF(OR(AG849=契約状況コード表!G$5,AG849=契約状況コード表!G$6),"年間支払金額",IF(AND(OR(COUNTIF(AI849,"*すべて*"),COUNTIF(AI849,"*全て*")),S849="●",OR(K849=契約状況コード表!D$5,K849=契約状況コード表!D$6)),"年間支払金額(全官署、契約相手方ごと)",IF(AND(OR(COUNTIF(AI849,"*すべて*"),COUNTIF(AI849,"*全て*")),S849="●"),"年間支払金額(契約相手方ごと)",IF(AND(OR(K849=契約状況コード表!D$5,K849=契約状況コード表!D$6),AG849=契約状況コード表!G$7),"契約総額(全官署)",IF(AND(K849=契約状況コード表!D$7,AG849=契約状況コード表!G$7),"契約総額(自官署のみ)",IF(K849=契約状況コード表!D$7,"年間支払金額(自官署のみ)",IF(AG849=契約状況コード表!G$7,"契約総額",IF(AND(COUNTIF(BJ849,"&lt;&gt;*単価*"),OR(K849=契約状況コード表!D$5,K849=契約状況コード表!D$6)),"全官署予定価格",IF(AND(COUNTIF(BJ849,"*単価*"),OR(K849=契約状況コード表!D$5,K849=契約状況コード表!D$6)),"全官署支払金額",IF(AND(COUNTIF(BJ849,"&lt;&gt;*単価*"),COUNTIF(BJ849,"*変更契約*")),"変更後予定価格",IF(COUNTIF(BJ849,"*単価*"),"年間支払金額","予定価格"))))))))))))</f>
        <v>予定価格</v>
      </c>
      <c r="BD849" s="98" t="str">
        <f>IF(AND(BI849=契約状況コード表!M$5,T849&gt;契約状況コード表!N$5),"○",IF(AND(BI849=契約状況コード表!M$6,T849&gt;=契約状況コード表!N$6),"○",IF(AND(BI849=契約状況コード表!M$7,T849&gt;=契約状況コード表!N$7),"○",IF(AND(BI849=契約状況コード表!M$8,T849&gt;=契約状況コード表!N$8),"○",IF(AND(BI849=契約状況コード表!M$9,T849&gt;=契約状況コード表!N$9),"○",IF(AND(BI849=契約状況コード表!M$10,T849&gt;=契約状況コード表!N$10),"○",IF(AND(BI849=契約状況コード表!M$11,T849&gt;=契約状況コード表!N$11),"○",IF(AND(BI849=契約状況コード表!M$12,T849&gt;=契約状況コード表!N$12),"○",IF(AND(BI849=契約状況コード表!M$13,T849&gt;=契約状況コード表!N$13),"○",IF(T849="他官署で調達手続き入札を実施のため","○","×"))))))))))</f>
        <v>×</v>
      </c>
      <c r="BE849" s="98" t="str">
        <f>IF(AND(BI849=契約状況コード表!M$5,Y849&gt;契約状況コード表!N$5),"○",IF(AND(BI849=契約状況コード表!M$6,Y849&gt;=契約状況コード表!N$6),"○",IF(AND(BI849=契約状況コード表!M$7,Y849&gt;=契約状況コード表!N$7),"○",IF(AND(BI849=契約状況コード表!M$8,Y849&gt;=契約状況コード表!N$8),"○",IF(AND(BI849=契約状況コード表!M$9,Y849&gt;=契約状況コード表!N$9),"○",IF(AND(BI849=契約状況コード表!M$10,Y849&gt;=契約状況コード表!N$10),"○",IF(AND(BI849=契約状況コード表!M$11,Y849&gt;=契約状況コード表!N$11),"○",IF(AND(BI849=契約状況コード表!M$12,Y849&gt;=契約状況コード表!N$12),"○",IF(AND(BI849=契約状況コード表!M$13,Y849&gt;=契約状況コード表!N$13),"○","×")))))))))</f>
        <v>×</v>
      </c>
      <c r="BF849" s="98" t="str">
        <f t="shared" si="100"/>
        <v>×</v>
      </c>
      <c r="BG849" s="98" t="str">
        <f t="shared" si="101"/>
        <v>×</v>
      </c>
      <c r="BH849" s="99" t="str">
        <f t="shared" si="102"/>
        <v/>
      </c>
      <c r="BI849" s="146">
        <f t="shared" si="103"/>
        <v>0</v>
      </c>
      <c r="BJ849" s="29" t="str">
        <f>IF(AG849=契約状況コード表!G$5,"",IF(AND(K849&lt;&gt;"",ISTEXT(U849)),"分担契約/単価契約",IF(ISTEXT(U849),"単価契約",IF(K849&lt;&gt;"","分担契約",""))))</f>
        <v/>
      </c>
      <c r="BK849" s="147"/>
      <c r="BL849" s="102" t="str">
        <f>IF(COUNTIF(T849,"**"),"",IF(AND(T849&gt;=契約状況コード表!P$5,OR(H849=契約状況コード表!M$5,H849=契約状況コード表!M$6)),1,IF(AND(T849&gt;=契約状況コード表!P$13,H849&lt;&gt;契約状況コード表!M$5,H849&lt;&gt;契約状況コード表!M$6),1,"")))</f>
        <v/>
      </c>
      <c r="BM849" s="132" t="str">
        <f t="shared" si="104"/>
        <v>○</v>
      </c>
      <c r="BN849" s="102" t="b">
        <f t="shared" si="105"/>
        <v>1</v>
      </c>
      <c r="BO849" s="102" t="b">
        <f t="shared" si="106"/>
        <v>1</v>
      </c>
    </row>
    <row r="850" spans="7:67" ht="60.6" customHeight="1">
      <c r="G850" s="64"/>
      <c r="H850" s="65"/>
      <c r="I850" s="65"/>
      <c r="J850" s="65"/>
      <c r="K850" s="64"/>
      <c r="L850" s="29"/>
      <c r="M850" s="66"/>
      <c r="N850" s="65"/>
      <c r="O850" s="67"/>
      <c r="P850" s="72"/>
      <c r="Q850" s="73"/>
      <c r="R850" s="65"/>
      <c r="S850" s="64"/>
      <c r="T850" s="68"/>
      <c r="U850" s="75"/>
      <c r="V850" s="76"/>
      <c r="W850" s="148" t="str">
        <f>IF(OR(T850="他官署で調達手続きを実施のため",AG850=契約状況コード表!G$5),"－",IF(V850&lt;&gt;"",ROUNDDOWN(V850/T850,3),(IFERROR(ROUNDDOWN(U850/T850,3),"－"))))</f>
        <v>－</v>
      </c>
      <c r="X850" s="68"/>
      <c r="Y850" s="68"/>
      <c r="Z850" s="71"/>
      <c r="AA850" s="69"/>
      <c r="AB850" s="70"/>
      <c r="AC850" s="71"/>
      <c r="AD850" s="71"/>
      <c r="AE850" s="71"/>
      <c r="AF850" s="71"/>
      <c r="AG850" s="69"/>
      <c r="AH850" s="65"/>
      <c r="AI850" s="65"/>
      <c r="AJ850" s="65"/>
      <c r="AK850" s="29"/>
      <c r="AL850" s="29"/>
      <c r="AM850" s="170"/>
      <c r="AN850" s="170"/>
      <c r="AO850" s="170"/>
      <c r="AP850" s="170"/>
      <c r="AQ850" s="29"/>
      <c r="AR850" s="64"/>
      <c r="AS850" s="29"/>
      <c r="AT850" s="29"/>
      <c r="AU850" s="29"/>
      <c r="AV850" s="29"/>
      <c r="AW850" s="29"/>
      <c r="AX850" s="29"/>
      <c r="AY850" s="29"/>
      <c r="AZ850" s="29"/>
      <c r="BA850" s="90"/>
      <c r="BB850" s="97"/>
      <c r="BC850" s="98" t="str">
        <f>IF(AND(OR(K850=契約状況コード表!D$5,K850=契約状況コード表!D$6),OR(AG850=契約状況コード表!G$5,AG850=契約状況コード表!G$6)),"年間支払金額(全官署)",IF(OR(AG850=契約状況コード表!G$5,AG850=契約状況コード表!G$6),"年間支払金額",IF(AND(OR(COUNTIF(AI850,"*すべて*"),COUNTIF(AI850,"*全て*")),S850="●",OR(K850=契約状況コード表!D$5,K850=契約状況コード表!D$6)),"年間支払金額(全官署、契約相手方ごと)",IF(AND(OR(COUNTIF(AI850,"*すべて*"),COUNTIF(AI850,"*全て*")),S850="●"),"年間支払金額(契約相手方ごと)",IF(AND(OR(K850=契約状況コード表!D$5,K850=契約状況コード表!D$6),AG850=契約状況コード表!G$7),"契約総額(全官署)",IF(AND(K850=契約状況コード表!D$7,AG850=契約状況コード表!G$7),"契約総額(自官署のみ)",IF(K850=契約状況コード表!D$7,"年間支払金額(自官署のみ)",IF(AG850=契約状況コード表!G$7,"契約総額",IF(AND(COUNTIF(BJ850,"&lt;&gt;*単価*"),OR(K850=契約状況コード表!D$5,K850=契約状況コード表!D$6)),"全官署予定価格",IF(AND(COUNTIF(BJ850,"*単価*"),OR(K850=契約状況コード表!D$5,K850=契約状況コード表!D$6)),"全官署支払金額",IF(AND(COUNTIF(BJ850,"&lt;&gt;*単価*"),COUNTIF(BJ850,"*変更契約*")),"変更後予定価格",IF(COUNTIF(BJ850,"*単価*"),"年間支払金額","予定価格"))))))))))))</f>
        <v>予定価格</v>
      </c>
      <c r="BD850" s="98" t="str">
        <f>IF(AND(BI850=契約状況コード表!M$5,T850&gt;契約状況コード表!N$5),"○",IF(AND(BI850=契約状況コード表!M$6,T850&gt;=契約状況コード表!N$6),"○",IF(AND(BI850=契約状況コード表!M$7,T850&gt;=契約状況コード表!N$7),"○",IF(AND(BI850=契約状況コード表!M$8,T850&gt;=契約状況コード表!N$8),"○",IF(AND(BI850=契約状況コード表!M$9,T850&gt;=契約状況コード表!N$9),"○",IF(AND(BI850=契約状況コード表!M$10,T850&gt;=契約状況コード表!N$10),"○",IF(AND(BI850=契約状況コード表!M$11,T850&gt;=契約状況コード表!N$11),"○",IF(AND(BI850=契約状況コード表!M$12,T850&gt;=契約状況コード表!N$12),"○",IF(AND(BI850=契約状況コード表!M$13,T850&gt;=契約状況コード表!N$13),"○",IF(T850="他官署で調達手続き入札を実施のため","○","×"))))))))))</f>
        <v>×</v>
      </c>
      <c r="BE850" s="98" t="str">
        <f>IF(AND(BI850=契約状況コード表!M$5,Y850&gt;契約状況コード表!N$5),"○",IF(AND(BI850=契約状況コード表!M$6,Y850&gt;=契約状況コード表!N$6),"○",IF(AND(BI850=契約状況コード表!M$7,Y850&gt;=契約状況コード表!N$7),"○",IF(AND(BI850=契約状況コード表!M$8,Y850&gt;=契約状況コード表!N$8),"○",IF(AND(BI850=契約状況コード表!M$9,Y850&gt;=契約状況コード表!N$9),"○",IF(AND(BI850=契約状況コード表!M$10,Y850&gt;=契約状況コード表!N$10),"○",IF(AND(BI850=契約状況コード表!M$11,Y850&gt;=契約状況コード表!N$11),"○",IF(AND(BI850=契約状況コード表!M$12,Y850&gt;=契約状況コード表!N$12),"○",IF(AND(BI850=契約状況コード表!M$13,Y850&gt;=契約状況コード表!N$13),"○","×")))))))))</f>
        <v>×</v>
      </c>
      <c r="BF850" s="98" t="str">
        <f t="shared" si="100"/>
        <v>×</v>
      </c>
      <c r="BG850" s="98" t="str">
        <f t="shared" si="101"/>
        <v>×</v>
      </c>
      <c r="BH850" s="99" t="str">
        <f t="shared" si="102"/>
        <v/>
      </c>
      <c r="BI850" s="146">
        <f t="shared" si="103"/>
        <v>0</v>
      </c>
      <c r="BJ850" s="29" t="str">
        <f>IF(AG850=契約状況コード表!G$5,"",IF(AND(K850&lt;&gt;"",ISTEXT(U850)),"分担契約/単価契約",IF(ISTEXT(U850),"単価契約",IF(K850&lt;&gt;"","分担契約",""))))</f>
        <v/>
      </c>
      <c r="BK850" s="147"/>
      <c r="BL850" s="102" t="str">
        <f>IF(COUNTIF(T850,"**"),"",IF(AND(T850&gt;=契約状況コード表!P$5,OR(H850=契約状況コード表!M$5,H850=契約状況コード表!M$6)),1,IF(AND(T850&gt;=契約状況コード表!P$13,H850&lt;&gt;契約状況コード表!M$5,H850&lt;&gt;契約状況コード表!M$6),1,"")))</f>
        <v/>
      </c>
      <c r="BM850" s="132" t="str">
        <f t="shared" si="104"/>
        <v>○</v>
      </c>
      <c r="BN850" s="102" t="b">
        <f t="shared" si="105"/>
        <v>1</v>
      </c>
      <c r="BO850" s="102" t="b">
        <f t="shared" si="106"/>
        <v>1</v>
      </c>
    </row>
    <row r="851" spans="7:67" ht="60.6" customHeight="1">
      <c r="G851" s="64"/>
      <c r="H851" s="65"/>
      <c r="I851" s="65"/>
      <c r="J851" s="65"/>
      <c r="K851" s="64"/>
      <c r="L851" s="29"/>
      <c r="M851" s="66"/>
      <c r="N851" s="65"/>
      <c r="O851" s="67"/>
      <c r="P851" s="72"/>
      <c r="Q851" s="73"/>
      <c r="R851" s="65"/>
      <c r="S851" s="64"/>
      <c r="T851" s="68"/>
      <c r="U851" s="75"/>
      <c r="V851" s="76"/>
      <c r="W851" s="148" t="str">
        <f>IF(OR(T851="他官署で調達手続きを実施のため",AG851=契約状況コード表!G$5),"－",IF(V851&lt;&gt;"",ROUNDDOWN(V851/T851,3),(IFERROR(ROUNDDOWN(U851/T851,3),"－"))))</f>
        <v>－</v>
      </c>
      <c r="X851" s="68"/>
      <c r="Y851" s="68"/>
      <c r="Z851" s="71"/>
      <c r="AA851" s="69"/>
      <c r="AB851" s="70"/>
      <c r="AC851" s="71"/>
      <c r="AD851" s="71"/>
      <c r="AE851" s="71"/>
      <c r="AF851" s="71"/>
      <c r="AG851" s="69"/>
      <c r="AH851" s="65"/>
      <c r="AI851" s="65"/>
      <c r="AJ851" s="65"/>
      <c r="AK851" s="29"/>
      <c r="AL851" s="29"/>
      <c r="AM851" s="170"/>
      <c r="AN851" s="170"/>
      <c r="AO851" s="170"/>
      <c r="AP851" s="170"/>
      <c r="AQ851" s="29"/>
      <c r="AR851" s="64"/>
      <c r="AS851" s="29"/>
      <c r="AT851" s="29"/>
      <c r="AU851" s="29"/>
      <c r="AV851" s="29"/>
      <c r="AW851" s="29"/>
      <c r="AX851" s="29"/>
      <c r="AY851" s="29"/>
      <c r="AZ851" s="29"/>
      <c r="BA851" s="92"/>
      <c r="BB851" s="97"/>
      <c r="BC851" s="98" t="str">
        <f>IF(AND(OR(K851=契約状況コード表!D$5,K851=契約状況コード表!D$6),OR(AG851=契約状況コード表!G$5,AG851=契約状況コード表!G$6)),"年間支払金額(全官署)",IF(OR(AG851=契約状況コード表!G$5,AG851=契約状況コード表!G$6),"年間支払金額",IF(AND(OR(COUNTIF(AI851,"*すべて*"),COUNTIF(AI851,"*全て*")),S851="●",OR(K851=契約状況コード表!D$5,K851=契約状況コード表!D$6)),"年間支払金額(全官署、契約相手方ごと)",IF(AND(OR(COUNTIF(AI851,"*すべて*"),COUNTIF(AI851,"*全て*")),S851="●"),"年間支払金額(契約相手方ごと)",IF(AND(OR(K851=契約状況コード表!D$5,K851=契約状況コード表!D$6),AG851=契約状況コード表!G$7),"契約総額(全官署)",IF(AND(K851=契約状況コード表!D$7,AG851=契約状況コード表!G$7),"契約総額(自官署のみ)",IF(K851=契約状況コード表!D$7,"年間支払金額(自官署のみ)",IF(AG851=契約状況コード表!G$7,"契約総額",IF(AND(COUNTIF(BJ851,"&lt;&gt;*単価*"),OR(K851=契約状況コード表!D$5,K851=契約状況コード表!D$6)),"全官署予定価格",IF(AND(COUNTIF(BJ851,"*単価*"),OR(K851=契約状況コード表!D$5,K851=契約状況コード表!D$6)),"全官署支払金額",IF(AND(COUNTIF(BJ851,"&lt;&gt;*単価*"),COUNTIF(BJ851,"*変更契約*")),"変更後予定価格",IF(COUNTIF(BJ851,"*単価*"),"年間支払金額","予定価格"))))))))))))</f>
        <v>予定価格</v>
      </c>
      <c r="BD851" s="98" t="str">
        <f>IF(AND(BI851=契約状況コード表!M$5,T851&gt;契約状況コード表!N$5),"○",IF(AND(BI851=契約状況コード表!M$6,T851&gt;=契約状況コード表!N$6),"○",IF(AND(BI851=契約状況コード表!M$7,T851&gt;=契約状況コード表!N$7),"○",IF(AND(BI851=契約状況コード表!M$8,T851&gt;=契約状況コード表!N$8),"○",IF(AND(BI851=契約状況コード表!M$9,T851&gt;=契約状況コード表!N$9),"○",IF(AND(BI851=契約状況コード表!M$10,T851&gt;=契約状況コード表!N$10),"○",IF(AND(BI851=契約状況コード表!M$11,T851&gt;=契約状況コード表!N$11),"○",IF(AND(BI851=契約状況コード表!M$12,T851&gt;=契約状況コード表!N$12),"○",IF(AND(BI851=契約状況コード表!M$13,T851&gt;=契約状況コード表!N$13),"○",IF(T851="他官署で調達手続き入札を実施のため","○","×"))))))))))</f>
        <v>×</v>
      </c>
      <c r="BE851" s="98" t="str">
        <f>IF(AND(BI851=契約状況コード表!M$5,Y851&gt;契約状況コード表!N$5),"○",IF(AND(BI851=契約状況コード表!M$6,Y851&gt;=契約状況コード表!N$6),"○",IF(AND(BI851=契約状況コード表!M$7,Y851&gt;=契約状況コード表!N$7),"○",IF(AND(BI851=契約状況コード表!M$8,Y851&gt;=契約状況コード表!N$8),"○",IF(AND(BI851=契約状況コード表!M$9,Y851&gt;=契約状況コード表!N$9),"○",IF(AND(BI851=契約状況コード表!M$10,Y851&gt;=契約状況コード表!N$10),"○",IF(AND(BI851=契約状況コード表!M$11,Y851&gt;=契約状況コード表!N$11),"○",IF(AND(BI851=契約状況コード表!M$12,Y851&gt;=契約状況コード表!N$12),"○",IF(AND(BI851=契約状況コード表!M$13,Y851&gt;=契約状況コード表!N$13),"○","×")))))))))</f>
        <v>×</v>
      </c>
      <c r="BF851" s="98" t="str">
        <f t="shared" si="100"/>
        <v>×</v>
      </c>
      <c r="BG851" s="98" t="str">
        <f t="shared" si="101"/>
        <v>×</v>
      </c>
      <c r="BH851" s="99" t="str">
        <f t="shared" si="102"/>
        <v/>
      </c>
      <c r="BI851" s="146">
        <f t="shared" si="103"/>
        <v>0</v>
      </c>
      <c r="BJ851" s="29" t="str">
        <f>IF(AG851=契約状況コード表!G$5,"",IF(AND(K851&lt;&gt;"",ISTEXT(U851)),"分担契約/単価契約",IF(ISTEXT(U851),"単価契約",IF(K851&lt;&gt;"","分担契約",""))))</f>
        <v/>
      </c>
      <c r="BK851" s="147"/>
      <c r="BL851" s="102" t="str">
        <f>IF(COUNTIF(T851,"**"),"",IF(AND(T851&gt;=契約状況コード表!P$5,OR(H851=契約状況コード表!M$5,H851=契約状況コード表!M$6)),1,IF(AND(T851&gt;=契約状況コード表!P$13,H851&lt;&gt;契約状況コード表!M$5,H851&lt;&gt;契約状況コード表!M$6),1,"")))</f>
        <v/>
      </c>
      <c r="BM851" s="132" t="str">
        <f t="shared" si="104"/>
        <v>○</v>
      </c>
      <c r="BN851" s="102" t="b">
        <f t="shared" si="105"/>
        <v>1</v>
      </c>
      <c r="BO851" s="102" t="b">
        <f t="shared" si="106"/>
        <v>1</v>
      </c>
    </row>
    <row r="852" spans="7:67" ht="60.6" customHeight="1">
      <c r="G852" s="64"/>
      <c r="H852" s="65"/>
      <c r="I852" s="65"/>
      <c r="J852" s="65"/>
      <c r="K852" s="64"/>
      <c r="L852" s="29"/>
      <c r="M852" s="66"/>
      <c r="N852" s="65"/>
      <c r="O852" s="67"/>
      <c r="P852" s="72"/>
      <c r="Q852" s="73"/>
      <c r="R852" s="65"/>
      <c r="S852" s="64"/>
      <c r="T852" s="68"/>
      <c r="U852" s="75"/>
      <c r="V852" s="76"/>
      <c r="W852" s="148" t="str">
        <f>IF(OR(T852="他官署で調達手続きを実施のため",AG852=契約状況コード表!G$5),"－",IF(V852&lt;&gt;"",ROUNDDOWN(V852/T852,3),(IFERROR(ROUNDDOWN(U852/T852,3),"－"))))</f>
        <v>－</v>
      </c>
      <c r="X852" s="68"/>
      <c r="Y852" s="68"/>
      <c r="Z852" s="71"/>
      <c r="AA852" s="69"/>
      <c r="AB852" s="70"/>
      <c r="AC852" s="71"/>
      <c r="AD852" s="71"/>
      <c r="AE852" s="71"/>
      <c r="AF852" s="71"/>
      <c r="AG852" s="69"/>
      <c r="AH852" s="65"/>
      <c r="AI852" s="65"/>
      <c r="AJ852" s="65"/>
      <c r="AK852" s="29"/>
      <c r="AL852" s="29"/>
      <c r="AM852" s="170"/>
      <c r="AN852" s="170"/>
      <c r="AO852" s="170"/>
      <c r="AP852" s="170"/>
      <c r="AQ852" s="29"/>
      <c r="AR852" s="64"/>
      <c r="AS852" s="29"/>
      <c r="AT852" s="29"/>
      <c r="AU852" s="29"/>
      <c r="AV852" s="29"/>
      <c r="AW852" s="29"/>
      <c r="AX852" s="29"/>
      <c r="AY852" s="29"/>
      <c r="AZ852" s="29"/>
      <c r="BA852" s="90"/>
      <c r="BB852" s="97"/>
      <c r="BC852" s="98" t="str">
        <f>IF(AND(OR(K852=契約状況コード表!D$5,K852=契約状況コード表!D$6),OR(AG852=契約状況コード表!G$5,AG852=契約状況コード表!G$6)),"年間支払金額(全官署)",IF(OR(AG852=契約状況コード表!G$5,AG852=契約状況コード表!G$6),"年間支払金額",IF(AND(OR(COUNTIF(AI852,"*すべて*"),COUNTIF(AI852,"*全て*")),S852="●",OR(K852=契約状況コード表!D$5,K852=契約状況コード表!D$6)),"年間支払金額(全官署、契約相手方ごと)",IF(AND(OR(COUNTIF(AI852,"*すべて*"),COUNTIF(AI852,"*全て*")),S852="●"),"年間支払金額(契約相手方ごと)",IF(AND(OR(K852=契約状況コード表!D$5,K852=契約状況コード表!D$6),AG852=契約状況コード表!G$7),"契約総額(全官署)",IF(AND(K852=契約状況コード表!D$7,AG852=契約状況コード表!G$7),"契約総額(自官署のみ)",IF(K852=契約状況コード表!D$7,"年間支払金額(自官署のみ)",IF(AG852=契約状況コード表!G$7,"契約総額",IF(AND(COUNTIF(BJ852,"&lt;&gt;*単価*"),OR(K852=契約状況コード表!D$5,K852=契約状況コード表!D$6)),"全官署予定価格",IF(AND(COUNTIF(BJ852,"*単価*"),OR(K852=契約状況コード表!D$5,K852=契約状況コード表!D$6)),"全官署支払金額",IF(AND(COUNTIF(BJ852,"&lt;&gt;*単価*"),COUNTIF(BJ852,"*変更契約*")),"変更後予定価格",IF(COUNTIF(BJ852,"*単価*"),"年間支払金額","予定価格"))))))))))))</f>
        <v>予定価格</v>
      </c>
      <c r="BD852" s="98" t="str">
        <f>IF(AND(BI852=契約状況コード表!M$5,T852&gt;契約状況コード表!N$5),"○",IF(AND(BI852=契約状況コード表!M$6,T852&gt;=契約状況コード表!N$6),"○",IF(AND(BI852=契約状況コード表!M$7,T852&gt;=契約状況コード表!N$7),"○",IF(AND(BI852=契約状況コード表!M$8,T852&gt;=契約状況コード表!N$8),"○",IF(AND(BI852=契約状況コード表!M$9,T852&gt;=契約状況コード表!N$9),"○",IF(AND(BI852=契約状況コード表!M$10,T852&gt;=契約状況コード表!N$10),"○",IF(AND(BI852=契約状況コード表!M$11,T852&gt;=契約状況コード表!N$11),"○",IF(AND(BI852=契約状況コード表!M$12,T852&gt;=契約状況コード表!N$12),"○",IF(AND(BI852=契約状況コード表!M$13,T852&gt;=契約状況コード表!N$13),"○",IF(T852="他官署で調達手続き入札を実施のため","○","×"))))))))))</f>
        <v>×</v>
      </c>
      <c r="BE852" s="98" t="str">
        <f>IF(AND(BI852=契約状況コード表!M$5,Y852&gt;契約状況コード表!N$5),"○",IF(AND(BI852=契約状況コード表!M$6,Y852&gt;=契約状況コード表!N$6),"○",IF(AND(BI852=契約状況コード表!M$7,Y852&gt;=契約状況コード表!N$7),"○",IF(AND(BI852=契約状況コード表!M$8,Y852&gt;=契約状況コード表!N$8),"○",IF(AND(BI852=契約状況コード表!M$9,Y852&gt;=契約状況コード表!N$9),"○",IF(AND(BI852=契約状況コード表!M$10,Y852&gt;=契約状況コード表!N$10),"○",IF(AND(BI852=契約状況コード表!M$11,Y852&gt;=契約状況コード表!N$11),"○",IF(AND(BI852=契約状況コード表!M$12,Y852&gt;=契約状況コード表!N$12),"○",IF(AND(BI852=契約状況コード表!M$13,Y852&gt;=契約状況コード表!N$13),"○","×")))))))))</f>
        <v>×</v>
      </c>
      <c r="BF852" s="98" t="str">
        <f t="shared" si="100"/>
        <v>×</v>
      </c>
      <c r="BG852" s="98" t="str">
        <f t="shared" si="101"/>
        <v>×</v>
      </c>
      <c r="BH852" s="99" t="str">
        <f t="shared" si="102"/>
        <v/>
      </c>
      <c r="BI852" s="146">
        <f t="shared" si="103"/>
        <v>0</v>
      </c>
      <c r="BJ852" s="29" t="str">
        <f>IF(AG852=契約状況コード表!G$5,"",IF(AND(K852&lt;&gt;"",ISTEXT(U852)),"分担契約/単価契約",IF(ISTEXT(U852),"単価契約",IF(K852&lt;&gt;"","分担契約",""))))</f>
        <v/>
      </c>
      <c r="BK852" s="147"/>
      <c r="BL852" s="102" t="str">
        <f>IF(COUNTIF(T852,"**"),"",IF(AND(T852&gt;=契約状況コード表!P$5,OR(H852=契約状況コード表!M$5,H852=契約状況コード表!M$6)),1,IF(AND(T852&gt;=契約状況コード表!P$13,H852&lt;&gt;契約状況コード表!M$5,H852&lt;&gt;契約状況コード表!M$6),1,"")))</f>
        <v/>
      </c>
      <c r="BM852" s="132" t="str">
        <f t="shared" si="104"/>
        <v>○</v>
      </c>
      <c r="BN852" s="102" t="b">
        <f t="shared" si="105"/>
        <v>1</v>
      </c>
      <c r="BO852" s="102" t="b">
        <f t="shared" si="106"/>
        <v>1</v>
      </c>
    </row>
    <row r="853" spans="7:67" ht="60.6" customHeight="1">
      <c r="G853" s="64"/>
      <c r="H853" s="65"/>
      <c r="I853" s="65"/>
      <c r="J853" s="65"/>
      <c r="K853" s="64"/>
      <c r="L853" s="29"/>
      <c r="M853" s="66"/>
      <c r="N853" s="65"/>
      <c r="O853" s="67"/>
      <c r="P853" s="72"/>
      <c r="Q853" s="73"/>
      <c r="R853" s="65"/>
      <c r="S853" s="64"/>
      <c r="T853" s="68"/>
      <c r="U853" s="75"/>
      <c r="V853" s="76"/>
      <c r="W853" s="148" t="str">
        <f>IF(OR(T853="他官署で調達手続きを実施のため",AG853=契約状況コード表!G$5),"－",IF(V853&lt;&gt;"",ROUNDDOWN(V853/T853,3),(IFERROR(ROUNDDOWN(U853/T853,3),"－"))))</f>
        <v>－</v>
      </c>
      <c r="X853" s="68"/>
      <c r="Y853" s="68"/>
      <c r="Z853" s="71"/>
      <c r="AA853" s="69"/>
      <c r="AB853" s="70"/>
      <c r="AC853" s="71"/>
      <c r="AD853" s="71"/>
      <c r="AE853" s="71"/>
      <c r="AF853" s="71"/>
      <c r="AG853" s="69"/>
      <c r="AH853" s="65"/>
      <c r="AI853" s="65"/>
      <c r="AJ853" s="65"/>
      <c r="AK853" s="29"/>
      <c r="AL853" s="29"/>
      <c r="AM853" s="170"/>
      <c r="AN853" s="170"/>
      <c r="AO853" s="170"/>
      <c r="AP853" s="170"/>
      <c r="AQ853" s="29"/>
      <c r="AR853" s="64"/>
      <c r="AS853" s="29"/>
      <c r="AT853" s="29"/>
      <c r="AU853" s="29"/>
      <c r="AV853" s="29"/>
      <c r="AW853" s="29"/>
      <c r="AX853" s="29"/>
      <c r="AY853" s="29"/>
      <c r="AZ853" s="29"/>
      <c r="BA853" s="90"/>
      <c r="BB853" s="97"/>
      <c r="BC853" s="98" t="str">
        <f>IF(AND(OR(K853=契約状況コード表!D$5,K853=契約状況コード表!D$6),OR(AG853=契約状況コード表!G$5,AG853=契約状況コード表!G$6)),"年間支払金額(全官署)",IF(OR(AG853=契約状況コード表!G$5,AG853=契約状況コード表!G$6),"年間支払金額",IF(AND(OR(COUNTIF(AI853,"*すべて*"),COUNTIF(AI853,"*全て*")),S853="●",OR(K853=契約状況コード表!D$5,K853=契約状況コード表!D$6)),"年間支払金額(全官署、契約相手方ごと)",IF(AND(OR(COUNTIF(AI853,"*すべて*"),COUNTIF(AI853,"*全て*")),S853="●"),"年間支払金額(契約相手方ごと)",IF(AND(OR(K853=契約状況コード表!D$5,K853=契約状況コード表!D$6),AG853=契約状況コード表!G$7),"契約総額(全官署)",IF(AND(K853=契約状況コード表!D$7,AG853=契約状況コード表!G$7),"契約総額(自官署のみ)",IF(K853=契約状況コード表!D$7,"年間支払金額(自官署のみ)",IF(AG853=契約状況コード表!G$7,"契約総額",IF(AND(COUNTIF(BJ853,"&lt;&gt;*単価*"),OR(K853=契約状況コード表!D$5,K853=契約状況コード表!D$6)),"全官署予定価格",IF(AND(COUNTIF(BJ853,"*単価*"),OR(K853=契約状況コード表!D$5,K853=契約状況コード表!D$6)),"全官署支払金額",IF(AND(COUNTIF(BJ853,"&lt;&gt;*単価*"),COUNTIF(BJ853,"*変更契約*")),"変更後予定価格",IF(COUNTIF(BJ853,"*単価*"),"年間支払金額","予定価格"))))))))))))</f>
        <v>予定価格</v>
      </c>
      <c r="BD853" s="98" t="str">
        <f>IF(AND(BI853=契約状況コード表!M$5,T853&gt;契約状況コード表!N$5),"○",IF(AND(BI853=契約状況コード表!M$6,T853&gt;=契約状況コード表!N$6),"○",IF(AND(BI853=契約状況コード表!M$7,T853&gt;=契約状況コード表!N$7),"○",IF(AND(BI853=契約状況コード表!M$8,T853&gt;=契約状況コード表!N$8),"○",IF(AND(BI853=契約状況コード表!M$9,T853&gt;=契約状況コード表!N$9),"○",IF(AND(BI853=契約状況コード表!M$10,T853&gt;=契約状況コード表!N$10),"○",IF(AND(BI853=契約状況コード表!M$11,T853&gt;=契約状況コード表!N$11),"○",IF(AND(BI853=契約状況コード表!M$12,T853&gt;=契約状況コード表!N$12),"○",IF(AND(BI853=契約状況コード表!M$13,T853&gt;=契約状況コード表!N$13),"○",IF(T853="他官署で調達手続き入札を実施のため","○","×"))))))))))</f>
        <v>×</v>
      </c>
      <c r="BE853" s="98" t="str">
        <f>IF(AND(BI853=契約状況コード表!M$5,Y853&gt;契約状況コード表!N$5),"○",IF(AND(BI853=契約状況コード表!M$6,Y853&gt;=契約状況コード表!N$6),"○",IF(AND(BI853=契約状況コード表!M$7,Y853&gt;=契約状況コード表!N$7),"○",IF(AND(BI853=契約状況コード表!M$8,Y853&gt;=契約状況コード表!N$8),"○",IF(AND(BI853=契約状況コード表!M$9,Y853&gt;=契約状況コード表!N$9),"○",IF(AND(BI853=契約状況コード表!M$10,Y853&gt;=契約状況コード表!N$10),"○",IF(AND(BI853=契約状況コード表!M$11,Y853&gt;=契約状況コード表!N$11),"○",IF(AND(BI853=契約状況コード表!M$12,Y853&gt;=契約状況コード表!N$12),"○",IF(AND(BI853=契約状況コード表!M$13,Y853&gt;=契約状況コード表!N$13),"○","×")))))))))</f>
        <v>×</v>
      </c>
      <c r="BF853" s="98" t="str">
        <f t="shared" si="100"/>
        <v>×</v>
      </c>
      <c r="BG853" s="98" t="str">
        <f t="shared" si="101"/>
        <v>×</v>
      </c>
      <c r="BH853" s="99" t="str">
        <f t="shared" si="102"/>
        <v/>
      </c>
      <c r="BI853" s="146">
        <f t="shared" si="103"/>
        <v>0</v>
      </c>
      <c r="BJ853" s="29" t="str">
        <f>IF(AG853=契約状況コード表!G$5,"",IF(AND(K853&lt;&gt;"",ISTEXT(U853)),"分担契約/単価契約",IF(ISTEXT(U853),"単価契約",IF(K853&lt;&gt;"","分担契約",""))))</f>
        <v/>
      </c>
      <c r="BK853" s="147"/>
      <c r="BL853" s="102" t="str">
        <f>IF(COUNTIF(T853,"**"),"",IF(AND(T853&gt;=契約状況コード表!P$5,OR(H853=契約状況コード表!M$5,H853=契約状況コード表!M$6)),1,IF(AND(T853&gt;=契約状況コード表!P$13,H853&lt;&gt;契約状況コード表!M$5,H853&lt;&gt;契約状況コード表!M$6),1,"")))</f>
        <v/>
      </c>
      <c r="BM853" s="132" t="str">
        <f t="shared" si="104"/>
        <v>○</v>
      </c>
      <c r="BN853" s="102" t="b">
        <f t="shared" si="105"/>
        <v>1</v>
      </c>
      <c r="BO853" s="102" t="b">
        <f t="shared" si="106"/>
        <v>1</v>
      </c>
    </row>
    <row r="854" spans="7:67" ht="60.6" customHeight="1">
      <c r="G854" s="64"/>
      <c r="H854" s="65"/>
      <c r="I854" s="65"/>
      <c r="J854" s="65"/>
      <c r="K854" s="64"/>
      <c r="L854" s="29"/>
      <c r="M854" s="66"/>
      <c r="N854" s="65"/>
      <c r="O854" s="67"/>
      <c r="P854" s="72"/>
      <c r="Q854" s="73"/>
      <c r="R854" s="65"/>
      <c r="S854" s="64"/>
      <c r="T854" s="74"/>
      <c r="U854" s="131"/>
      <c r="V854" s="76"/>
      <c r="W854" s="148" t="str">
        <f>IF(OR(T854="他官署で調達手続きを実施のため",AG854=契約状況コード表!G$5),"－",IF(V854&lt;&gt;"",ROUNDDOWN(V854/T854,3),(IFERROR(ROUNDDOWN(U854/T854,3),"－"))))</f>
        <v>－</v>
      </c>
      <c r="X854" s="74"/>
      <c r="Y854" s="74"/>
      <c r="Z854" s="71"/>
      <c r="AA854" s="69"/>
      <c r="AB854" s="70"/>
      <c r="AC854" s="71"/>
      <c r="AD854" s="71"/>
      <c r="AE854" s="71"/>
      <c r="AF854" s="71"/>
      <c r="AG854" s="69"/>
      <c r="AH854" s="65"/>
      <c r="AI854" s="65"/>
      <c r="AJ854" s="65"/>
      <c r="AK854" s="29"/>
      <c r="AL854" s="29"/>
      <c r="AM854" s="170"/>
      <c r="AN854" s="170"/>
      <c r="AO854" s="170"/>
      <c r="AP854" s="170"/>
      <c r="AQ854" s="29"/>
      <c r="AR854" s="64"/>
      <c r="AS854" s="29"/>
      <c r="AT854" s="29"/>
      <c r="AU854" s="29"/>
      <c r="AV854" s="29"/>
      <c r="AW854" s="29"/>
      <c r="AX854" s="29"/>
      <c r="AY854" s="29"/>
      <c r="AZ854" s="29"/>
      <c r="BA854" s="90"/>
      <c r="BB854" s="97"/>
      <c r="BC854" s="98" t="str">
        <f>IF(AND(OR(K854=契約状況コード表!D$5,K854=契約状況コード表!D$6),OR(AG854=契約状況コード表!G$5,AG854=契約状況コード表!G$6)),"年間支払金額(全官署)",IF(OR(AG854=契約状況コード表!G$5,AG854=契約状況コード表!G$6),"年間支払金額",IF(AND(OR(COUNTIF(AI854,"*すべて*"),COUNTIF(AI854,"*全て*")),S854="●",OR(K854=契約状況コード表!D$5,K854=契約状況コード表!D$6)),"年間支払金額(全官署、契約相手方ごと)",IF(AND(OR(COUNTIF(AI854,"*すべて*"),COUNTIF(AI854,"*全て*")),S854="●"),"年間支払金額(契約相手方ごと)",IF(AND(OR(K854=契約状況コード表!D$5,K854=契約状況コード表!D$6),AG854=契約状況コード表!G$7),"契約総額(全官署)",IF(AND(K854=契約状況コード表!D$7,AG854=契約状況コード表!G$7),"契約総額(自官署のみ)",IF(K854=契約状況コード表!D$7,"年間支払金額(自官署のみ)",IF(AG854=契約状況コード表!G$7,"契約総額",IF(AND(COUNTIF(BJ854,"&lt;&gt;*単価*"),OR(K854=契約状況コード表!D$5,K854=契約状況コード表!D$6)),"全官署予定価格",IF(AND(COUNTIF(BJ854,"*単価*"),OR(K854=契約状況コード表!D$5,K854=契約状況コード表!D$6)),"全官署支払金額",IF(AND(COUNTIF(BJ854,"&lt;&gt;*単価*"),COUNTIF(BJ854,"*変更契約*")),"変更後予定価格",IF(COUNTIF(BJ854,"*単価*"),"年間支払金額","予定価格"))))))))))))</f>
        <v>予定価格</v>
      </c>
      <c r="BD854" s="98" t="str">
        <f>IF(AND(BI854=契約状況コード表!M$5,T854&gt;契約状況コード表!N$5),"○",IF(AND(BI854=契約状況コード表!M$6,T854&gt;=契約状況コード表!N$6),"○",IF(AND(BI854=契約状況コード表!M$7,T854&gt;=契約状況コード表!N$7),"○",IF(AND(BI854=契約状況コード表!M$8,T854&gt;=契約状況コード表!N$8),"○",IF(AND(BI854=契約状況コード表!M$9,T854&gt;=契約状況コード表!N$9),"○",IF(AND(BI854=契約状況コード表!M$10,T854&gt;=契約状況コード表!N$10),"○",IF(AND(BI854=契約状況コード表!M$11,T854&gt;=契約状況コード表!N$11),"○",IF(AND(BI854=契約状況コード表!M$12,T854&gt;=契約状況コード表!N$12),"○",IF(AND(BI854=契約状況コード表!M$13,T854&gt;=契約状況コード表!N$13),"○",IF(T854="他官署で調達手続き入札を実施のため","○","×"))))))))))</f>
        <v>×</v>
      </c>
      <c r="BE854" s="98" t="str">
        <f>IF(AND(BI854=契約状況コード表!M$5,Y854&gt;契約状況コード表!N$5),"○",IF(AND(BI854=契約状況コード表!M$6,Y854&gt;=契約状況コード表!N$6),"○",IF(AND(BI854=契約状況コード表!M$7,Y854&gt;=契約状況コード表!N$7),"○",IF(AND(BI854=契約状況コード表!M$8,Y854&gt;=契約状況コード表!N$8),"○",IF(AND(BI854=契約状況コード表!M$9,Y854&gt;=契約状況コード表!N$9),"○",IF(AND(BI854=契約状況コード表!M$10,Y854&gt;=契約状況コード表!N$10),"○",IF(AND(BI854=契約状況コード表!M$11,Y854&gt;=契約状況コード表!N$11),"○",IF(AND(BI854=契約状況コード表!M$12,Y854&gt;=契約状況コード表!N$12),"○",IF(AND(BI854=契約状況コード表!M$13,Y854&gt;=契約状況コード表!N$13),"○","×")))))))))</f>
        <v>×</v>
      </c>
      <c r="BF854" s="98" t="str">
        <f t="shared" si="100"/>
        <v>×</v>
      </c>
      <c r="BG854" s="98" t="str">
        <f t="shared" si="101"/>
        <v>×</v>
      </c>
      <c r="BH854" s="99" t="str">
        <f t="shared" si="102"/>
        <v/>
      </c>
      <c r="BI854" s="146">
        <f t="shared" si="103"/>
        <v>0</v>
      </c>
      <c r="BJ854" s="29" t="str">
        <f>IF(AG854=契約状況コード表!G$5,"",IF(AND(K854&lt;&gt;"",ISTEXT(U854)),"分担契約/単価契約",IF(ISTEXT(U854),"単価契約",IF(K854&lt;&gt;"","分担契約",""))))</f>
        <v/>
      </c>
      <c r="BK854" s="147"/>
      <c r="BL854" s="102" t="str">
        <f>IF(COUNTIF(T854,"**"),"",IF(AND(T854&gt;=契約状況コード表!P$5,OR(H854=契約状況コード表!M$5,H854=契約状況コード表!M$6)),1,IF(AND(T854&gt;=契約状況コード表!P$13,H854&lt;&gt;契約状況コード表!M$5,H854&lt;&gt;契約状況コード表!M$6),1,"")))</f>
        <v/>
      </c>
      <c r="BM854" s="132" t="str">
        <f t="shared" si="104"/>
        <v>○</v>
      </c>
      <c r="BN854" s="102" t="b">
        <f t="shared" si="105"/>
        <v>1</v>
      </c>
      <c r="BO854" s="102" t="b">
        <f t="shared" si="106"/>
        <v>1</v>
      </c>
    </row>
    <row r="855" spans="7:67" ht="60.6" customHeight="1">
      <c r="G855" s="64"/>
      <c r="H855" s="65"/>
      <c r="I855" s="65"/>
      <c r="J855" s="65"/>
      <c r="K855" s="64"/>
      <c r="L855" s="29"/>
      <c r="M855" s="66"/>
      <c r="N855" s="65"/>
      <c r="O855" s="67"/>
      <c r="P855" s="72"/>
      <c r="Q855" s="73"/>
      <c r="R855" s="65"/>
      <c r="S855" s="64"/>
      <c r="T855" s="68"/>
      <c r="U855" s="75"/>
      <c r="V855" s="76"/>
      <c r="W855" s="148" t="str">
        <f>IF(OR(T855="他官署で調達手続きを実施のため",AG855=契約状況コード表!G$5),"－",IF(V855&lt;&gt;"",ROUNDDOWN(V855/T855,3),(IFERROR(ROUNDDOWN(U855/T855,3),"－"))))</f>
        <v>－</v>
      </c>
      <c r="X855" s="68"/>
      <c r="Y855" s="68"/>
      <c r="Z855" s="71"/>
      <c r="AA855" s="69"/>
      <c r="AB855" s="70"/>
      <c r="AC855" s="71"/>
      <c r="AD855" s="71"/>
      <c r="AE855" s="71"/>
      <c r="AF855" s="71"/>
      <c r="AG855" s="69"/>
      <c r="AH855" s="65"/>
      <c r="AI855" s="65"/>
      <c r="AJ855" s="65"/>
      <c r="AK855" s="29"/>
      <c r="AL855" s="29"/>
      <c r="AM855" s="170"/>
      <c r="AN855" s="170"/>
      <c r="AO855" s="170"/>
      <c r="AP855" s="170"/>
      <c r="AQ855" s="29"/>
      <c r="AR855" s="64"/>
      <c r="AS855" s="29"/>
      <c r="AT855" s="29"/>
      <c r="AU855" s="29"/>
      <c r="AV855" s="29"/>
      <c r="AW855" s="29"/>
      <c r="AX855" s="29"/>
      <c r="AY855" s="29"/>
      <c r="AZ855" s="29"/>
      <c r="BA855" s="90"/>
      <c r="BB855" s="97"/>
      <c r="BC855" s="98" t="str">
        <f>IF(AND(OR(K855=契約状況コード表!D$5,K855=契約状況コード表!D$6),OR(AG855=契約状況コード表!G$5,AG855=契約状況コード表!G$6)),"年間支払金額(全官署)",IF(OR(AG855=契約状況コード表!G$5,AG855=契約状況コード表!G$6),"年間支払金額",IF(AND(OR(COUNTIF(AI855,"*すべて*"),COUNTIF(AI855,"*全て*")),S855="●",OR(K855=契約状況コード表!D$5,K855=契約状況コード表!D$6)),"年間支払金額(全官署、契約相手方ごと)",IF(AND(OR(COUNTIF(AI855,"*すべて*"),COUNTIF(AI855,"*全て*")),S855="●"),"年間支払金額(契約相手方ごと)",IF(AND(OR(K855=契約状況コード表!D$5,K855=契約状況コード表!D$6),AG855=契約状況コード表!G$7),"契約総額(全官署)",IF(AND(K855=契約状況コード表!D$7,AG855=契約状況コード表!G$7),"契約総額(自官署のみ)",IF(K855=契約状況コード表!D$7,"年間支払金額(自官署のみ)",IF(AG855=契約状況コード表!G$7,"契約総額",IF(AND(COUNTIF(BJ855,"&lt;&gt;*単価*"),OR(K855=契約状況コード表!D$5,K855=契約状況コード表!D$6)),"全官署予定価格",IF(AND(COUNTIF(BJ855,"*単価*"),OR(K855=契約状況コード表!D$5,K855=契約状況コード表!D$6)),"全官署支払金額",IF(AND(COUNTIF(BJ855,"&lt;&gt;*単価*"),COUNTIF(BJ855,"*変更契約*")),"変更後予定価格",IF(COUNTIF(BJ855,"*単価*"),"年間支払金額","予定価格"))))))))))))</f>
        <v>予定価格</v>
      </c>
      <c r="BD855" s="98" t="str">
        <f>IF(AND(BI855=契約状況コード表!M$5,T855&gt;契約状況コード表!N$5),"○",IF(AND(BI855=契約状況コード表!M$6,T855&gt;=契約状況コード表!N$6),"○",IF(AND(BI855=契約状況コード表!M$7,T855&gt;=契約状況コード表!N$7),"○",IF(AND(BI855=契約状況コード表!M$8,T855&gt;=契約状況コード表!N$8),"○",IF(AND(BI855=契約状況コード表!M$9,T855&gt;=契約状況コード表!N$9),"○",IF(AND(BI855=契約状況コード表!M$10,T855&gt;=契約状況コード表!N$10),"○",IF(AND(BI855=契約状況コード表!M$11,T855&gt;=契約状況コード表!N$11),"○",IF(AND(BI855=契約状況コード表!M$12,T855&gt;=契約状況コード表!N$12),"○",IF(AND(BI855=契約状況コード表!M$13,T855&gt;=契約状況コード表!N$13),"○",IF(T855="他官署で調達手続き入札を実施のため","○","×"))))))))))</f>
        <v>×</v>
      </c>
      <c r="BE855" s="98" t="str">
        <f>IF(AND(BI855=契約状況コード表!M$5,Y855&gt;契約状況コード表!N$5),"○",IF(AND(BI855=契約状況コード表!M$6,Y855&gt;=契約状況コード表!N$6),"○",IF(AND(BI855=契約状況コード表!M$7,Y855&gt;=契約状況コード表!N$7),"○",IF(AND(BI855=契約状況コード表!M$8,Y855&gt;=契約状況コード表!N$8),"○",IF(AND(BI855=契約状況コード表!M$9,Y855&gt;=契約状況コード表!N$9),"○",IF(AND(BI855=契約状況コード表!M$10,Y855&gt;=契約状況コード表!N$10),"○",IF(AND(BI855=契約状況コード表!M$11,Y855&gt;=契約状況コード表!N$11),"○",IF(AND(BI855=契約状況コード表!M$12,Y855&gt;=契約状況コード表!N$12),"○",IF(AND(BI855=契約状況コード表!M$13,Y855&gt;=契約状況コード表!N$13),"○","×")))))))))</f>
        <v>×</v>
      </c>
      <c r="BF855" s="98" t="str">
        <f t="shared" si="100"/>
        <v>×</v>
      </c>
      <c r="BG855" s="98" t="str">
        <f t="shared" si="101"/>
        <v>×</v>
      </c>
      <c r="BH855" s="99" t="str">
        <f t="shared" si="102"/>
        <v/>
      </c>
      <c r="BI855" s="146">
        <f t="shared" si="103"/>
        <v>0</v>
      </c>
      <c r="BJ855" s="29" t="str">
        <f>IF(AG855=契約状況コード表!G$5,"",IF(AND(K855&lt;&gt;"",ISTEXT(U855)),"分担契約/単価契約",IF(ISTEXT(U855),"単価契約",IF(K855&lt;&gt;"","分担契約",""))))</f>
        <v/>
      </c>
      <c r="BK855" s="147"/>
      <c r="BL855" s="102" t="str">
        <f>IF(COUNTIF(T855,"**"),"",IF(AND(T855&gt;=契約状況コード表!P$5,OR(H855=契約状況コード表!M$5,H855=契約状況コード表!M$6)),1,IF(AND(T855&gt;=契約状況コード表!P$13,H855&lt;&gt;契約状況コード表!M$5,H855&lt;&gt;契約状況コード表!M$6),1,"")))</f>
        <v/>
      </c>
      <c r="BM855" s="132" t="str">
        <f t="shared" si="104"/>
        <v>○</v>
      </c>
      <c r="BN855" s="102" t="b">
        <f t="shared" si="105"/>
        <v>1</v>
      </c>
      <c r="BO855" s="102" t="b">
        <f t="shared" si="106"/>
        <v>1</v>
      </c>
    </row>
    <row r="856" spans="7:67" ht="60.6" customHeight="1">
      <c r="G856" s="64"/>
      <c r="H856" s="65"/>
      <c r="I856" s="65"/>
      <c r="J856" s="65"/>
      <c r="K856" s="64"/>
      <c r="L856" s="29"/>
      <c r="M856" s="66"/>
      <c r="N856" s="65"/>
      <c r="O856" s="67"/>
      <c r="P856" s="72"/>
      <c r="Q856" s="73"/>
      <c r="R856" s="65"/>
      <c r="S856" s="64"/>
      <c r="T856" s="68"/>
      <c r="U856" s="75"/>
      <c r="V856" s="76"/>
      <c r="W856" s="148" t="str">
        <f>IF(OR(T856="他官署で調達手続きを実施のため",AG856=契約状況コード表!G$5),"－",IF(V856&lt;&gt;"",ROUNDDOWN(V856/T856,3),(IFERROR(ROUNDDOWN(U856/T856,3),"－"))))</f>
        <v>－</v>
      </c>
      <c r="X856" s="68"/>
      <c r="Y856" s="68"/>
      <c r="Z856" s="71"/>
      <c r="AA856" s="69"/>
      <c r="AB856" s="70"/>
      <c r="AC856" s="71"/>
      <c r="AD856" s="71"/>
      <c r="AE856" s="71"/>
      <c r="AF856" s="71"/>
      <c r="AG856" s="69"/>
      <c r="AH856" s="65"/>
      <c r="AI856" s="65"/>
      <c r="AJ856" s="65"/>
      <c r="AK856" s="29"/>
      <c r="AL856" s="29"/>
      <c r="AM856" s="170"/>
      <c r="AN856" s="170"/>
      <c r="AO856" s="170"/>
      <c r="AP856" s="170"/>
      <c r="AQ856" s="29"/>
      <c r="AR856" s="64"/>
      <c r="AS856" s="29"/>
      <c r="AT856" s="29"/>
      <c r="AU856" s="29"/>
      <c r="AV856" s="29"/>
      <c r="AW856" s="29"/>
      <c r="AX856" s="29"/>
      <c r="AY856" s="29"/>
      <c r="AZ856" s="29"/>
      <c r="BA856" s="90"/>
      <c r="BB856" s="97"/>
      <c r="BC856" s="98" t="str">
        <f>IF(AND(OR(K856=契約状況コード表!D$5,K856=契約状況コード表!D$6),OR(AG856=契約状況コード表!G$5,AG856=契約状況コード表!G$6)),"年間支払金額(全官署)",IF(OR(AG856=契約状況コード表!G$5,AG856=契約状況コード表!G$6),"年間支払金額",IF(AND(OR(COUNTIF(AI856,"*すべて*"),COUNTIF(AI856,"*全て*")),S856="●",OR(K856=契約状況コード表!D$5,K856=契約状況コード表!D$6)),"年間支払金額(全官署、契約相手方ごと)",IF(AND(OR(COUNTIF(AI856,"*すべて*"),COUNTIF(AI856,"*全て*")),S856="●"),"年間支払金額(契約相手方ごと)",IF(AND(OR(K856=契約状況コード表!D$5,K856=契約状況コード表!D$6),AG856=契約状況コード表!G$7),"契約総額(全官署)",IF(AND(K856=契約状況コード表!D$7,AG856=契約状況コード表!G$7),"契約総額(自官署のみ)",IF(K856=契約状況コード表!D$7,"年間支払金額(自官署のみ)",IF(AG856=契約状況コード表!G$7,"契約総額",IF(AND(COUNTIF(BJ856,"&lt;&gt;*単価*"),OR(K856=契約状況コード表!D$5,K856=契約状況コード表!D$6)),"全官署予定価格",IF(AND(COUNTIF(BJ856,"*単価*"),OR(K856=契約状況コード表!D$5,K856=契約状況コード表!D$6)),"全官署支払金額",IF(AND(COUNTIF(BJ856,"&lt;&gt;*単価*"),COUNTIF(BJ856,"*変更契約*")),"変更後予定価格",IF(COUNTIF(BJ856,"*単価*"),"年間支払金額","予定価格"))))))))))))</f>
        <v>予定価格</v>
      </c>
      <c r="BD856" s="98" t="str">
        <f>IF(AND(BI856=契約状況コード表!M$5,T856&gt;契約状況コード表!N$5),"○",IF(AND(BI856=契約状況コード表!M$6,T856&gt;=契約状況コード表!N$6),"○",IF(AND(BI856=契約状況コード表!M$7,T856&gt;=契約状況コード表!N$7),"○",IF(AND(BI856=契約状況コード表!M$8,T856&gt;=契約状況コード表!N$8),"○",IF(AND(BI856=契約状況コード表!M$9,T856&gt;=契約状況コード表!N$9),"○",IF(AND(BI856=契約状況コード表!M$10,T856&gt;=契約状況コード表!N$10),"○",IF(AND(BI856=契約状況コード表!M$11,T856&gt;=契約状況コード表!N$11),"○",IF(AND(BI856=契約状況コード表!M$12,T856&gt;=契約状況コード表!N$12),"○",IF(AND(BI856=契約状況コード表!M$13,T856&gt;=契約状況コード表!N$13),"○",IF(T856="他官署で調達手続き入札を実施のため","○","×"))))))))))</f>
        <v>×</v>
      </c>
      <c r="BE856" s="98" t="str">
        <f>IF(AND(BI856=契約状況コード表!M$5,Y856&gt;契約状況コード表!N$5),"○",IF(AND(BI856=契約状況コード表!M$6,Y856&gt;=契約状況コード表!N$6),"○",IF(AND(BI856=契約状況コード表!M$7,Y856&gt;=契約状況コード表!N$7),"○",IF(AND(BI856=契約状況コード表!M$8,Y856&gt;=契約状況コード表!N$8),"○",IF(AND(BI856=契約状況コード表!M$9,Y856&gt;=契約状況コード表!N$9),"○",IF(AND(BI856=契約状況コード表!M$10,Y856&gt;=契約状況コード表!N$10),"○",IF(AND(BI856=契約状況コード表!M$11,Y856&gt;=契約状況コード表!N$11),"○",IF(AND(BI856=契約状況コード表!M$12,Y856&gt;=契約状況コード表!N$12),"○",IF(AND(BI856=契約状況コード表!M$13,Y856&gt;=契約状況コード表!N$13),"○","×")))))))))</f>
        <v>×</v>
      </c>
      <c r="BF856" s="98" t="str">
        <f t="shared" si="100"/>
        <v>×</v>
      </c>
      <c r="BG856" s="98" t="str">
        <f t="shared" si="101"/>
        <v>×</v>
      </c>
      <c r="BH856" s="99" t="str">
        <f t="shared" si="102"/>
        <v/>
      </c>
      <c r="BI856" s="146">
        <f t="shared" si="103"/>
        <v>0</v>
      </c>
      <c r="BJ856" s="29" t="str">
        <f>IF(AG856=契約状況コード表!G$5,"",IF(AND(K856&lt;&gt;"",ISTEXT(U856)),"分担契約/単価契約",IF(ISTEXT(U856),"単価契約",IF(K856&lt;&gt;"","分担契約",""))))</f>
        <v/>
      </c>
      <c r="BK856" s="147"/>
      <c r="BL856" s="102" t="str">
        <f>IF(COUNTIF(T856,"**"),"",IF(AND(T856&gt;=契約状況コード表!P$5,OR(H856=契約状況コード表!M$5,H856=契約状況コード表!M$6)),1,IF(AND(T856&gt;=契約状況コード表!P$13,H856&lt;&gt;契約状況コード表!M$5,H856&lt;&gt;契約状況コード表!M$6),1,"")))</f>
        <v/>
      </c>
      <c r="BM856" s="132" t="str">
        <f t="shared" si="104"/>
        <v>○</v>
      </c>
      <c r="BN856" s="102" t="b">
        <f t="shared" si="105"/>
        <v>1</v>
      </c>
      <c r="BO856" s="102" t="b">
        <f t="shared" si="106"/>
        <v>1</v>
      </c>
    </row>
    <row r="857" spans="7:67" ht="60.6" customHeight="1">
      <c r="G857" s="64"/>
      <c r="H857" s="65"/>
      <c r="I857" s="65"/>
      <c r="J857" s="65"/>
      <c r="K857" s="64"/>
      <c r="L857" s="29"/>
      <c r="M857" s="66"/>
      <c r="N857" s="65"/>
      <c r="O857" s="67"/>
      <c r="P857" s="72"/>
      <c r="Q857" s="73"/>
      <c r="R857" s="65"/>
      <c r="S857" s="64"/>
      <c r="T857" s="68"/>
      <c r="U857" s="75"/>
      <c r="V857" s="76"/>
      <c r="W857" s="148" t="str">
        <f>IF(OR(T857="他官署で調達手続きを実施のため",AG857=契約状況コード表!G$5),"－",IF(V857&lt;&gt;"",ROUNDDOWN(V857/T857,3),(IFERROR(ROUNDDOWN(U857/T857,3),"－"))))</f>
        <v>－</v>
      </c>
      <c r="X857" s="68"/>
      <c r="Y857" s="68"/>
      <c r="Z857" s="71"/>
      <c r="AA857" s="69"/>
      <c r="AB857" s="70"/>
      <c r="AC857" s="71"/>
      <c r="AD857" s="71"/>
      <c r="AE857" s="71"/>
      <c r="AF857" s="71"/>
      <c r="AG857" s="69"/>
      <c r="AH857" s="65"/>
      <c r="AI857" s="65"/>
      <c r="AJ857" s="65"/>
      <c r="AK857" s="29"/>
      <c r="AL857" s="29"/>
      <c r="AM857" s="170"/>
      <c r="AN857" s="170"/>
      <c r="AO857" s="170"/>
      <c r="AP857" s="170"/>
      <c r="AQ857" s="29"/>
      <c r="AR857" s="64"/>
      <c r="AS857" s="29"/>
      <c r="AT857" s="29"/>
      <c r="AU857" s="29"/>
      <c r="AV857" s="29"/>
      <c r="AW857" s="29"/>
      <c r="AX857" s="29"/>
      <c r="AY857" s="29"/>
      <c r="AZ857" s="29"/>
      <c r="BA857" s="90"/>
      <c r="BB857" s="97"/>
      <c r="BC857" s="98" t="str">
        <f>IF(AND(OR(K857=契約状況コード表!D$5,K857=契約状況コード表!D$6),OR(AG857=契約状況コード表!G$5,AG857=契約状況コード表!G$6)),"年間支払金額(全官署)",IF(OR(AG857=契約状況コード表!G$5,AG857=契約状況コード表!G$6),"年間支払金額",IF(AND(OR(COUNTIF(AI857,"*すべて*"),COUNTIF(AI857,"*全て*")),S857="●",OR(K857=契約状況コード表!D$5,K857=契約状況コード表!D$6)),"年間支払金額(全官署、契約相手方ごと)",IF(AND(OR(COUNTIF(AI857,"*すべて*"),COUNTIF(AI857,"*全て*")),S857="●"),"年間支払金額(契約相手方ごと)",IF(AND(OR(K857=契約状況コード表!D$5,K857=契約状況コード表!D$6),AG857=契約状況コード表!G$7),"契約総額(全官署)",IF(AND(K857=契約状況コード表!D$7,AG857=契約状況コード表!G$7),"契約総額(自官署のみ)",IF(K857=契約状況コード表!D$7,"年間支払金額(自官署のみ)",IF(AG857=契約状況コード表!G$7,"契約総額",IF(AND(COUNTIF(BJ857,"&lt;&gt;*単価*"),OR(K857=契約状況コード表!D$5,K857=契約状況コード表!D$6)),"全官署予定価格",IF(AND(COUNTIF(BJ857,"*単価*"),OR(K857=契約状況コード表!D$5,K857=契約状況コード表!D$6)),"全官署支払金額",IF(AND(COUNTIF(BJ857,"&lt;&gt;*単価*"),COUNTIF(BJ857,"*変更契約*")),"変更後予定価格",IF(COUNTIF(BJ857,"*単価*"),"年間支払金額","予定価格"))))))))))))</f>
        <v>予定価格</v>
      </c>
      <c r="BD857" s="98" t="str">
        <f>IF(AND(BI857=契約状況コード表!M$5,T857&gt;契約状況コード表!N$5),"○",IF(AND(BI857=契約状況コード表!M$6,T857&gt;=契約状況コード表!N$6),"○",IF(AND(BI857=契約状況コード表!M$7,T857&gt;=契約状況コード表!N$7),"○",IF(AND(BI857=契約状況コード表!M$8,T857&gt;=契約状況コード表!N$8),"○",IF(AND(BI857=契約状況コード表!M$9,T857&gt;=契約状況コード表!N$9),"○",IF(AND(BI857=契約状況コード表!M$10,T857&gt;=契約状況コード表!N$10),"○",IF(AND(BI857=契約状況コード表!M$11,T857&gt;=契約状況コード表!N$11),"○",IF(AND(BI857=契約状況コード表!M$12,T857&gt;=契約状況コード表!N$12),"○",IF(AND(BI857=契約状況コード表!M$13,T857&gt;=契約状況コード表!N$13),"○",IF(T857="他官署で調達手続き入札を実施のため","○","×"))))))))))</f>
        <v>×</v>
      </c>
      <c r="BE857" s="98" t="str">
        <f>IF(AND(BI857=契約状況コード表!M$5,Y857&gt;契約状況コード表!N$5),"○",IF(AND(BI857=契約状況コード表!M$6,Y857&gt;=契約状況コード表!N$6),"○",IF(AND(BI857=契約状況コード表!M$7,Y857&gt;=契約状況コード表!N$7),"○",IF(AND(BI857=契約状況コード表!M$8,Y857&gt;=契約状況コード表!N$8),"○",IF(AND(BI857=契約状況コード表!M$9,Y857&gt;=契約状況コード表!N$9),"○",IF(AND(BI857=契約状況コード表!M$10,Y857&gt;=契約状況コード表!N$10),"○",IF(AND(BI857=契約状況コード表!M$11,Y857&gt;=契約状況コード表!N$11),"○",IF(AND(BI857=契約状況コード表!M$12,Y857&gt;=契約状況コード表!N$12),"○",IF(AND(BI857=契約状況コード表!M$13,Y857&gt;=契約状況コード表!N$13),"○","×")))))))))</f>
        <v>×</v>
      </c>
      <c r="BF857" s="98" t="str">
        <f t="shared" ref="BF857:BF920" si="107">IF(AND(L857="×",BG857="○"),"×",BG857)</f>
        <v>×</v>
      </c>
      <c r="BG857" s="98" t="str">
        <f t="shared" ref="BG857:BG920" si="108">IF(BB857&lt;&gt;"",BB857,IF(COUNTIF(BC857,"*予定価格*"),BD857,BE857))</f>
        <v>×</v>
      </c>
      <c r="BH857" s="99" t="str">
        <f t="shared" ref="BH857:BH920" si="109">IF(BG857="○",X857,"")</f>
        <v/>
      </c>
      <c r="BI857" s="146">
        <f t="shared" ref="BI857:BI920" si="110">IF(H857="③情報システム",IF(COUNTIF(I857,"*借入*")+COUNTIF(I857,"*賃貸*")+COUNTIF(I857,"*リース*"),"⑨物品等賃借",IF(COUNTIF(I857,"*購入*")+COUNTIF(DM857,"*調達*"),"⑦物品等購入",IF(COUNTIF(I857,"*製造*"),"⑧物品等製造","⑩役務"))),H857)</f>
        <v>0</v>
      </c>
      <c r="BJ857" s="29" t="str">
        <f>IF(AG857=契約状況コード表!G$5,"",IF(AND(K857&lt;&gt;"",ISTEXT(U857)),"分担契約/単価契約",IF(ISTEXT(U857),"単価契約",IF(K857&lt;&gt;"","分担契約",""))))</f>
        <v/>
      </c>
      <c r="BK857" s="147"/>
      <c r="BL857" s="102" t="str">
        <f>IF(COUNTIF(T857,"**"),"",IF(AND(T857&gt;=契約状況コード表!P$5,OR(H857=契約状況コード表!M$5,H857=契約状況コード表!M$6)),1,IF(AND(T857&gt;=契約状況コード表!P$13,H857&lt;&gt;契約状況コード表!M$5,H857&lt;&gt;契約状況コード表!M$6),1,"")))</f>
        <v/>
      </c>
      <c r="BM857" s="132" t="str">
        <f t="shared" ref="BM857:BM920" si="111">IF(LEN(O857)=0,"○",IF(LEN(O857)=1,"○",IF(LEN(O857)=13,"○",IF(LEN(O857)=27,"○",IF(LEN(O857)=41,"○","×")))))</f>
        <v>○</v>
      </c>
      <c r="BN857" s="102" t="b">
        <f t="shared" ref="BN857:BN920" si="112">_xlfn.ISFORMULA(BI857)</f>
        <v>1</v>
      </c>
      <c r="BO857" s="102" t="b">
        <f t="shared" ref="BO857:BO920" si="113">_xlfn.ISFORMULA(BJ857)</f>
        <v>1</v>
      </c>
    </row>
    <row r="858" spans="7:67" ht="60.6" customHeight="1">
      <c r="G858" s="64"/>
      <c r="H858" s="65"/>
      <c r="I858" s="65"/>
      <c r="J858" s="65"/>
      <c r="K858" s="64"/>
      <c r="L858" s="29"/>
      <c r="M858" s="66"/>
      <c r="N858" s="65"/>
      <c r="O858" s="67"/>
      <c r="P858" s="72"/>
      <c r="Q858" s="73"/>
      <c r="R858" s="65"/>
      <c r="S858" s="64"/>
      <c r="T858" s="68"/>
      <c r="U858" s="75"/>
      <c r="V858" s="76"/>
      <c r="W858" s="148" t="str">
        <f>IF(OR(T858="他官署で調達手続きを実施のため",AG858=契約状況コード表!G$5),"－",IF(V858&lt;&gt;"",ROUNDDOWN(V858/T858,3),(IFERROR(ROUNDDOWN(U858/T858,3),"－"))))</f>
        <v>－</v>
      </c>
      <c r="X858" s="68"/>
      <c r="Y858" s="68"/>
      <c r="Z858" s="71"/>
      <c r="AA858" s="69"/>
      <c r="AB858" s="70"/>
      <c r="AC858" s="71"/>
      <c r="AD858" s="71"/>
      <c r="AE858" s="71"/>
      <c r="AF858" s="71"/>
      <c r="AG858" s="69"/>
      <c r="AH858" s="65"/>
      <c r="AI858" s="65"/>
      <c r="AJ858" s="65"/>
      <c r="AK858" s="29"/>
      <c r="AL858" s="29"/>
      <c r="AM858" s="170"/>
      <c r="AN858" s="170"/>
      <c r="AO858" s="170"/>
      <c r="AP858" s="170"/>
      <c r="AQ858" s="29"/>
      <c r="AR858" s="64"/>
      <c r="AS858" s="29"/>
      <c r="AT858" s="29"/>
      <c r="AU858" s="29"/>
      <c r="AV858" s="29"/>
      <c r="AW858" s="29"/>
      <c r="AX858" s="29"/>
      <c r="AY858" s="29"/>
      <c r="AZ858" s="29"/>
      <c r="BA858" s="92"/>
      <c r="BB858" s="97"/>
      <c r="BC858" s="98" t="str">
        <f>IF(AND(OR(K858=契約状況コード表!D$5,K858=契約状況コード表!D$6),OR(AG858=契約状況コード表!G$5,AG858=契約状況コード表!G$6)),"年間支払金額(全官署)",IF(OR(AG858=契約状況コード表!G$5,AG858=契約状況コード表!G$6),"年間支払金額",IF(AND(OR(COUNTIF(AI858,"*すべて*"),COUNTIF(AI858,"*全て*")),S858="●",OR(K858=契約状況コード表!D$5,K858=契約状況コード表!D$6)),"年間支払金額(全官署、契約相手方ごと)",IF(AND(OR(COUNTIF(AI858,"*すべて*"),COUNTIF(AI858,"*全て*")),S858="●"),"年間支払金額(契約相手方ごと)",IF(AND(OR(K858=契約状況コード表!D$5,K858=契約状況コード表!D$6),AG858=契約状況コード表!G$7),"契約総額(全官署)",IF(AND(K858=契約状況コード表!D$7,AG858=契約状況コード表!G$7),"契約総額(自官署のみ)",IF(K858=契約状況コード表!D$7,"年間支払金額(自官署のみ)",IF(AG858=契約状況コード表!G$7,"契約総額",IF(AND(COUNTIF(BJ858,"&lt;&gt;*単価*"),OR(K858=契約状況コード表!D$5,K858=契約状況コード表!D$6)),"全官署予定価格",IF(AND(COUNTIF(BJ858,"*単価*"),OR(K858=契約状況コード表!D$5,K858=契約状況コード表!D$6)),"全官署支払金額",IF(AND(COUNTIF(BJ858,"&lt;&gt;*単価*"),COUNTIF(BJ858,"*変更契約*")),"変更後予定価格",IF(COUNTIF(BJ858,"*単価*"),"年間支払金額","予定価格"))))))))))))</f>
        <v>予定価格</v>
      </c>
      <c r="BD858" s="98" t="str">
        <f>IF(AND(BI858=契約状況コード表!M$5,T858&gt;契約状況コード表!N$5),"○",IF(AND(BI858=契約状況コード表!M$6,T858&gt;=契約状況コード表!N$6),"○",IF(AND(BI858=契約状況コード表!M$7,T858&gt;=契約状況コード表!N$7),"○",IF(AND(BI858=契約状況コード表!M$8,T858&gt;=契約状況コード表!N$8),"○",IF(AND(BI858=契約状況コード表!M$9,T858&gt;=契約状況コード表!N$9),"○",IF(AND(BI858=契約状況コード表!M$10,T858&gt;=契約状況コード表!N$10),"○",IF(AND(BI858=契約状況コード表!M$11,T858&gt;=契約状況コード表!N$11),"○",IF(AND(BI858=契約状況コード表!M$12,T858&gt;=契約状況コード表!N$12),"○",IF(AND(BI858=契約状況コード表!M$13,T858&gt;=契約状況コード表!N$13),"○",IF(T858="他官署で調達手続き入札を実施のため","○","×"))))))))))</f>
        <v>×</v>
      </c>
      <c r="BE858" s="98" t="str">
        <f>IF(AND(BI858=契約状況コード表!M$5,Y858&gt;契約状況コード表!N$5),"○",IF(AND(BI858=契約状況コード表!M$6,Y858&gt;=契約状況コード表!N$6),"○",IF(AND(BI858=契約状況コード表!M$7,Y858&gt;=契約状況コード表!N$7),"○",IF(AND(BI858=契約状況コード表!M$8,Y858&gt;=契約状況コード表!N$8),"○",IF(AND(BI858=契約状況コード表!M$9,Y858&gt;=契約状況コード表!N$9),"○",IF(AND(BI858=契約状況コード表!M$10,Y858&gt;=契約状況コード表!N$10),"○",IF(AND(BI858=契約状況コード表!M$11,Y858&gt;=契約状況コード表!N$11),"○",IF(AND(BI858=契約状況コード表!M$12,Y858&gt;=契約状況コード表!N$12),"○",IF(AND(BI858=契約状況コード表!M$13,Y858&gt;=契約状況コード表!N$13),"○","×")))))))))</f>
        <v>×</v>
      </c>
      <c r="BF858" s="98" t="str">
        <f t="shared" si="107"/>
        <v>×</v>
      </c>
      <c r="BG858" s="98" t="str">
        <f t="shared" si="108"/>
        <v>×</v>
      </c>
      <c r="BH858" s="99" t="str">
        <f t="shared" si="109"/>
        <v/>
      </c>
      <c r="BI858" s="146">
        <f t="shared" si="110"/>
        <v>0</v>
      </c>
      <c r="BJ858" s="29" t="str">
        <f>IF(AG858=契約状況コード表!G$5,"",IF(AND(K858&lt;&gt;"",ISTEXT(U858)),"分担契約/単価契約",IF(ISTEXT(U858),"単価契約",IF(K858&lt;&gt;"","分担契約",""))))</f>
        <v/>
      </c>
      <c r="BK858" s="147"/>
      <c r="BL858" s="102" t="str">
        <f>IF(COUNTIF(T858,"**"),"",IF(AND(T858&gt;=契約状況コード表!P$5,OR(H858=契約状況コード表!M$5,H858=契約状況コード表!M$6)),1,IF(AND(T858&gt;=契約状況コード表!P$13,H858&lt;&gt;契約状況コード表!M$5,H858&lt;&gt;契約状況コード表!M$6),1,"")))</f>
        <v/>
      </c>
      <c r="BM858" s="132" t="str">
        <f t="shared" si="111"/>
        <v>○</v>
      </c>
      <c r="BN858" s="102" t="b">
        <f t="shared" si="112"/>
        <v>1</v>
      </c>
      <c r="BO858" s="102" t="b">
        <f t="shared" si="113"/>
        <v>1</v>
      </c>
    </row>
    <row r="859" spans="7:67" ht="60.6" customHeight="1">
      <c r="G859" s="64"/>
      <c r="H859" s="65"/>
      <c r="I859" s="65"/>
      <c r="J859" s="65"/>
      <c r="K859" s="64"/>
      <c r="L859" s="29"/>
      <c r="M859" s="66"/>
      <c r="N859" s="65"/>
      <c r="O859" s="67"/>
      <c r="P859" s="72"/>
      <c r="Q859" s="73"/>
      <c r="R859" s="65"/>
      <c r="S859" s="64"/>
      <c r="T859" s="68"/>
      <c r="U859" s="75"/>
      <c r="V859" s="76"/>
      <c r="W859" s="148" t="str">
        <f>IF(OR(T859="他官署で調達手続きを実施のため",AG859=契約状況コード表!G$5),"－",IF(V859&lt;&gt;"",ROUNDDOWN(V859/T859,3),(IFERROR(ROUNDDOWN(U859/T859,3),"－"))))</f>
        <v>－</v>
      </c>
      <c r="X859" s="68"/>
      <c r="Y859" s="68"/>
      <c r="Z859" s="71"/>
      <c r="AA859" s="69"/>
      <c r="AB859" s="70"/>
      <c r="AC859" s="71"/>
      <c r="AD859" s="71"/>
      <c r="AE859" s="71"/>
      <c r="AF859" s="71"/>
      <c r="AG859" s="69"/>
      <c r="AH859" s="65"/>
      <c r="AI859" s="65"/>
      <c r="AJ859" s="65"/>
      <c r="AK859" s="29"/>
      <c r="AL859" s="29"/>
      <c r="AM859" s="170"/>
      <c r="AN859" s="170"/>
      <c r="AO859" s="170"/>
      <c r="AP859" s="170"/>
      <c r="AQ859" s="29"/>
      <c r="AR859" s="64"/>
      <c r="AS859" s="29"/>
      <c r="AT859" s="29"/>
      <c r="AU859" s="29"/>
      <c r="AV859" s="29"/>
      <c r="AW859" s="29"/>
      <c r="AX859" s="29"/>
      <c r="AY859" s="29"/>
      <c r="AZ859" s="29"/>
      <c r="BA859" s="90"/>
      <c r="BB859" s="97"/>
      <c r="BC859" s="98" t="str">
        <f>IF(AND(OR(K859=契約状況コード表!D$5,K859=契約状況コード表!D$6),OR(AG859=契約状況コード表!G$5,AG859=契約状況コード表!G$6)),"年間支払金額(全官署)",IF(OR(AG859=契約状況コード表!G$5,AG859=契約状況コード表!G$6),"年間支払金額",IF(AND(OR(COUNTIF(AI859,"*すべて*"),COUNTIF(AI859,"*全て*")),S859="●",OR(K859=契約状況コード表!D$5,K859=契約状況コード表!D$6)),"年間支払金額(全官署、契約相手方ごと)",IF(AND(OR(COUNTIF(AI859,"*すべて*"),COUNTIF(AI859,"*全て*")),S859="●"),"年間支払金額(契約相手方ごと)",IF(AND(OR(K859=契約状況コード表!D$5,K859=契約状況コード表!D$6),AG859=契約状況コード表!G$7),"契約総額(全官署)",IF(AND(K859=契約状況コード表!D$7,AG859=契約状況コード表!G$7),"契約総額(自官署のみ)",IF(K859=契約状況コード表!D$7,"年間支払金額(自官署のみ)",IF(AG859=契約状況コード表!G$7,"契約総額",IF(AND(COUNTIF(BJ859,"&lt;&gt;*単価*"),OR(K859=契約状況コード表!D$5,K859=契約状況コード表!D$6)),"全官署予定価格",IF(AND(COUNTIF(BJ859,"*単価*"),OR(K859=契約状況コード表!D$5,K859=契約状況コード表!D$6)),"全官署支払金額",IF(AND(COUNTIF(BJ859,"&lt;&gt;*単価*"),COUNTIF(BJ859,"*変更契約*")),"変更後予定価格",IF(COUNTIF(BJ859,"*単価*"),"年間支払金額","予定価格"))))))))))))</f>
        <v>予定価格</v>
      </c>
      <c r="BD859" s="98" t="str">
        <f>IF(AND(BI859=契約状況コード表!M$5,T859&gt;契約状況コード表!N$5),"○",IF(AND(BI859=契約状況コード表!M$6,T859&gt;=契約状況コード表!N$6),"○",IF(AND(BI859=契約状況コード表!M$7,T859&gt;=契約状況コード表!N$7),"○",IF(AND(BI859=契約状況コード表!M$8,T859&gt;=契約状況コード表!N$8),"○",IF(AND(BI859=契約状況コード表!M$9,T859&gt;=契約状況コード表!N$9),"○",IF(AND(BI859=契約状況コード表!M$10,T859&gt;=契約状況コード表!N$10),"○",IF(AND(BI859=契約状況コード表!M$11,T859&gt;=契約状況コード表!N$11),"○",IF(AND(BI859=契約状況コード表!M$12,T859&gt;=契約状況コード表!N$12),"○",IF(AND(BI859=契約状況コード表!M$13,T859&gt;=契約状況コード表!N$13),"○",IF(T859="他官署で調達手続き入札を実施のため","○","×"))))))))))</f>
        <v>×</v>
      </c>
      <c r="BE859" s="98" t="str">
        <f>IF(AND(BI859=契約状況コード表!M$5,Y859&gt;契約状況コード表!N$5),"○",IF(AND(BI859=契約状況コード表!M$6,Y859&gt;=契約状況コード表!N$6),"○",IF(AND(BI859=契約状況コード表!M$7,Y859&gt;=契約状況コード表!N$7),"○",IF(AND(BI859=契約状況コード表!M$8,Y859&gt;=契約状況コード表!N$8),"○",IF(AND(BI859=契約状況コード表!M$9,Y859&gt;=契約状況コード表!N$9),"○",IF(AND(BI859=契約状況コード表!M$10,Y859&gt;=契約状況コード表!N$10),"○",IF(AND(BI859=契約状況コード表!M$11,Y859&gt;=契約状況コード表!N$11),"○",IF(AND(BI859=契約状況コード表!M$12,Y859&gt;=契約状況コード表!N$12),"○",IF(AND(BI859=契約状況コード表!M$13,Y859&gt;=契約状況コード表!N$13),"○","×")))))))))</f>
        <v>×</v>
      </c>
      <c r="BF859" s="98" t="str">
        <f t="shared" si="107"/>
        <v>×</v>
      </c>
      <c r="BG859" s="98" t="str">
        <f t="shared" si="108"/>
        <v>×</v>
      </c>
      <c r="BH859" s="99" t="str">
        <f t="shared" si="109"/>
        <v/>
      </c>
      <c r="BI859" s="146">
        <f t="shared" si="110"/>
        <v>0</v>
      </c>
      <c r="BJ859" s="29" t="str">
        <f>IF(AG859=契約状況コード表!G$5,"",IF(AND(K859&lt;&gt;"",ISTEXT(U859)),"分担契約/単価契約",IF(ISTEXT(U859),"単価契約",IF(K859&lt;&gt;"","分担契約",""))))</f>
        <v/>
      </c>
      <c r="BK859" s="147"/>
      <c r="BL859" s="102" t="str">
        <f>IF(COUNTIF(T859,"**"),"",IF(AND(T859&gt;=契約状況コード表!P$5,OR(H859=契約状況コード表!M$5,H859=契約状況コード表!M$6)),1,IF(AND(T859&gt;=契約状況コード表!P$13,H859&lt;&gt;契約状況コード表!M$5,H859&lt;&gt;契約状況コード表!M$6),1,"")))</f>
        <v/>
      </c>
      <c r="BM859" s="132" t="str">
        <f t="shared" si="111"/>
        <v>○</v>
      </c>
      <c r="BN859" s="102" t="b">
        <f t="shared" si="112"/>
        <v>1</v>
      </c>
      <c r="BO859" s="102" t="b">
        <f t="shared" si="113"/>
        <v>1</v>
      </c>
    </row>
    <row r="860" spans="7:67" ht="60.6" customHeight="1">
      <c r="G860" s="64"/>
      <c r="H860" s="65"/>
      <c r="I860" s="65"/>
      <c r="J860" s="65"/>
      <c r="K860" s="64"/>
      <c r="L860" s="29"/>
      <c r="M860" s="66"/>
      <c r="N860" s="65"/>
      <c r="O860" s="67"/>
      <c r="P860" s="72"/>
      <c r="Q860" s="73"/>
      <c r="R860" s="65"/>
      <c r="S860" s="64"/>
      <c r="T860" s="68"/>
      <c r="U860" s="75"/>
      <c r="V860" s="76"/>
      <c r="W860" s="148" t="str">
        <f>IF(OR(T860="他官署で調達手続きを実施のため",AG860=契約状況コード表!G$5),"－",IF(V860&lt;&gt;"",ROUNDDOWN(V860/T860,3),(IFERROR(ROUNDDOWN(U860/T860,3),"－"))))</f>
        <v>－</v>
      </c>
      <c r="X860" s="68"/>
      <c r="Y860" s="68"/>
      <c r="Z860" s="71"/>
      <c r="AA860" s="69"/>
      <c r="AB860" s="70"/>
      <c r="AC860" s="71"/>
      <c r="AD860" s="71"/>
      <c r="AE860" s="71"/>
      <c r="AF860" s="71"/>
      <c r="AG860" s="69"/>
      <c r="AH860" s="65"/>
      <c r="AI860" s="65"/>
      <c r="AJ860" s="65"/>
      <c r="AK860" s="29"/>
      <c r="AL860" s="29"/>
      <c r="AM860" s="170"/>
      <c r="AN860" s="170"/>
      <c r="AO860" s="170"/>
      <c r="AP860" s="170"/>
      <c r="AQ860" s="29"/>
      <c r="AR860" s="64"/>
      <c r="AS860" s="29"/>
      <c r="AT860" s="29"/>
      <c r="AU860" s="29"/>
      <c r="AV860" s="29"/>
      <c r="AW860" s="29"/>
      <c r="AX860" s="29"/>
      <c r="AY860" s="29"/>
      <c r="AZ860" s="29"/>
      <c r="BA860" s="90"/>
      <c r="BB860" s="97"/>
      <c r="BC860" s="98" t="str">
        <f>IF(AND(OR(K860=契約状況コード表!D$5,K860=契約状況コード表!D$6),OR(AG860=契約状況コード表!G$5,AG860=契約状況コード表!G$6)),"年間支払金額(全官署)",IF(OR(AG860=契約状況コード表!G$5,AG860=契約状況コード表!G$6),"年間支払金額",IF(AND(OR(COUNTIF(AI860,"*すべて*"),COUNTIF(AI860,"*全て*")),S860="●",OR(K860=契約状況コード表!D$5,K860=契約状況コード表!D$6)),"年間支払金額(全官署、契約相手方ごと)",IF(AND(OR(COUNTIF(AI860,"*すべて*"),COUNTIF(AI860,"*全て*")),S860="●"),"年間支払金額(契約相手方ごと)",IF(AND(OR(K860=契約状況コード表!D$5,K860=契約状況コード表!D$6),AG860=契約状況コード表!G$7),"契約総額(全官署)",IF(AND(K860=契約状況コード表!D$7,AG860=契約状況コード表!G$7),"契約総額(自官署のみ)",IF(K860=契約状況コード表!D$7,"年間支払金額(自官署のみ)",IF(AG860=契約状況コード表!G$7,"契約総額",IF(AND(COUNTIF(BJ860,"&lt;&gt;*単価*"),OR(K860=契約状況コード表!D$5,K860=契約状況コード表!D$6)),"全官署予定価格",IF(AND(COUNTIF(BJ860,"*単価*"),OR(K860=契約状況コード表!D$5,K860=契約状況コード表!D$6)),"全官署支払金額",IF(AND(COUNTIF(BJ860,"&lt;&gt;*単価*"),COUNTIF(BJ860,"*変更契約*")),"変更後予定価格",IF(COUNTIF(BJ860,"*単価*"),"年間支払金額","予定価格"))))))))))))</f>
        <v>予定価格</v>
      </c>
      <c r="BD860" s="98" t="str">
        <f>IF(AND(BI860=契約状況コード表!M$5,T860&gt;契約状況コード表!N$5),"○",IF(AND(BI860=契約状況コード表!M$6,T860&gt;=契約状況コード表!N$6),"○",IF(AND(BI860=契約状況コード表!M$7,T860&gt;=契約状況コード表!N$7),"○",IF(AND(BI860=契約状況コード表!M$8,T860&gt;=契約状況コード表!N$8),"○",IF(AND(BI860=契約状況コード表!M$9,T860&gt;=契約状況コード表!N$9),"○",IF(AND(BI860=契約状況コード表!M$10,T860&gt;=契約状況コード表!N$10),"○",IF(AND(BI860=契約状況コード表!M$11,T860&gt;=契約状況コード表!N$11),"○",IF(AND(BI860=契約状況コード表!M$12,T860&gt;=契約状況コード表!N$12),"○",IF(AND(BI860=契約状況コード表!M$13,T860&gt;=契約状況コード表!N$13),"○",IF(T860="他官署で調達手続き入札を実施のため","○","×"))))))))))</f>
        <v>×</v>
      </c>
      <c r="BE860" s="98" t="str">
        <f>IF(AND(BI860=契約状況コード表!M$5,Y860&gt;契約状況コード表!N$5),"○",IF(AND(BI860=契約状況コード表!M$6,Y860&gt;=契約状況コード表!N$6),"○",IF(AND(BI860=契約状況コード表!M$7,Y860&gt;=契約状況コード表!N$7),"○",IF(AND(BI860=契約状況コード表!M$8,Y860&gt;=契約状況コード表!N$8),"○",IF(AND(BI860=契約状況コード表!M$9,Y860&gt;=契約状況コード表!N$9),"○",IF(AND(BI860=契約状況コード表!M$10,Y860&gt;=契約状況コード表!N$10),"○",IF(AND(BI860=契約状況コード表!M$11,Y860&gt;=契約状況コード表!N$11),"○",IF(AND(BI860=契約状況コード表!M$12,Y860&gt;=契約状況コード表!N$12),"○",IF(AND(BI860=契約状況コード表!M$13,Y860&gt;=契約状況コード表!N$13),"○","×")))))))))</f>
        <v>×</v>
      </c>
      <c r="BF860" s="98" t="str">
        <f t="shared" si="107"/>
        <v>×</v>
      </c>
      <c r="BG860" s="98" t="str">
        <f t="shared" si="108"/>
        <v>×</v>
      </c>
      <c r="BH860" s="99" t="str">
        <f t="shared" si="109"/>
        <v/>
      </c>
      <c r="BI860" s="146">
        <f t="shared" si="110"/>
        <v>0</v>
      </c>
      <c r="BJ860" s="29" t="str">
        <f>IF(AG860=契約状況コード表!G$5,"",IF(AND(K860&lt;&gt;"",ISTEXT(U860)),"分担契約/単価契約",IF(ISTEXT(U860),"単価契約",IF(K860&lt;&gt;"","分担契約",""))))</f>
        <v/>
      </c>
      <c r="BK860" s="147"/>
      <c r="BL860" s="102" t="str">
        <f>IF(COUNTIF(T860,"**"),"",IF(AND(T860&gt;=契約状況コード表!P$5,OR(H860=契約状況コード表!M$5,H860=契約状況コード表!M$6)),1,IF(AND(T860&gt;=契約状況コード表!P$13,H860&lt;&gt;契約状況コード表!M$5,H860&lt;&gt;契約状況コード表!M$6),1,"")))</f>
        <v/>
      </c>
      <c r="BM860" s="132" t="str">
        <f t="shared" si="111"/>
        <v>○</v>
      </c>
      <c r="BN860" s="102" t="b">
        <f t="shared" si="112"/>
        <v>1</v>
      </c>
      <c r="BO860" s="102" t="b">
        <f t="shared" si="113"/>
        <v>1</v>
      </c>
    </row>
    <row r="861" spans="7:67" ht="60.6" customHeight="1">
      <c r="G861" s="64"/>
      <c r="H861" s="65"/>
      <c r="I861" s="65"/>
      <c r="J861" s="65"/>
      <c r="K861" s="64"/>
      <c r="L861" s="29"/>
      <c r="M861" s="66"/>
      <c r="N861" s="65"/>
      <c r="O861" s="67"/>
      <c r="P861" s="72"/>
      <c r="Q861" s="73"/>
      <c r="R861" s="65"/>
      <c r="S861" s="64"/>
      <c r="T861" s="74"/>
      <c r="U861" s="131"/>
      <c r="V861" s="76"/>
      <c r="W861" s="148" t="str">
        <f>IF(OR(T861="他官署で調達手続きを実施のため",AG861=契約状況コード表!G$5),"－",IF(V861&lt;&gt;"",ROUNDDOWN(V861/T861,3),(IFERROR(ROUNDDOWN(U861/T861,3),"－"))))</f>
        <v>－</v>
      </c>
      <c r="X861" s="74"/>
      <c r="Y861" s="74"/>
      <c r="Z861" s="71"/>
      <c r="AA861" s="69"/>
      <c r="AB861" s="70"/>
      <c r="AC861" s="71"/>
      <c r="AD861" s="71"/>
      <c r="AE861" s="71"/>
      <c r="AF861" s="71"/>
      <c r="AG861" s="69"/>
      <c r="AH861" s="65"/>
      <c r="AI861" s="65"/>
      <c r="AJ861" s="65"/>
      <c r="AK861" s="29"/>
      <c r="AL861" s="29"/>
      <c r="AM861" s="170"/>
      <c r="AN861" s="170"/>
      <c r="AO861" s="170"/>
      <c r="AP861" s="170"/>
      <c r="AQ861" s="29"/>
      <c r="AR861" s="64"/>
      <c r="AS861" s="29"/>
      <c r="AT861" s="29"/>
      <c r="AU861" s="29"/>
      <c r="AV861" s="29"/>
      <c r="AW861" s="29"/>
      <c r="AX861" s="29"/>
      <c r="AY861" s="29"/>
      <c r="AZ861" s="29"/>
      <c r="BA861" s="90"/>
      <c r="BB861" s="97"/>
      <c r="BC861" s="98" t="str">
        <f>IF(AND(OR(K861=契約状況コード表!D$5,K861=契約状況コード表!D$6),OR(AG861=契約状況コード表!G$5,AG861=契約状況コード表!G$6)),"年間支払金額(全官署)",IF(OR(AG861=契約状況コード表!G$5,AG861=契約状況コード表!G$6),"年間支払金額",IF(AND(OR(COUNTIF(AI861,"*すべて*"),COUNTIF(AI861,"*全て*")),S861="●",OR(K861=契約状況コード表!D$5,K861=契約状況コード表!D$6)),"年間支払金額(全官署、契約相手方ごと)",IF(AND(OR(COUNTIF(AI861,"*すべて*"),COUNTIF(AI861,"*全て*")),S861="●"),"年間支払金額(契約相手方ごと)",IF(AND(OR(K861=契約状況コード表!D$5,K861=契約状況コード表!D$6),AG861=契約状況コード表!G$7),"契約総額(全官署)",IF(AND(K861=契約状況コード表!D$7,AG861=契約状況コード表!G$7),"契約総額(自官署のみ)",IF(K861=契約状況コード表!D$7,"年間支払金額(自官署のみ)",IF(AG861=契約状況コード表!G$7,"契約総額",IF(AND(COUNTIF(BJ861,"&lt;&gt;*単価*"),OR(K861=契約状況コード表!D$5,K861=契約状況コード表!D$6)),"全官署予定価格",IF(AND(COUNTIF(BJ861,"*単価*"),OR(K861=契約状況コード表!D$5,K861=契約状況コード表!D$6)),"全官署支払金額",IF(AND(COUNTIF(BJ861,"&lt;&gt;*単価*"),COUNTIF(BJ861,"*変更契約*")),"変更後予定価格",IF(COUNTIF(BJ861,"*単価*"),"年間支払金額","予定価格"))))))))))))</f>
        <v>予定価格</v>
      </c>
      <c r="BD861" s="98" t="str">
        <f>IF(AND(BI861=契約状況コード表!M$5,T861&gt;契約状況コード表!N$5),"○",IF(AND(BI861=契約状況コード表!M$6,T861&gt;=契約状況コード表!N$6),"○",IF(AND(BI861=契約状況コード表!M$7,T861&gt;=契約状況コード表!N$7),"○",IF(AND(BI861=契約状況コード表!M$8,T861&gt;=契約状況コード表!N$8),"○",IF(AND(BI861=契約状況コード表!M$9,T861&gt;=契約状況コード表!N$9),"○",IF(AND(BI861=契約状況コード表!M$10,T861&gt;=契約状況コード表!N$10),"○",IF(AND(BI861=契約状況コード表!M$11,T861&gt;=契約状況コード表!N$11),"○",IF(AND(BI861=契約状況コード表!M$12,T861&gt;=契約状況コード表!N$12),"○",IF(AND(BI861=契約状況コード表!M$13,T861&gt;=契約状況コード表!N$13),"○",IF(T861="他官署で調達手続き入札を実施のため","○","×"))))))))))</f>
        <v>×</v>
      </c>
      <c r="BE861" s="98" t="str">
        <f>IF(AND(BI861=契約状況コード表!M$5,Y861&gt;契約状況コード表!N$5),"○",IF(AND(BI861=契約状況コード表!M$6,Y861&gt;=契約状況コード表!N$6),"○",IF(AND(BI861=契約状況コード表!M$7,Y861&gt;=契約状況コード表!N$7),"○",IF(AND(BI861=契約状況コード表!M$8,Y861&gt;=契約状況コード表!N$8),"○",IF(AND(BI861=契約状況コード表!M$9,Y861&gt;=契約状況コード表!N$9),"○",IF(AND(BI861=契約状況コード表!M$10,Y861&gt;=契約状況コード表!N$10),"○",IF(AND(BI861=契約状況コード表!M$11,Y861&gt;=契約状況コード表!N$11),"○",IF(AND(BI861=契約状況コード表!M$12,Y861&gt;=契約状況コード表!N$12),"○",IF(AND(BI861=契約状況コード表!M$13,Y861&gt;=契約状況コード表!N$13),"○","×")))))))))</f>
        <v>×</v>
      </c>
      <c r="BF861" s="98" t="str">
        <f t="shared" si="107"/>
        <v>×</v>
      </c>
      <c r="BG861" s="98" t="str">
        <f t="shared" si="108"/>
        <v>×</v>
      </c>
      <c r="BH861" s="99" t="str">
        <f t="shared" si="109"/>
        <v/>
      </c>
      <c r="BI861" s="146">
        <f t="shared" si="110"/>
        <v>0</v>
      </c>
      <c r="BJ861" s="29" t="str">
        <f>IF(AG861=契約状況コード表!G$5,"",IF(AND(K861&lt;&gt;"",ISTEXT(U861)),"分担契約/単価契約",IF(ISTEXT(U861),"単価契約",IF(K861&lt;&gt;"","分担契約",""))))</f>
        <v/>
      </c>
      <c r="BK861" s="147"/>
      <c r="BL861" s="102" t="str">
        <f>IF(COUNTIF(T861,"**"),"",IF(AND(T861&gt;=契約状況コード表!P$5,OR(H861=契約状況コード表!M$5,H861=契約状況コード表!M$6)),1,IF(AND(T861&gt;=契約状況コード表!P$13,H861&lt;&gt;契約状況コード表!M$5,H861&lt;&gt;契約状況コード表!M$6),1,"")))</f>
        <v/>
      </c>
      <c r="BM861" s="132" t="str">
        <f t="shared" si="111"/>
        <v>○</v>
      </c>
      <c r="BN861" s="102" t="b">
        <f t="shared" si="112"/>
        <v>1</v>
      </c>
      <c r="BO861" s="102" t="b">
        <f t="shared" si="113"/>
        <v>1</v>
      </c>
    </row>
    <row r="862" spans="7:67" ht="60.6" customHeight="1">
      <c r="G862" s="64"/>
      <c r="H862" s="65"/>
      <c r="I862" s="65"/>
      <c r="J862" s="65"/>
      <c r="K862" s="64"/>
      <c r="L862" s="29"/>
      <c r="M862" s="66"/>
      <c r="N862" s="65"/>
      <c r="O862" s="67"/>
      <c r="P862" s="72"/>
      <c r="Q862" s="73"/>
      <c r="R862" s="65"/>
      <c r="S862" s="64"/>
      <c r="T862" s="68"/>
      <c r="U862" s="75"/>
      <c r="V862" s="76"/>
      <c r="W862" s="148" t="str">
        <f>IF(OR(T862="他官署で調達手続きを実施のため",AG862=契約状況コード表!G$5),"－",IF(V862&lt;&gt;"",ROUNDDOWN(V862/T862,3),(IFERROR(ROUNDDOWN(U862/T862,3),"－"))))</f>
        <v>－</v>
      </c>
      <c r="X862" s="68"/>
      <c r="Y862" s="68"/>
      <c r="Z862" s="71"/>
      <c r="AA862" s="69"/>
      <c r="AB862" s="70"/>
      <c r="AC862" s="71"/>
      <c r="AD862" s="71"/>
      <c r="AE862" s="71"/>
      <c r="AF862" s="71"/>
      <c r="AG862" s="69"/>
      <c r="AH862" s="65"/>
      <c r="AI862" s="65"/>
      <c r="AJ862" s="65"/>
      <c r="AK862" s="29"/>
      <c r="AL862" s="29"/>
      <c r="AM862" s="170"/>
      <c r="AN862" s="170"/>
      <c r="AO862" s="170"/>
      <c r="AP862" s="170"/>
      <c r="AQ862" s="29"/>
      <c r="AR862" s="64"/>
      <c r="AS862" s="29"/>
      <c r="AT862" s="29"/>
      <c r="AU862" s="29"/>
      <c r="AV862" s="29"/>
      <c r="AW862" s="29"/>
      <c r="AX862" s="29"/>
      <c r="AY862" s="29"/>
      <c r="AZ862" s="29"/>
      <c r="BA862" s="90"/>
      <c r="BB862" s="97"/>
      <c r="BC862" s="98" t="str">
        <f>IF(AND(OR(K862=契約状況コード表!D$5,K862=契約状況コード表!D$6),OR(AG862=契約状況コード表!G$5,AG862=契約状況コード表!G$6)),"年間支払金額(全官署)",IF(OR(AG862=契約状況コード表!G$5,AG862=契約状況コード表!G$6),"年間支払金額",IF(AND(OR(COUNTIF(AI862,"*すべて*"),COUNTIF(AI862,"*全て*")),S862="●",OR(K862=契約状況コード表!D$5,K862=契約状況コード表!D$6)),"年間支払金額(全官署、契約相手方ごと)",IF(AND(OR(COUNTIF(AI862,"*すべて*"),COUNTIF(AI862,"*全て*")),S862="●"),"年間支払金額(契約相手方ごと)",IF(AND(OR(K862=契約状況コード表!D$5,K862=契約状況コード表!D$6),AG862=契約状況コード表!G$7),"契約総額(全官署)",IF(AND(K862=契約状況コード表!D$7,AG862=契約状況コード表!G$7),"契約総額(自官署のみ)",IF(K862=契約状況コード表!D$7,"年間支払金額(自官署のみ)",IF(AG862=契約状況コード表!G$7,"契約総額",IF(AND(COUNTIF(BJ862,"&lt;&gt;*単価*"),OR(K862=契約状況コード表!D$5,K862=契約状況コード表!D$6)),"全官署予定価格",IF(AND(COUNTIF(BJ862,"*単価*"),OR(K862=契約状況コード表!D$5,K862=契約状況コード表!D$6)),"全官署支払金額",IF(AND(COUNTIF(BJ862,"&lt;&gt;*単価*"),COUNTIF(BJ862,"*変更契約*")),"変更後予定価格",IF(COUNTIF(BJ862,"*単価*"),"年間支払金額","予定価格"))))))))))))</f>
        <v>予定価格</v>
      </c>
      <c r="BD862" s="98" t="str">
        <f>IF(AND(BI862=契約状況コード表!M$5,T862&gt;契約状況コード表!N$5),"○",IF(AND(BI862=契約状況コード表!M$6,T862&gt;=契約状況コード表!N$6),"○",IF(AND(BI862=契約状況コード表!M$7,T862&gt;=契約状況コード表!N$7),"○",IF(AND(BI862=契約状況コード表!M$8,T862&gt;=契約状況コード表!N$8),"○",IF(AND(BI862=契約状況コード表!M$9,T862&gt;=契約状況コード表!N$9),"○",IF(AND(BI862=契約状況コード表!M$10,T862&gt;=契約状況コード表!N$10),"○",IF(AND(BI862=契約状況コード表!M$11,T862&gt;=契約状況コード表!N$11),"○",IF(AND(BI862=契約状況コード表!M$12,T862&gt;=契約状況コード表!N$12),"○",IF(AND(BI862=契約状況コード表!M$13,T862&gt;=契約状況コード表!N$13),"○",IF(T862="他官署で調達手続き入札を実施のため","○","×"))))))))))</f>
        <v>×</v>
      </c>
      <c r="BE862" s="98" t="str">
        <f>IF(AND(BI862=契約状況コード表!M$5,Y862&gt;契約状況コード表!N$5),"○",IF(AND(BI862=契約状況コード表!M$6,Y862&gt;=契約状況コード表!N$6),"○",IF(AND(BI862=契約状況コード表!M$7,Y862&gt;=契約状況コード表!N$7),"○",IF(AND(BI862=契約状況コード表!M$8,Y862&gt;=契約状況コード表!N$8),"○",IF(AND(BI862=契約状況コード表!M$9,Y862&gt;=契約状況コード表!N$9),"○",IF(AND(BI862=契約状況コード表!M$10,Y862&gt;=契約状況コード表!N$10),"○",IF(AND(BI862=契約状況コード表!M$11,Y862&gt;=契約状況コード表!N$11),"○",IF(AND(BI862=契約状況コード表!M$12,Y862&gt;=契約状況コード表!N$12),"○",IF(AND(BI862=契約状況コード表!M$13,Y862&gt;=契約状況コード表!N$13),"○","×")))))))))</f>
        <v>×</v>
      </c>
      <c r="BF862" s="98" t="str">
        <f t="shared" si="107"/>
        <v>×</v>
      </c>
      <c r="BG862" s="98" t="str">
        <f t="shared" si="108"/>
        <v>×</v>
      </c>
      <c r="BH862" s="99" t="str">
        <f t="shared" si="109"/>
        <v/>
      </c>
      <c r="BI862" s="146">
        <f t="shared" si="110"/>
        <v>0</v>
      </c>
      <c r="BJ862" s="29" t="str">
        <f>IF(AG862=契約状況コード表!G$5,"",IF(AND(K862&lt;&gt;"",ISTEXT(U862)),"分担契約/単価契約",IF(ISTEXT(U862),"単価契約",IF(K862&lt;&gt;"","分担契約",""))))</f>
        <v/>
      </c>
      <c r="BK862" s="147"/>
      <c r="BL862" s="102" t="str">
        <f>IF(COUNTIF(T862,"**"),"",IF(AND(T862&gt;=契約状況コード表!P$5,OR(H862=契約状況コード表!M$5,H862=契約状況コード表!M$6)),1,IF(AND(T862&gt;=契約状況コード表!P$13,H862&lt;&gt;契約状況コード表!M$5,H862&lt;&gt;契約状況コード表!M$6),1,"")))</f>
        <v/>
      </c>
      <c r="BM862" s="132" t="str">
        <f t="shared" si="111"/>
        <v>○</v>
      </c>
      <c r="BN862" s="102" t="b">
        <f t="shared" si="112"/>
        <v>1</v>
      </c>
      <c r="BO862" s="102" t="b">
        <f t="shared" si="113"/>
        <v>1</v>
      </c>
    </row>
    <row r="863" spans="7:67" ht="60.6" customHeight="1">
      <c r="G863" s="64"/>
      <c r="H863" s="65"/>
      <c r="I863" s="65"/>
      <c r="J863" s="65"/>
      <c r="K863" s="64"/>
      <c r="L863" s="29"/>
      <c r="M863" s="66"/>
      <c r="N863" s="65"/>
      <c r="O863" s="67"/>
      <c r="P863" s="72"/>
      <c r="Q863" s="73"/>
      <c r="R863" s="65"/>
      <c r="S863" s="64"/>
      <c r="T863" s="68"/>
      <c r="U863" s="75"/>
      <c r="V863" s="76"/>
      <c r="W863" s="148" t="str">
        <f>IF(OR(T863="他官署で調達手続きを実施のため",AG863=契約状況コード表!G$5),"－",IF(V863&lt;&gt;"",ROUNDDOWN(V863/T863,3),(IFERROR(ROUNDDOWN(U863/T863,3),"－"))))</f>
        <v>－</v>
      </c>
      <c r="X863" s="68"/>
      <c r="Y863" s="68"/>
      <c r="Z863" s="71"/>
      <c r="AA863" s="69"/>
      <c r="AB863" s="70"/>
      <c r="AC863" s="71"/>
      <c r="AD863" s="71"/>
      <c r="AE863" s="71"/>
      <c r="AF863" s="71"/>
      <c r="AG863" s="69"/>
      <c r="AH863" s="65"/>
      <c r="AI863" s="65"/>
      <c r="AJ863" s="65"/>
      <c r="AK863" s="29"/>
      <c r="AL863" s="29"/>
      <c r="AM863" s="170"/>
      <c r="AN863" s="170"/>
      <c r="AO863" s="170"/>
      <c r="AP863" s="170"/>
      <c r="AQ863" s="29"/>
      <c r="AR863" s="64"/>
      <c r="AS863" s="29"/>
      <c r="AT863" s="29"/>
      <c r="AU863" s="29"/>
      <c r="AV863" s="29"/>
      <c r="AW863" s="29"/>
      <c r="AX863" s="29"/>
      <c r="AY863" s="29"/>
      <c r="AZ863" s="29"/>
      <c r="BA863" s="90"/>
      <c r="BB863" s="97"/>
      <c r="BC863" s="98" t="str">
        <f>IF(AND(OR(K863=契約状況コード表!D$5,K863=契約状況コード表!D$6),OR(AG863=契約状況コード表!G$5,AG863=契約状況コード表!G$6)),"年間支払金額(全官署)",IF(OR(AG863=契約状況コード表!G$5,AG863=契約状況コード表!G$6),"年間支払金額",IF(AND(OR(COUNTIF(AI863,"*すべて*"),COUNTIF(AI863,"*全て*")),S863="●",OR(K863=契約状況コード表!D$5,K863=契約状況コード表!D$6)),"年間支払金額(全官署、契約相手方ごと)",IF(AND(OR(COUNTIF(AI863,"*すべて*"),COUNTIF(AI863,"*全て*")),S863="●"),"年間支払金額(契約相手方ごと)",IF(AND(OR(K863=契約状況コード表!D$5,K863=契約状況コード表!D$6),AG863=契約状況コード表!G$7),"契約総額(全官署)",IF(AND(K863=契約状況コード表!D$7,AG863=契約状況コード表!G$7),"契約総額(自官署のみ)",IF(K863=契約状況コード表!D$7,"年間支払金額(自官署のみ)",IF(AG863=契約状況コード表!G$7,"契約総額",IF(AND(COUNTIF(BJ863,"&lt;&gt;*単価*"),OR(K863=契約状況コード表!D$5,K863=契約状況コード表!D$6)),"全官署予定価格",IF(AND(COUNTIF(BJ863,"*単価*"),OR(K863=契約状況コード表!D$5,K863=契約状況コード表!D$6)),"全官署支払金額",IF(AND(COUNTIF(BJ863,"&lt;&gt;*単価*"),COUNTIF(BJ863,"*変更契約*")),"変更後予定価格",IF(COUNTIF(BJ863,"*単価*"),"年間支払金額","予定価格"))))))))))))</f>
        <v>予定価格</v>
      </c>
      <c r="BD863" s="98" t="str">
        <f>IF(AND(BI863=契約状況コード表!M$5,T863&gt;契約状況コード表!N$5),"○",IF(AND(BI863=契約状況コード表!M$6,T863&gt;=契約状況コード表!N$6),"○",IF(AND(BI863=契約状況コード表!M$7,T863&gt;=契約状況コード表!N$7),"○",IF(AND(BI863=契約状況コード表!M$8,T863&gt;=契約状況コード表!N$8),"○",IF(AND(BI863=契約状況コード表!M$9,T863&gt;=契約状況コード表!N$9),"○",IF(AND(BI863=契約状況コード表!M$10,T863&gt;=契約状況コード表!N$10),"○",IF(AND(BI863=契約状況コード表!M$11,T863&gt;=契約状況コード表!N$11),"○",IF(AND(BI863=契約状況コード表!M$12,T863&gt;=契約状況コード表!N$12),"○",IF(AND(BI863=契約状況コード表!M$13,T863&gt;=契約状況コード表!N$13),"○",IF(T863="他官署で調達手続き入札を実施のため","○","×"))))))))))</f>
        <v>×</v>
      </c>
      <c r="BE863" s="98" t="str">
        <f>IF(AND(BI863=契約状況コード表!M$5,Y863&gt;契約状況コード表!N$5),"○",IF(AND(BI863=契約状況コード表!M$6,Y863&gt;=契約状況コード表!N$6),"○",IF(AND(BI863=契約状況コード表!M$7,Y863&gt;=契約状況コード表!N$7),"○",IF(AND(BI863=契約状況コード表!M$8,Y863&gt;=契約状況コード表!N$8),"○",IF(AND(BI863=契約状況コード表!M$9,Y863&gt;=契約状況コード表!N$9),"○",IF(AND(BI863=契約状況コード表!M$10,Y863&gt;=契約状況コード表!N$10),"○",IF(AND(BI863=契約状況コード表!M$11,Y863&gt;=契約状況コード表!N$11),"○",IF(AND(BI863=契約状況コード表!M$12,Y863&gt;=契約状況コード表!N$12),"○",IF(AND(BI863=契約状況コード表!M$13,Y863&gt;=契約状況コード表!N$13),"○","×")))))))))</f>
        <v>×</v>
      </c>
      <c r="BF863" s="98" t="str">
        <f t="shared" si="107"/>
        <v>×</v>
      </c>
      <c r="BG863" s="98" t="str">
        <f t="shared" si="108"/>
        <v>×</v>
      </c>
      <c r="BH863" s="99" t="str">
        <f t="shared" si="109"/>
        <v/>
      </c>
      <c r="BI863" s="146">
        <f t="shared" si="110"/>
        <v>0</v>
      </c>
      <c r="BJ863" s="29" t="str">
        <f>IF(AG863=契約状況コード表!G$5,"",IF(AND(K863&lt;&gt;"",ISTEXT(U863)),"分担契約/単価契約",IF(ISTEXT(U863),"単価契約",IF(K863&lt;&gt;"","分担契約",""))))</f>
        <v/>
      </c>
      <c r="BK863" s="147"/>
      <c r="BL863" s="102" t="str">
        <f>IF(COUNTIF(T863,"**"),"",IF(AND(T863&gt;=契約状況コード表!P$5,OR(H863=契約状況コード表!M$5,H863=契約状況コード表!M$6)),1,IF(AND(T863&gt;=契約状況コード表!P$13,H863&lt;&gt;契約状況コード表!M$5,H863&lt;&gt;契約状況コード表!M$6),1,"")))</f>
        <v/>
      </c>
      <c r="BM863" s="132" t="str">
        <f t="shared" si="111"/>
        <v>○</v>
      </c>
      <c r="BN863" s="102" t="b">
        <f t="shared" si="112"/>
        <v>1</v>
      </c>
      <c r="BO863" s="102" t="b">
        <f t="shared" si="113"/>
        <v>1</v>
      </c>
    </row>
    <row r="864" spans="7:67" ht="60.6" customHeight="1">
      <c r="G864" s="64"/>
      <c r="H864" s="65"/>
      <c r="I864" s="65"/>
      <c r="J864" s="65"/>
      <c r="K864" s="64"/>
      <c r="L864" s="29"/>
      <c r="M864" s="66"/>
      <c r="N864" s="65"/>
      <c r="O864" s="67"/>
      <c r="P864" s="72"/>
      <c r="Q864" s="73"/>
      <c r="R864" s="65"/>
      <c r="S864" s="64"/>
      <c r="T864" s="68"/>
      <c r="U864" s="75"/>
      <c r="V864" s="76"/>
      <c r="W864" s="148" t="str">
        <f>IF(OR(T864="他官署で調達手続きを実施のため",AG864=契約状況コード表!G$5),"－",IF(V864&lt;&gt;"",ROUNDDOWN(V864/T864,3),(IFERROR(ROUNDDOWN(U864/T864,3),"－"))))</f>
        <v>－</v>
      </c>
      <c r="X864" s="68"/>
      <c r="Y864" s="68"/>
      <c r="Z864" s="71"/>
      <c r="AA864" s="69"/>
      <c r="AB864" s="70"/>
      <c r="AC864" s="71"/>
      <c r="AD864" s="71"/>
      <c r="AE864" s="71"/>
      <c r="AF864" s="71"/>
      <c r="AG864" s="69"/>
      <c r="AH864" s="65"/>
      <c r="AI864" s="65"/>
      <c r="AJ864" s="65"/>
      <c r="AK864" s="29"/>
      <c r="AL864" s="29"/>
      <c r="AM864" s="170"/>
      <c r="AN864" s="170"/>
      <c r="AO864" s="170"/>
      <c r="AP864" s="170"/>
      <c r="AQ864" s="29"/>
      <c r="AR864" s="64"/>
      <c r="AS864" s="29"/>
      <c r="AT864" s="29"/>
      <c r="AU864" s="29"/>
      <c r="AV864" s="29"/>
      <c r="AW864" s="29"/>
      <c r="AX864" s="29"/>
      <c r="AY864" s="29"/>
      <c r="AZ864" s="29"/>
      <c r="BA864" s="90"/>
      <c r="BB864" s="97"/>
      <c r="BC864" s="98" t="str">
        <f>IF(AND(OR(K864=契約状況コード表!D$5,K864=契約状況コード表!D$6),OR(AG864=契約状況コード表!G$5,AG864=契約状況コード表!G$6)),"年間支払金額(全官署)",IF(OR(AG864=契約状況コード表!G$5,AG864=契約状況コード表!G$6),"年間支払金額",IF(AND(OR(COUNTIF(AI864,"*すべて*"),COUNTIF(AI864,"*全て*")),S864="●",OR(K864=契約状況コード表!D$5,K864=契約状況コード表!D$6)),"年間支払金額(全官署、契約相手方ごと)",IF(AND(OR(COUNTIF(AI864,"*すべて*"),COUNTIF(AI864,"*全て*")),S864="●"),"年間支払金額(契約相手方ごと)",IF(AND(OR(K864=契約状況コード表!D$5,K864=契約状況コード表!D$6),AG864=契約状況コード表!G$7),"契約総額(全官署)",IF(AND(K864=契約状況コード表!D$7,AG864=契約状況コード表!G$7),"契約総額(自官署のみ)",IF(K864=契約状況コード表!D$7,"年間支払金額(自官署のみ)",IF(AG864=契約状況コード表!G$7,"契約総額",IF(AND(COUNTIF(BJ864,"&lt;&gt;*単価*"),OR(K864=契約状況コード表!D$5,K864=契約状況コード表!D$6)),"全官署予定価格",IF(AND(COUNTIF(BJ864,"*単価*"),OR(K864=契約状況コード表!D$5,K864=契約状況コード表!D$6)),"全官署支払金額",IF(AND(COUNTIF(BJ864,"&lt;&gt;*単価*"),COUNTIF(BJ864,"*変更契約*")),"変更後予定価格",IF(COUNTIF(BJ864,"*単価*"),"年間支払金額","予定価格"))))))))))))</f>
        <v>予定価格</v>
      </c>
      <c r="BD864" s="98" t="str">
        <f>IF(AND(BI864=契約状況コード表!M$5,T864&gt;契約状況コード表!N$5),"○",IF(AND(BI864=契約状況コード表!M$6,T864&gt;=契約状況コード表!N$6),"○",IF(AND(BI864=契約状況コード表!M$7,T864&gt;=契約状況コード表!N$7),"○",IF(AND(BI864=契約状況コード表!M$8,T864&gt;=契約状況コード表!N$8),"○",IF(AND(BI864=契約状況コード表!M$9,T864&gt;=契約状況コード表!N$9),"○",IF(AND(BI864=契約状況コード表!M$10,T864&gt;=契約状況コード表!N$10),"○",IF(AND(BI864=契約状況コード表!M$11,T864&gt;=契約状況コード表!N$11),"○",IF(AND(BI864=契約状況コード表!M$12,T864&gt;=契約状況コード表!N$12),"○",IF(AND(BI864=契約状況コード表!M$13,T864&gt;=契約状況コード表!N$13),"○",IF(T864="他官署で調達手続き入札を実施のため","○","×"))))))))))</f>
        <v>×</v>
      </c>
      <c r="BE864" s="98" t="str">
        <f>IF(AND(BI864=契約状況コード表!M$5,Y864&gt;契約状況コード表!N$5),"○",IF(AND(BI864=契約状況コード表!M$6,Y864&gt;=契約状況コード表!N$6),"○",IF(AND(BI864=契約状況コード表!M$7,Y864&gt;=契約状況コード表!N$7),"○",IF(AND(BI864=契約状況コード表!M$8,Y864&gt;=契約状況コード表!N$8),"○",IF(AND(BI864=契約状況コード表!M$9,Y864&gt;=契約状況コード表!N$9),"○",IF(AND(BI864=契約状況コード表!M$10,Y864&gt;=契約状況コード表!N$10),"○",IF(AND(BI864=契約状況コード表!M$11,Y864&gt;=契約状況コード表!N$11),"○",IF(AND(BI864=契約状況コード表!M$12,Y864&gt;=契約状況コード表!N$12),"○",IF(AND(BI864=契約状況コード表!M$13,Y864&gt;=契約状況コード表!N$13),"○","×")))))))))</f>
        <v>×</v>
      </c>
      <c r="BF864" s="98" t="str">
        <f t="shared" si="107"/>
        <v>×</v>
      </c>
      <c r="BG864" s="98" t="str">
        <f t="shared" si="108"/>
        <v>×</v>
      </c>
      <c r="BH864" s="99" t="str">
        <f t="shared" si="109"/>
        <v/>
      </c>
      <c r="BI864" s="146">
        <f t="shared" si="110"/>
        <v>0</v>
      </c>
      <c r="BJ864" s="29" t="str">
        <f>IF(AG864=契約状況コード表!G$5,"",IF(AND(K864&lt;&gt;"",ISTEXT(U864)),"分担契約/単価契約",IF(ISTEXT(U864),"単価契約",IF(K864&lt;&gt;"","分担契約",""))))</f>
        <v/>
      </c>
      <c r="BK864" s="147"/>
      <c r="BL864" s="102" t="str">
        <f>IF(COUNTIF(T864,"**"),"",IF(AND(T864&gt;=契約状況コード表!P$5,OR(H864=契約状況コード表!M$5,H864=契約状況コード表!M$6)),1,IF(AND(T864&gt;=契約状況コード表!P$13,H864&lt;&gt;契約状況コード表!M$5,H864&lt;&gt;契約状況コード表!M$6),1,"")))</f>
        <v/>
      </c>
      <c r="BM864" s="132" t="str">
        <f t="shared" si="111"/>
        <v>○</v>
      </c>
      <c r="BN864" s="102" t="b">
        <f t="shared" si="112"/>
        <v>1</v>
      </c>
      <c r="BO864" s="102" t="b">
        <f t="shared" si="113"/>
        <v>1</v>
      </c>
    </row>
    <row r="865" spans="7:67" ht="60.6" customHeight="1">
      <c r="G865" s="64"/>
      <c r="H865" s="65"/>
      <c r="I865" s="65"/>
      <c r="J865" s="65"/>
      <c r="K865" s="64"/>
      <c r="L865" s="29"/>
      <c r="M865" s="66"/>
      <c r="N865" s="65"/>
      <c r="O865" s="67"/>
      <c r="P865" s="72"/>
      <c r="Q865" s="73"/>
      <c r="R865" s="65"/>
      <c r="S865" s="64"/>
      <c r="T865" s="68"/>
      <c r="U865" s="75"/>
      <c r="V865" s="76"/>
      <c r="W865" s="148" t="str">
        <f>IF(OR(T865="他官署で調達手続きを実施のため",AG865=契約状況コード表!G$5),"－",IF(V865&lt;&gt;"",ROUNDDOWN(V865/T865,3),(IFERROR(ROUNDDOWN(U865/T865,3),"－"))))</f>
        <v>－</v>
      </c>
      <c r="X865" s="68"/>
      <c r="Y865" s="68"/>
      <c r="Z865" s="71"/>
      <c r="AA865" s="69"/>
      <c r="AB865" s="70"/>
      <c r="AC865" s="71"/>
      <c r="AD865" s="71"/>
      <c r="AE865" s="71"/>
      <c r="AF865" s="71"/>
      <c r="AG865" s="69"/>
      <c r="AH865" s="65"/>
      <c r="AI865" s="65"/>
      <c r="AJ865" s="65"/>
      <c r="AK865" s="29"/>
      <c r="AL865" s="29"/>
      <c r="AM865" s="170"/>
      <c r="AN865" s="170"/>
      <c r="AO865" s="170"/>
      <c r="AP865" s="170"/>
      <c r="AQ865" s="29"/>
      <c r="AR865" s="64"/>
      <c r="AS865" s="29"/>
      <c r="AT865" s="29"/>
      <c r="AU865" s="29"/>
      <c r="AV865" s="29"/>
      <c r="AW865" s="29"/>
      <c r="AX865" s="29"/>
      <c r="AY865" s="29"/>
      <c r="AZ865" s="29"/>
      <c r="BA865" s="92"/>
      <c r="BB865" s="97"/>
      <c r="BC865" s="98" t="str">
        <f>IF(AND(OR(K865=契約状況コード表!D$5,K865=契約状況コード表!D$6),OR(AG865=契約状況コード表!G$5,AG865=契約状況コード表!G$6)),"年間支払金額(全官署)",IF(OR(AG865=契約状況コード表!G$5,AG865=契約状況コード表!G$6),"年間支払金額",IF(AND(OR(COUNTIF(AI865,"*すべて*"),COUNTIF(AI865,"*全て*")),S865="●",OR(K865=契約状況コード表!D$5,K865=契約状況コード表!D$6)),"年間支払金額(全官署、契約相手方ごと)",IF(AND(OR(COUNTIF(AI865,"*すべて*"),COUNTIF(AI865,"*全て*")),S865="●"),"年間支払金額(契約相手方ごと)",IF(AND(OR(K865=契約状況コード表!D$5,K865=契約状況コード表!D$6),AG865=契約状況コード表!G$7),"契約総額(全官署)",IF(AND(K865=契約状況コード表!D$7,AG865=契約状況コード表!G$7),"契約総額(自官署のみ)",IF(K865=契約状況コード表!D$7,"年間支払金額(自官署のみ)",IF(AG865=契約状況コード表!G$7,"契約総額",IF(AND(COUNTIF(BJ865,"&lt;&gt;*単価*"),OR(K865=契約状況コード表!D$5,K865=契約状況コード表!D$6)),"全官署予定価格",IF(AND(COUNTIF(BJ865,"*単価*"),OR(K865=契約状況コード表!D$5,K865=契約状況コード表!D$6)),"全官署支払金額",IF(AND(COUNTIF(BJ865,"&lt;&gt;*単価*"),COUNTIF(BJ865,"*変更契約*")),"変更後予定価格",IF(COUNTIF(BJ865,"*単価*"),"年間支払金額","予定価格"))))))))))))</f>
        <v>予定価格</v>
      </c>
      <c r="BD865" s="98" t="str">
        <f>IF(AND(BI865=契約状況コード表!M$5,T865&gt;契約状況コード表!N$5),"○",IF(AND(BI865=契約状況コード表!M$6,T865&gt;=契約状況コード表!N$6),"○",IF(AND(BI865=契約状況コード表!M$7,T865&gt;=契約状況コード表!N$7),"○",IF(AND(BI865=契約状況コード表!M$8,T865&gt;=契約状況コード表!N$8),"○",IF(AND(BI865=契約状況コード表!M$9,T865&gt;=契約状況コード表!N$9),"○",IF(AND(BI865=契約状況コード表!M$10,T865&gt;=契約状況コード表!N$10),"○",IF(AND(BI865=契約状況コード表!M$11,T865&gt;=契約状況コード表!N$11),"○",IF(AND(BI865=契約状況コード表!M$12,T865&gt;=契約状況コード表!N$12),"○",IF(AND(BI865=契約状況コード表!M$13,T865&gt;=契約状況コード表!N$13),"○",IF(T865="他官署で調達手続き入札を実施のため","○","×"))))))))))</f>
        <v>×</v>
      </c>
      <c r="BE865" s="98" t="str">
        <f>IF(AND(BI865=契約状況コード表!M$5,Y865&gt;契約状況コード表!N$5),"○",IF(AND(BI865=契約状況コード表!M$6,Y865&gt;=契約状況コード表!N$6),"○",IF(AND(BI865=契約状況コード表!M$7,Y865&gt;=契約状況コード表!N$7),"○",IF(AND(BI865=契約状況コード表!M$8,Y865&gt;=契約状況コード表!N$8),"○",IF(AND(BI865=契約状況コード表!M$9,Y865&gt;=契約状況コード表!N$9),"○",IF(AND(BI865=契約状況コード表!M$10,Y865&gt;=契約状況コード表!N$10),"○",IF(AND(BI865=契約状況コード表!M$11,Y865&gt;=契約状況コード表!N$11),"○",IF(AND(BI865=契約状況コード表!M$12,Y865&gt;=契約状況コード表!N$12),"○",IF(AND(BI865=契約状況コード表!M$13,Y865&gt;=契約状況コード表!N$13),"○","×")))))))))</f>
        <v>×</v>
      </c>
      <c r="BF865" s="98" t="str">
        <f t="shared" si="107"/>
        <v>×</v>
      </c>
      <c r="BG865" s="98" t="str">
        <f t="shared" si="108"/>
        <v>×</v>
      </c>
      <c r="BH865" s="99" t="str">
        <f t="shared" si="109"/>
        <v/>
      </c>
      <c r="BI865" s="146">
        <f t="shared" si="110"/>
        <v>0</v>
      </c>
      <c r="BJ865" s="29" t="str">
        <f>IF(AG865=契約状況コード表!G$5,"",IF(AND(K865&lt;&gt;"",ISTEXT(U865)),"分担契約/単価契約",IF(ISTEXT(U865),"単価契約",IF(K865&lt;&gt;"","分担契約",""))))</f>
        <v/>
      </c>
      <c r="BK865" s="147"/>
      <c r="BL865" s="102" t="str">
        <f>IF(COUNTIF(T865,"**"),"",IF(AND(T865&gt;=契約状況コード表!P$5,OR(H865=契約状況コード表!M$5,H865=契約状況コード表!M$6)),1,IF(AND(T865&gt;=契約状況コード表!P$13,H865&lt;&gt;契約状況コード表!M$5,H865&lt;&gt;契約状況コード表!M$6),1,"")))</f>
        <v/>
      </c>
      <c r="BM865" s="132" t="str">
        <f t="shared" si="111"/>
        <v>○</v>
      </c>
      <c r="BN865" s="102" t="b">
        <f t="shared" si="112"/>
        <v>1</v>
      </c>
      <c r="BO865" s="102" t="b">
        <f t="shared" si="113"/>
        <v>1</v>
      </c>
    </row>
    <row r="866" spans="7:67" ht="60.6" customHeight="1">
      <c r="G866" s="64"/>
      <c r="H866" s="65"/>
      <c r="I866" s="65"/>
      <c r="J866" s="65"/>
      <c r="K866" s="64"/>
      <c r="L866" s="29"/>
      <c r="M866" s="66"/>
      <c r="N866" s="65"/>
      <c r="O866" s="67"/>
      <c r="P866" s="72"/>
      <c r="Q866" s="73"/>
      <c r="R866" s="65"/>
      <c r="S866" s="64"/>
      <c r="T866" s="68"/>
      <c r="U866" s="75"/>
      <c r="V866" s="76"/>
      <c r="W866" s="148" t="str">
        <f>IF(OR(T866="他官署で調達手続きを実施のため",AG866=契約状況コード表!G$5),"－",IF(V866&lt;&gt;"",ROUNDDOWN(V866/T866,3),(IFERROR(ROUNDDOWN(U866/T866,3),"－"))))</f>
        <v>－</v>
      </c>
      <c r="X866" s="68"/>
      <c r="Y866" s="68"/>
      <c r="Z866" s="71"/>
      <c r="AA866" s="69"/>
      <c r="AB866" s="70"/>
      <c r="AC866" s="71"/>
      <c r="AD866" s="71"/>
      <c r="AE866" s="71"/>
      <c r="AF866" s="71"/>
      <c r="AG866" s="69"/>
      <c r="AH866" s="65"/>
      <c r="AI866" s="65"/>
      <c r="AJ866" s="65"/>
      <c r="AK866" s="29"/>
      <c r="AL866" s="29"/>
      <c r="AM866" s="170"/>
      <c r="AN866" s="170"/>
      <c r="AO866" s="170"/>
      <c r="AP866" s="170"/>
      <c r="AQ866" s="29"/>
      <c r="AR866" s="64"/>
      <c r="AS866" s="29"/>
      <c r="AT866" s="29"/>
      <c r="AU866" s="29"/>
      <c r="AV866" s="29"/>
      <c r="AW866" s="29"/>
      <c r="AX866" s="29"/>
      <c r="AY866" s="29"/>
      <c r="AZ866" s="29"/>
      <c r="BA866" s="90"/>
      <c r="BB866" s="97"/>
      <c r="BC866" s="98" t="str">
        <f>IF(AND(OR(K866=契約状況コード表!D$5,K866=契約状況コード表!D$6),OR(AG866=契約状況コード表!G$5,AG866=契約状況コード表!G$6)),"年間支払金額(全官署)",IF(OR(AG866=契約状況コード表!G$5,AG866=契約状況コード表!G$6),"年間支払金額",IF(AND(OR(COUNTIF(AI866,"*すべて*"),COUNTIF(AI866,"*全て*")),S866="●",OR(K866=契約状況コード表!D$5,K866=契約状況コード表!D$6)),"年間支払金額(全官署、契約相手方ごと)",IF(AND(OR(COUNTIF(AI866,"*すべて*"),COUNTIF(AI866,"*全て*")),S866="●"),"年間支払金額(契約相手方ごと)",IF(AND(OR(K866=契約状況コード表!D$5,K866=契約状況コード表!D$6),AG866=契約状況コード表!G$7),"契約総額(全官署)",IF(AND(K866=契約状況コード表!D$7,AG866=契約状況コード表!G$7),"契約総額(自官署のみ)",IF(K866=契約状況コード表!D$7,"年間支払金額(自官署のみ)",IF(AG866=契約状況コード表!G$7,"契約総額",IF(AND(COUNTIF(BJ866,"&lt;&gt;*単価*"),OR(K866=契約状況コード表!D$5,K866=契約状況コード表!D$6)),"全官署予定価格",IF(AND(COUNTIF(BJ866,"*単価*"),OR(K866=契約状況コード表!D$5,K866=契約状況コード表!D$6)),"全官署支払金額",IF(AND(COUNTIF(BJ866,"&lt;&gt;*単価*"),COUNTIF(BJ866,"*変更契約*")),"変更後予定価格",IF(COUNTIF(BJ866,"*単価*"),"年間支払金額","予定価格"))))))))))))</f>
        <v>予定価格</v>
      </c>
      <c r="BD866" s="98" t="str">
        <f>IF(AND(BI866=契約状況コード表!M$5,T866&gt;契約状況コード表!N$5),"○",IF(AND(BI866=契約状況コード表!M$6,T866&gt;=契約状況コード表!N$6),"○",IF(AND(BI866=契約状況コード表!M$7,T866&gt;=契約状況コード表!N$7),"○",IF(AND(BI866=契約状況コード表!M$8,T866&gt;=契約状況コード表!N$8),"○",IF(AND(BI866=契約状況コード表!M$9,T866&gt;=契約状況コード表!N$9),"○",IF(AND(BI866=契約状況コード表!M$10,T866&gt;=契約状況コード表!N$10),"○",IF(AND(BI866=契約状況コード表!M$11,T866&gt;=契約状況コード表!N$11),"○",IF(AND(BI866=契約状況コード表!M$12,T866&gt;=契約状況コード表!N$12),"○",IF(AND(BI866=契約状況コード表!M$13,T866&gt;=契約状況コード表!N$13),"○",IF(T866="他官署で調達手続き入札を実施のため","○","×"))))))))))</f>
        <v>×</v>
      </c>
      <c r="BE866" s="98" t="str">
        <f>IF(AND(BI866=契約状況コード表!M$5,Y866&gt;契約状況コード表!N$5),"○",IF(AND(BI866=契約状況コード表!M$6,Y866&gt;=契約状況コード表!N$6),"○",IF(AND(BI866=契約状況コード表!M$7,Y866&gt;=契約状況コード表!N$7),"○",IF(AND(BI866=契約状況コード表!M$8,Y866&gt;=契約状況コード表!N$8),"○",IF(AND(BI866=契約状況コード表!M$9,Y866&gt;=契約状況コード表!N$9),"○",IF(AND(BI866=契約状況コード表!M$10,Y866&gt;=契約状況コード表!N$10),"○",IF(AND(BI866=契約状況コード表!M$11,Y866&gt;=契約状況コード表!N$11),"○",IF(AND(BI866=契約状況コード表!M$12,Y866&gt;=契約状況コード表!N$12),"○",IF(AND(BI866=契約状況コード表!M$13,Y866&gt;=契約状況コード表!N$13),"○","×")))))))))</f>
        <v>×</v>
      </c>
      <c r="BF866" s="98" t="str">
        <f t="shared" si="107"/>
        <v>×</v>
      </c>
      <c r="BG866" s="98" t="str">
        <f t="shared" si="108"/>
        <v>×</v>
      </c>
      <c r="BH866" s="99" t="str">
        <f t="shared" si="109"/>
        <v/>
      </c>
      <c r="BI866" s="146">
        <f t="shared" si="110"/>
        <v>0</v>
      </c>
      <c r="BJ866" s="29" t="str">
        <f>IF(AG866=契約状況コード表!G$5,"",IF(AND(K866&lt;&gt;"",ISTEXT(U866)),"分担契約/単価契約",IF(ISTEXT(U866),"単価契約",IF(K866&lt;&gt;"","分担契約",""))))</f>
        <v/>
      </c>
      <c r="BK866" s="147"/>
      <c r="BL866" s="102" t="str">
        <f>IF(COUNTIF(T866,"**"),"",IF(AND(T866&gt;=契約状況コード表!P$5,OR(H866=契約状況コード表!M$5,H866=契約状況コード表!M$6)),1,IF(AND(T866&gt;=契約状況コード表!P$13,H866&lt;&gt;契約状況コード表!M$5,H866&lt;&gt;契約状況コード表!M$6),1,"")))</f>
        <v/>
      </c>
      <c r="BM866" s="132" t="str">
        <f t="shared" si="111"/>
        <v>○</v>
      </c>
      <c r="BN866" s="102" t="b">
        <f t="shared" si="112"/>
        <v>1</v>
      </c>
      <c r="BO866" s="102" t="b">
        <f t="shared" si="113"/>
        <v>1</v>
      </c>
    </row>
    <row r="867" spans="7:67" ht="60.6" customHeight="1">
      <c r="G867" s="64"/>
      <c r="H867" s="65"/>
      <c r="I867" s="65"/>
      <c r="J867" s="65"/>
      <c r="K867" s="64"/>
      <c r="L867" s="29"/>
      <c r="M867" s="66"/>
      <c r="N867" s="65"/>
      <c r="O867" s="67"/>
      <c r="P867" s="72"/>
      <c r="Q867" s="73"/>
      <c r="R867" s="65"/>
      <c r="S867" s="64"/>
      <c r="T867" s="68"/>
      <c r="U867" s="75"/>
      <c r="V867" s="76"/>
      <c r="W867" s="148" t="str">
        <f>IF(OR(T867="他官署で調達手続きを実施のため",AG867=契約状況コード表!G$5),"－",IF(V867&lt;&gt;"",ROUNDDOWN(V867/T867,3),(IFERROR(ROUNDDOWN(U867/T867,3),"－"))))</f>
        <v>－</v>
      </c>
      <c r="X867" s="68"/>
      <c r="Y867" s="68"/>
      <c r="Z867" s="71"/>
      <c r="AA867" s="69"/>
      <c r="AB867" s="70"/>
      <c r="AC867" s="71"/>
      <c r="AD867" s="71"/>
      <c r="AE867" s="71"/>
      <c r="AF867" s="71"/>
      <c r="AG867" s="69"/>
      <c r="AH867" s="65"/>
      <c r="AI867" s="65"/>
      <c r="AJ867" s="65"/>
      <c r="AK867" s="29"/>
      <c r="AL867" s="29"/>
      <c r="AM867" s="170"/>
      <c r="AN867" s="170"/>
      <c r="AO867" s="170"/>
      <c r="AP867" s="170"/>
      <c r="AQ867" s="29"/>
      <c r="AR867" s="64"/>
      <c r="AS867" s="29"/>
      <c r="AT867" s="29"/>
      <c r="AU867" s="29"/>
      <c r="AV867" s="29"/>
      <c r="AW867" s="29"/>
      <c r="AX867" s="29"/>
      <c r="AY867" s="29"/>
      <c r="AZ867" s="29"/>
      <c r="BA867" s="90"/>
      <c r="BB867" s="97"/>
      <c r="BC867" s="98" t="str">
        <f>IF(AND(OR(K867=契約状況コード表!D$5,K867=契約状況コード表!D$6),OR(AG867=契約状況コード表!G$5,AG867=契約状況コード表!G$6)),"年間支払金額(全官署)",IF(OR(AG867=契約状況コード表!G$5,AG867=契約状況コード表!G$6),"年間支払金額",IF(AND(OR(COUNTIF(AI867,"*すべて*"),COUNTIF(AI867,"*全て*")),S867="●",OR(K867=契約状況コード表!D$5,K867=契約状況コード表!D$6)),"年間支払金額(全官署、契約相手方ごと)",IF(AND(OR(COUNTIF(AI867,"*すべて*"),COUNTIF(AI867,"*全て*")),S867="●"),"年間支払金額(契約相手方ごと)",IF(AND(OR(K867=契約状況コード表!D$5,K867=契約状況コード表!D$6),AG867=契約状況コード表!G$7),"契約総額(全官署)",IF(AND(K867=契約状況コード表!D$7,AG867=契約状況コード表!G$7),"契約総額(自官署のみ)",IF(K867=契約状況コード表!D$7,"年間支払金額(自官署のみ)",IF(AG867=契約状況コード表!G$7,"契約総額",IF(AND(COUNTIF(BJ867,"&lt;&gt;*単価*"),OR(K867=契約状況コード表!D$5,K867=契約状況コード表!D$6)),"全官署予定価格",IF(AND(COUNTIF(BJ867,"*単価*"),OR(K867=契約状況コード表!D$5,K867=契約状況コード表!D$6)),"全官署支払金額",IF(AND(COUNTIF(BJ867,"&lt;&gt;*単価*"),COUNTIF(BJ867,"*変更契約*")),"変更後予定価格",IF(COUNTIF(BJ867,"*単価*"),"年間支払金額","予定価格"))))))))))))</f>
        <v>予定価格</v>
      </c>
      <c r="BD867" s="98" t="str">
        <f>IF(AND(BI867=契約状況コード表!M$5,T867&gt;契約状況コード表!N$5),"○",IF(AND(BI867=契約状況コード表!M$6,T867&gt;=契約状況コード表!N$6),"○",IF(AND(BI867=契約状況コード表!M$7,T867&gt;=契約状況コード表!N$7),"○",IF(AND(BI867=契約状況コード表!M$8,T867&gt;=契約状況コード表!N$8),"○",IF(AND(BI867=契約状況コード表!M$9,T867&gt;=契約状況コード表!N$9),"○",IF(AND(BI867=契約状況コード表!M$10,T867&gt;=契約状況コード表!N$10),"○",IF(AND(BI867=契約状況コード表!M$11,T867&gt;=契約状況コード表!N$11),"○",IF(AND(BI867=契約状況コード表!M$12,T867&gt;=契約状況コード表!N$12),"○",IF(AND(BI867=契約状況コード表!M$13,T867&gt;=契約状況コード表!N$13),"○",IF(T867="他官署で調達手続き入札を実施のため","○","×"))))))))))</f>
        <v>×</v>
      </c>
      <c r="BE867" s="98" t="str">
        <f>IF(AND(BI867=契約状況コード表!M$5,Y867&gt;契約状況コード表!N$5),"○",IF(AND(BI867=契約状況コード表!M$6,Y867&gt;=契約状況コード表!N$6),"○",IF(AND(BI867=契約状況コード表!M$7,Y867&gt;=契約状況コード表!N$7),"○",IF(AND(BI867=契約状況コード表!M$8,Y867&gt;=契約状況コード表!N$8),"○",IF(AND(BI867=契約状況コード表!M$9,Y867&gt;=契約状況コード表!N$9),"○",IF(AND(BI867=契約状況コード表!M$10,Y867&gt;=契約状況コード表!N$10),"○",IF(AND(BI867=契約状況コード表!M$11,Y867&gt;=契約状況コード表!N$11),"○",IF(AND(BI867=契約状況コード表!M$12,Y867&gt;=契約状況コード表!N$12),"○",IF(AND(BI867=契約状況コード表!M$13,Y867&gt;=契約状況コード表!N$13),"○","×")))))))))</f>
        <v>×</v>
      </c>
      <c r="BF867" s="98" t="str">
        <f t="shared" si="107"/>
        <v>×</v>
      </c>
      <c r="BG867" s="98" t="str">
        <f t="shared" si="108"/>
        <v>×</v>
      </c>
      <c r="BH867" s="99" t="str">
        <f t="shared" si="109"/>
        <v/>
      </c>
      <c r="BI867" s="146">
        <f t="shared" si="110"/>
        <v>0</v>
      </c>
      <c r="BJ867" s="29" t="str">
        <f>IF(AG867=契約状況コード表!G$5,"",IF(AND(K867&lt;&gt;"",ISTEXT(U867)),"分担契約/単価契約",IF(ISTEXT(U867),"単価契約",IF(K867&lt;&gt;"","分担契約",""))))</f>
        <v/>
      </c>
      <c r="BK867" s="147"/>
      <c r="BL867" s="102" t="str">
        <f>IF(COUNTIF(T867,"**"),"",IF(AND(T867&gt;=契約状況コード表!P$5,OR(H867=契約状況コード表!M$5,H867=契約状況コード表!M$6)),1,IF(AND(T867&gt;=契約状況コード表!P$13,H867&lt;&gt;契約状況コード表!M$5,H867&lt;&gt;契約状況コード表!M$6),1,"")))</f>
        <v/>
      </c>
      <c r="BM867" s="132" t="str">
        <f t="shared" si="111"/>
        <v>○</v>
      </c>
      <c r="BN867" s="102" t="b">
        <f t="shared" si="112"/>
        <v>1</v>
      </c>
      <c r="BO867" s="102" t="b">
        <f t="shared" si="113"/>
        <v>1</v>
      </c>
    </row>
    <row r="868" spans="7:67" ht="60.6" customHeight="1">
      <c r="G868" s="64"/>
      <c r="H868" s="65"/>
      <c r="I868" s="65"/>
      <c r="J868" s="65"/>
      <c r="K868" s="64"/>
      <c r="L868" s="29"/>
      <c r="M868" s="66"/>
      <c r="N868" s="65"/>
      <c r="O868" s="67"/>
      <c r="P868" s="72"/>
      <c r="Q868" s="73"/>
      <c r="R868" s="65"/>
      <c r="S868" s="64"/>
      <c r="T868" s="74"/>
      <c r="U868" s="131"/>
      <c r="V868" s="76"/>
      <c r="W868" s="148" t="str">
        <f>IF(OR(T868="他官署で調達手続きを実施のため",AG868=契約状況コード表!G$5),"－",IF(V868&lt;&gt;"",ROUNDDOWN(V868/T868,3),(IFERROR(ROUNDDOWN(U868/T868,3),"－"))))</f>
        <v>－</v>
      </c>
      <c r="X868" s="74"/>
      <c r="Y868" s="74"/>
      <c r="Z868" s="71"/>
      <c r="AA868" s="69"/>
      <c r="AB868" s="70"/>
      <c r="AC868" s="71"/>
      <c r="AD868" s="71"/>
      <c r="AE868" s="71"/>
      <c r="AF868" s="71"/>
      <c r="AG868" s="69"/>
      <c r="AH868" s="65"/>
      <c r="AI868" s="65"/>
      <c r="AJ868" s="65"/>
      <c r="AK868" s="29"/>
      <c r="AL868" s="29"/>
      <c r="AM868" s="170"/>
      <c r="AN868" s="170"/>
      <c r="AO868" s="170"/>
      <c r="AP868" s="170"/>
      <c r="AQ868" s="29"/>
      <c r="AR868" s="64"/>
      <c r="AS868" s="29"/>
      <c r="AT868" s="29"/>
      <c r="AU868" s="29"/>
      <c r="AV868" s="29"/>
      <c r="AW868" s="29"/>
      <c r="AX868" s="29"/>
      <c r="AY868" s="29"/>
      <c r="AZ868" s="29"/>
      <c r="BA868" s="90"/>
      <c r="BB868" s="97"/>
      <c r="BC868" s="98" t="str">
        <f>IF(AND(OR(K868=契約状況コード表!D$5,K868=契約状況コード表!D$6),OR(AG868=契約状況コード表!G$5,AG868=契約状況コード表!G$6)),"年間支払金額(全官署)",IF(OR(AG868=契約状況コード表!G$5,AG868=契約状況コード表!G$6),"年間支払金額",IF(AND(OR(COUNTIF(AI868,"*すべて*"),COUNTIF(AI868,"*全て*")),S868="●",OR(K868=契約状況コード表!D$5,K868=契約状況コード表!D$6)),"年間支払金額(全官署、契約相手方ごと)",IF(AND(OR(COUNTIF(AI868,"*すべて*"),COUNTIF(AI868,"*全て*")),S868="●"),"年間支払金額(契約相手方ごと)",IF(AND(OR(K868=契約状況コード表!D$5,K868=契約状況コード表!D$6),AG868=契約状況コード表!G$7),"契約総額(全官署)",IF(AND(K868=契約状況コード表!D$7,AG868=契約状況コード表!G$7),"契約総額(自官署のみ)",IF(K868=契約状況コード表!D$7,"年間支払金額(自官署のみ)",IF(AG868=契約状況コード表!G$7,"契約総額",IF(AND(COUNTIF(BJ868,"&lt;&gt;*単価*"),OR(K868=契約状況コード表!D$5,K868=契約状況コード表!D$6)),"全官署予定価格",IF(AND(COUNTIF(BJ868,"*単価*"),OR(K868=契約状況コード表!D$5,K868=契約状況コード表!D$6)),"全官署支払金額",IF(AND(COUNTIF(BJ868,"&lt;&gt;*単価*"),COUNTIF(BJ868,"*変更契約*")),"変更後予定価格",IF(COUNTIF(BJ868,"*単価*"),"年間支払金額","予定価格"))))))))))))</f>
        <v>予定価格</v>
      </c>
      <c r="BD868" s="98" t="str">
        <f>IF(AND(BI868=契約状況コード表!M$5,T868&gt;契約状況コード表!N$5),"○",IF(AND(BI868=契約状況コード表!M$6,T868&gt;=契約状況コード表!N$6),"○",IF(AND(BI868=契約状況コード表!M$7,T868&gt;=契約状況コード表!N$7),"○",IF(AND(BI868=契約状況コード表!M$8,T868&gt;=契約状況コード表!N$8),"○",IF(AND(BI868=契約状況コード表!M$9,T868&gt;=契約状況コード表!N$9),"○",IF(AND(BI868=契約状況コード表!M$10,T868&gt;=契約状況コード表!N$10),"○",IF(AND(BI868=契約状況コード表!M$11,T868&gt;=契約状況コード表!N$11),"○",IF(AND(BI868=契約状況コード表!M$12,T868&gt;=契約状況コード表!N$12),"○",IF(AND(BI868=契約状況コード表!M$13,T868&gt;=契約状況コード表!N$13),"○",IF(T868="他官署で調達手続き入札を実施のため","○","×"))))))))))</f>
        <v>×</v>
      </c>
      <c r="BE868" s="98" t="str">
        <f>IF(AND(BI868=契約状況コード表!M$5,Y868&gt;契約状況コード表!N$5),"○",IF(AND(BI868=契約状況コード表!M$6,Y868&gt;=契約状況コード表!N$6),"○",IF(AND(BI868=契約状況コード表!M$7,Y868&gt;=契約状況コード表!N$7),"○",IF(AND(BI868=契約状況コード表!M$8,Y868&gt;=契約状況コード表!N$8),"○",IF(AND(BI868=契約状況コード表!M$9,Y868&gt;=契約状況コード表!N$9),"○",IF(AND(BI868=契約状況コード表!M$10,Y868&gt;=契約状況コード表!N$10),"○",IF(AND(BI868=契約状況コード表!M$11,Y868&gt;=契約状況コード表!N$11),"○",IF(AND(BI868=契約状況コード表!M$12,Y868&gt;=契約状況コード表!N$12),"○",IF(AND(BI868=契約状況コード表!M$13,Y868&gt;=契約状況コード表!N$13),"○","×")))))))))</f>
        <v>×</v>
      </c>
      <c r="BF868" s="98" t="str">
        <f t="shared" si="107"/>
        <v>×</v>
      </c>
      <c r="BG868" s="98" t="str">
        <f t="shared" si="108"/>
        <v>×</v>
      </c>
      <c r="BH868" s="99" t="str">
        <f t="shared" si="109"/>
        <v/>
      </c>
      <c r="BI868" s="146">
        <f t="shared" si="110"/>
        <v>0</v>
      </c>
      <c r="BJ868" s="29" t="str">
        <f>IF(AG868=契約状況コード表!G$5,"",IF(AND(K868&lt;&gt;"",ISTEXT(U868)),"分担契約/単価契約",IF(ISTEXT(U868),"単価契約",IF(K868&lt;&gt;"","分担契約",""))))</f>
        <v/>
      </c>
      <c r="BK868" s="147"/>
      <c r="BL868" s="102" t="str">
        <f>IF(COUNTIF(T868,"**"),"",IF(AND(T868&gt;=契約状況コード表!P$5,OR(H868=契約状況コード表!M$5,H868=契約状況コード表!M$6)),1,IF(AND(T868&gt;=契約状況コード表!P$13,H868&lt;&gt;契約状況コード表!M$5,H868&lt;&gt;契約状況コード表!M$6),1,"")))</f>
        <v/>
      </c>
      <c r="BM868" s="132" t="str">
        <f t="shared" si="111"/>
        <v>○</v>
      </c>
      <c r="BN868" s="102" t="b">
        <f t="shared" si="112"/>
        <v>1</v>
      </c>
      <c r="BO868" s="102" t="b">
        <f t="shared" si="113"/>
        <v>1</v>
      </c>
    </row>
    <row r="869" spans="7:67" ht="60.6" customHeight="1">
      <c r="G869" s="64"/>
      <c r="H869" s="65"/>
      <c r="I869" s="65"/>
      <c r="J869" s="65"/>
      <c r="K869" s="64"/>
      <c r="L869" s="29"/>
      <c r="M869" s="66"/>
      <c r="N869" s="65"/>
      <c r="O869" s="67"/>
      <c r="P869" s="72"/>
      <c r="Q869" s="73"/>
      <c r="R869" s="65"/>
      <c r="S869" s="64"/>
      <c r="T869" s="68"/>
      <c r="U869" s="75"/>
      <c r="V869" s="76"/>
      <c r="W869" s="148" t="str">
        <f>IF(OR(T869="他官署で調達手続きを実施のため",AG869=契約状況コード表!G$5),"－",IF(V869&lt;&gt;"",ROUNDDOWN(V869/T869,3),(IFERROR(ROUNDDOWN(U869/T869,3),"－"))))</f>
        <v>－</v>
      </c>
      <c r="X869" s="68"/>
      <c r="Y869" s="68"/>
      <c r="Z869" s="71"/>
      <c r="AA869" s="69"/>
      <c r="AB869" s="70"/>
      <c r="AC869" s="71"/>
      <c r="AD869" s="71"/>
      <c r="AE869" s="71"/>
      <c r="AF869" s="71"/>
      <c r="AG869" s="69"/>
      <c r="AH869" s="65"/>
      <c r="AI869" s="65"/>
      <c r="AJ869" s="65"/>
      <c r="AK869" s="29"/>
      <c r="AL869" s="29"/>
      <c r="AM869" s="170"/>
      <c r="AN869" s="170"/>
      <c r="AO869" s="170"/>
      <c r="AP869" s="170"/>
      <c r="AQ869" s="29"/>
      <c r="AR869" s="64"/>
      <c r="AS869" s="29"/>
      <c r="AT869" s="29"/>
      <c r="AU869" s="29"/>
      <c r="AV869" s="29"/>
      <c r="AW869" s="29"/>
      <c r="AX869" s="29"/>
      <c r="AY869" s="29"/>
      <c r="AZ869" s="29"/>
      <c r="BA869" s="90"/>
      <c r="BB869" s="97"/>
      <c r="BC869" s="98" t="str">
        <f>IF(AND(OR(K869=契約状況コード表!D$5,K869=契約状況コード表!D$6),OR(AG869=契約状況コード表!G$5,AG869=契約状況コード表!G$6)),"年間支払金額(全官署)",IF(OR(AG869=契約状況コード表!G$5,AG869=契約状況コード表!G$6),"年間支払金額",IF(AND(OR(COUNTIF(AI869,"*すべて*"),COUNTIF(AI869,"*全て*")),S869="●",OR(K869=契約状況コード表!D$5,K869=契約状況コード表!D$6)),"年間支払金額(全官署、契約相手方ごと)",IF(AND(OR(COUNTIF(AI869,"*すべて*"),COUNTIF(AI869,"*全て*")),S869="●"),"年間支払金額(契約相手方ごと)",IF(AND(OR(K869=契約状況コード表!D$5,K869=契約状況コード表!D$6),AG869=契約状況コード表!G$7),"契約総額(全官署)",IF(AND(K869=契約状況コード表!D$7,AG869=契約状況コード表!G$7),"契約総額(自官署のみ)",IF(K869=契約状況コード表!D$7,"年間支払金額(自官署のみ)",IF(AG869=契約状況コード表!G$7,"契約総額",IF(AND(COUNTIF(BJ869,"&lt;&gt;*単価*"),OR(K869=契約状況コード表!D$5,K869=契約状況コード表!D$6)),"全官署予定価格",IF(AND(COUNTIF(BJ869,"*単価*"),OR(K869=契約状況コード表!D$5,K869=契約状況コード表!D$6)),"全官署支払金額",IF(AND(COUNTIF(BJ869,"&lt;&gt;*単価*"),COUNTIF(BJ869,"*変更契約*")),"変更後予定価格",IF(COUNTIF(BJ869,"*単価*"),"年間支払金額","予定価格"))))))))))))</f>
        <v>予定価格</v>
      </c>
      <c r="BD869" s="98" t="str">
        <f>IF(AND(BI869=契約状況コード表!M$5,T869&gt;契約状況コード表!N$5),"○",IF(AND(BI869=契約状況コード表!M$6,T869&gt;=契約状況コード表!N$6),"○",IF(AND(BI869=契約状況コード表!M$7,T869&gt;=契約状況コード表!N$7),"○",IF(AND(BI869=契約状況コード表!M$8,T869&gt;=契約状況コード表!N$8),"○",IF(AND(BI869=契約状況コード表!M$9,T869&gt;=契約状況コード表!N$9),"○",IF(AND(BI869=契約状況コード表!M$10,T869&gt;=契約状況コード表!N$10),"○",IF(AND(BI869=契約状況コード表!M$11,T869&gt;=契約状況コード表!N$11),"○",IF(AND(BI869=契約状況コード表!M$12,T869&gt;=契約状況コード表!N$12),"○",IF(AND(BI869=契約状況コード表!M$13,T869&gt;=契約状況コード表!N$13),"○",IF(T869="他官署で調達手続き入札を実施のため","○","×"))))))))))</f>
        <v>×</v>
      </c>
      <c r="BE869" s="98" t="str">
        <f>IF(AND(BI869=契約状況コード表!M$5,Y869&gt;契約状況コード表!N$5),"○",IF(AND(BI869=契約状況コード表!M$6,Y869&gt;=契約状況コード表!N$6),"○",IF(AND(BI869=契約状況コード表!M$7,Y869&gt;=契約状況コード表!N$7),"○",IF(AND(BI869=契約状況コード表!M$8,Y869&gt;=契約状況コード表!N$8),"○",IF(AND(BI869=契約状況コード表!M$9,Y869&gt;=契約状況コード表!N$9),"○",IF(AND(BI869=契約状況コード表!M$10,Y869&gt;=契約状況コード表!N$10),"○",IF(AND(BI869=契約状況コード表!M$11,Y869&gt;=契約状況コード表!N$11),"○",IF(AND(BI869=契約状況コード表!M$12,Y869&gt;=契約状況コード表!N$12),"○",IF(AND(BI869=契約状況コード表!M$13,Y869&gt;=契約状況コード表!N$13),"○","×")))))))))</f>
        <v>×</v>
      </c>
      <c r="BF869" s="98" t="str">
        <f t="shared" si="107"/>
        <v>×</v>
      </c>
      <c r="BG869" s="98" t="str">
        <f t="shared" si="108"/>
        <v>×</v>
      </c>
      <c r="BH869" s="99" t="str">
        <f t="shared" si="109"/>
        <v/>
      </c>
      <c r="BI869" s="146">
        <f t="shared" si="110"/>
        <v>0</v>
      </c>
      <c r="BJ869" s="29" t="str">
        <f>IF(AG869=契約状況コード表!G$5,"",IF(AND(K869&lt;&gt;"",ISTEXT(U869)),"分担契約/単価契約",IF(ISTEXT(U869),"単価契約",IF(K869&lt;&gt;"","分担契約",""))))</f>
        <v/>
      </c>
      <c r="BK869" s="147"/>
      <c r="BL869" s="102" t="str">
        <f>IF(COUNTIF(T869,"**"),"",IF(AND(T869&gt;=契約状況コード表!P$5,OR(H869=契約状況コード表!M$5,H869=契約状況コード表!M$6)),1,IF(AND(T869&gt;=契約状況コード表!P$13,H869&lt;&gt;契約状況コード表!M$5,H869&lt;&gt;契約状況コード表!M$6),1,"")))</f>
        <v/>
      </c>
      <c r="BM869" s="132" t="str">
        <f t="shared" si="111"/>
        <v>○</v>
      </c>
      <c r="BN869" s="102" t="b">
        <f t="shared" si="112"/>
        <v>1</v>
      </c>
      <c r="BO869" s="102" t="b">
        <f t="shared" si="113"/>
        <v>1</v>
      </c>
    </row>
    <row r="870" spans="7:67" ht="60.6" customHeight="1">
      <c r="G870" s="64"/>
      <c r="H870" s="65"/>
      <c r="I870" s="65"/>
      <c r="J870" s="65"/>
      <c r="K870" s="64"/>
      <c r="L870" s="29"/>
      <c r="M870" s="66"/>
      <c r="N870" s="65"/>
      <c r="O870" s="67"/>
      <c r="P870" s="72"/>
      <c r="Q870" s="73"/>
      <c r="R870" s="65"/>
      <c r="S870" s="64"/>
      <c r="T870" s="68"/>
      <c r="U870" s="75"/>
      <c r="V870" s="76"/>
      <c r="W870" s="148" t="str">
        <f>IF(OR(T870="他官署で調達手続きを実施のため",AG870=契約状況コード表!G$5),"－",IF(V870&lt;&gt;"",ROUNDDOWN(V870/T870,3),(IFERROR(ROUNDDOWN(U870/T870,3),"－"))))</f>
        <v>－</v>
      </c>
      <c r="X870" s="68"/>
      <c r="Y870" s="68"/>
      <c r="Z870" s="71"/>
      <c r="AA870" s="69"/>
      <c r="AB870" s="70"/>
      <c r="AC870" s="71"/>
      <c r="AD870" s="71"/>
      <c r="AE870" s="71"/>
      <c r="AF870" s="71"/>
      <c r="AG870" s="69"/>
      <c r="AH870" s="65"/>
      <c r="AI870" s="65"/>
      <c r="AJ870" s="65"/>
      <c r="AK870" s="29"/>
      <c r="AL870" s="29"/>
      <c r="AM870" s="170"/>
      <c r="AN870" s="170"/>
      <c r="AO870" s="170"/>
      <c r="AP870" s="170"/>
      <c r="AQ870" s="29"/>
      <c r="AR870" s="64"/>
      <c r="AS870" s="29"/>
      <c r="AT870" s="29"/>
      <c r="AU870" s="29"/>
      <c r="AV870" s="29"/>
      <c r="AW870" s="29"/>
      <c r="AX870" s="29"/>
      <c r="AY870" s="29"/>
      <c r="AZ870" s="29"/>
      <c r="BA870" s="90"/>
      <c r="BB870" s="97"/>
      <c r="BC870" s="98" t="str">
        <f>IF(AND(OR(K870=契約状況コード表!D$5,K870=契約状況コード表!D$6),OR(AG870=契約状況コード表!G$5,AG870=契約状況コード表!G$6)),"年間支払金額(全官署)",IF(OR(AG870=契約状況コード表!G$5,AG870=契約状況コード表!G$6),"年間支払金額",IF(AND(OR(COUNTIF(AI870,"*すべて*"),COUNTIF(AI870,"*全て*")),S870="●",OR(K870=契約状況コード表!D$5,K870=契約状況コード表!D$6)),"年間支払金額(全官署、契約相手方ごと)",IF(AND(OR(COUNTIF(AI870,"*すべて*"),COUNTIF(AI870,"*全て*")),S870="●"),"年間支払金額(契約相手方ごと)",IF(AND(OR(K870=契約状況コード表!D$5,K870=契約状況コード表!D$6),AG870=契約状況コード表!G$7),"契約総額(全官署)",IF(AND(K870=契約状況コード表!D$7,AG870=契約状況コード表!G$7),"契約総額(自官署のみ)",IF(K870=契約状況コード表!D$7,"年間支払金額(自官署のみ)",IF(AG870=契約状況コード表!G$7,"契約総額",IF(AND(COUNTIF(BJ870,"&lt;&gt;*単価*"),OR(K870=契約状況コード表!D$5,K870=契約状況コード表!D$6)),"全官署予定価格",IF(AND(COUNTIF(BJ870,"*単価*"),OR(K870=契約状況コード表!D$5,K870=契約状況コード表!D$6)),"全官署支払金額",IF(AND(COUNTIF(BJ870,"&lt;&gt;*単価*"),COUNTIF(BJ870,"*変更契約*")),"変更後予定価格",IF(COUNTIF(BJ870,"*単価*"),"年間支払金額","予定価格"))))))))))))</f>
        <v>予定価格</v>
      </c>
      <c r="BD870" s="98" t="str">
        <f>IF(AND(BI870=契約状況コード表!M$5,T870&gt;契約状況コード表!N$5),"○",IF(AND(BI870=契約状況コード表!M$6,T870&gt;=契約状況コード表!N$6),"○",IF(AND(BI870=契約状況コード表!M$7,T870&gt;=契約状況コード表!N$7),"○",IF(AND(BI870=契約状況コード表!M$8,T870&gt;=契約状況コード表!N$8),"○",IF(AND(BI870=契約状況コード表!M$9,T870&gt;=契約状況コード表!N$9),"○",IF(AND(BI870=契約状況コード表!M$10,T870&gt;=契約状況コード表!N$10),"○",IF(AND(BI870=契約状況コード表!M$11,T870&gt;=契約状況コード表!N$11),"○",IF(AND(BI870=契約状況コード表!M$12,T870&gt;=契約状況コード表!N$12),"○",IF(AND(BI870=契約状況コード表!M$13,T870&gt;=契約状況コード表!N$13),"○",IF(T870="他官署で調達手続き入札を実施のため","○","×"))))))))))</f>
        <v>×</v>
      </c>
      <c r="BE870" s="98" t="str">
        <f>IF(AND(BI870=契約状況コード表!M$5,Y870&gt;契約状況コード表!N$5),"○",IF(AND(BI870=契約状況コード表!M$6,Y870&gt;=契約状況コード表!N$6),"○",IF(AND(BI870=契約状況コード表!M$7,Y870&gt;=契約状況コード表!N$7),"○",IF(AND(BI870=契約状況コード表!M$8,Y870&gt;=契約状況コード表!N$8),"○",IF(AND(BI870=契約状況コード表!M$9,Y870&gt;=契約状況コード表!N$9),"○",IF(AND(BI870=契約状況コード表!M$10,Y870&gt;=契約状況コード表!N$10),"○",IF(AND(BI870=契約状況コード表!M$11,Y870&gt;=契約状況コード表!N$11),"○",IF(AND(BI870=契約状況コード表!M$12,Y870&gt;=契約状況コード表!N$12),"○",IF(AND(BI870=契約状況コード表!M$13,Y870&gt;=契約状況コード表!N$13),"○","×")))))))))</f>
        <v>×</v>
      </c>
      <c r="BF870" s="98" t="str">
        <f t="shared" si="107"/>
        <v>×</v>
      </c>
      <c r="BG870" s="98" t="str">
        <f t="shared" si="108"/>
        <v>×</v>
      </c>
      <c r="BH870" s="99" t="str">
        <f t="shared" si="109"/>
        <v/>
      </c>
      <c r="BI870" s="146">
        <f t="shared" si="110"/>
        <v>0</v>
      </c>
      <c r="BJ870" s="29" t="str">
        <f>IF(AG870=契約状況コード表!G$5,"",IF(AND(K870&lt;&gt;"",ISTEXT(U870)),"分担契約/単価契約",IF(ISTEXT(U870),"単価契約",IF(K870&lt;&gt;"","分担契約",""))))</f>
        <v/>
      </c>
      <c r="BK870" s="147"/>
      <c r="BL870" s="102" t="str">
        <f>IF(COUNTIF(T870,"**"),"",IF(AND(T870&gt;=契約状況コード表!P$5,OR(H870=契約状況コード表!M$5,H870=契約状況コード表!M$6)),1,IF(AND(T870&gt;=契約状況コード表!P$13,H870&lt;&gt;契約状況コード表!M$5,H870&lt;&gt;契約状況コード表!M$6),1,"")))</f>
        <v/>
      </c>
      <c r="BM870" s="132" t="str">
        <f t="shared" si="111"/>
        <v>○</v>
      </c>
      <c r="BN870" s="102" t="b">
        <f t="shared" si="112"/>
        <v>1</v>
      </c>
      <c r="BO870" s="102" t="b">
        <f t="shared" si="113"/>
        <v>1</v>
      </c>
    </row>
    <row r="871" spans="7:67" ht="60.6" customHeight="1">
      <c r="G871" s="64"/>
      <c r="H871" s="65"/>
      <c r="I871" s="65"/>
      <c r="J871" s="65"/>
      <c r="K871" s="64"/>
      <c r="L871" s="29"/>
      <c r="M871" s="66"/>
      <c r="N871" s="65"/>
      <c r="O871" s="67"/>
      <c r="P871" s="72"/>
      <c r="Q871" s="73"/>
      <c r="R871" s="65"/>
      <c r="S871" s="64"/>
      <c r="T871" s="68"/>
      <c r="U871" s="75"/>
      <c r="V871" s="76"/>
      <c r="W871" s="148" t="str">
        <f>IF(OR(T871="他官署で調達手続きを実施のため",AG871=契約状況コード表!G$5),"－",IF(V871&lt;&gt;"",ROUNDDOWN(V871/T871,3),(IFERROR(ROUNDDOWN(U871/T871,3),"－"))))</f>
        <v>－</v>
      </c>
      <c r="X871" s="68"/>
      <c r="Y871" s="68"/>
      <c r="Z871" s="71"/>
      <c r="AA871" s="69"/>
      <c r="AB871" s="70"/>
      <c r="AC871" s="71"/>
      <c r="AD871" s="71"/>
      <c r="AE871" s="71"/>
      <c r="AF871" s="71"/>
      <c r="AG871" s="69"/>
      <c r="AH871" s="65"/>
      <c r="AI871" s="65"/>
      <c r="AJ871" s="65"/>
      <c r="AK871" s="29"/>
      <c r="AL871" s="29"/>
      <c r="AM871" s="170"/>
      <c r="AN871" s="170"/>
      <c r="AO871" s="170"/>
      <c r="AP871" s="170"/>
      <c r="AQ871" s="29"/>
      <c r="AR871" s="64"/>
      <c r="AS871" s="29"/>
      <c r="AT871" s="29"/>
      <c r="AU871" s="29"/>
      <c r="AV871" s="29"/>
      <c r="AW871" s="29"/>
      <c r="AX871" s="29"/>
      <c r="AY871" s="29"/>
      <c r="AZ871" s="29"/>
      <c r="BA871" s="90"/>
      <c r="BB871" s="97"/>
      <c r="BC871" s="98" t="str">
        <f>IF(AND(OR(K871=契約状況コード表!D$5,K871=契約状況コード表!D$6),OR(AG871=契約状況コード表!G$5,AG871=契約状況コード表!G$6)),"年間支払金額(全官署)",IF(OR(AG871=契約状況コード表!G$5,AG871=契約状況コード表!G$6),"年間支払金額",IF(AND(OR(COUNTIF(AI871,"*すべて*"),COUNTIF(AI871,"*全て*")),S871="●",OR(K871=契約状況コード表!D$5,K871=契約状況コード表!D$6)),"年間支払金額(全官署、契約相手方ごと)",IF(AND(OR(COUNTIF(AI871,"*すべて*"),COUNTIF(AI871,"*全て*")),S871="●"),"年間支払金額(契約相手方ごと)",IF(AND(OR(K871=契約状況コード表!D$5,K871=契約状況コード表!D$6),AG871=契約状況コード表!G$7),"契約総額(全官署)",IF(AND(K871=契約状況コード表!D$7,AG871=契約状況コード表!G$7),"契約総額(自官署のみ)",IF(K871=契約状況コード表!D$7,"年間支払金額(自官署のみ)",IF(AG871=契約状況コード表!G$7,"契約総額",IF(AND(COUNTIF(BJ871,"&lt;&gt;*単価*"),OR(K871=契約状況コード表!D$5,K871=契約状況コード表!D$6)),"全官署予定価格",IF(AND(COUNTIF(BJ871,"*単価*"),OR(K871=契約状況コード表!D$5,K871=契約状況コード表!D$6)),"全官署支払金額",IF(AND(COUNTIF(BJ871,"&lt;&gt;*単価*"),COUNTIF(BJ871,"*変更契約*")),"変更後予定価格",IF(COUNTIF(BJ871,"*単価*"),"年間支払金額","予定価格"))))))))))))</f>
        <v>予定価格</v>
      </c>
      <c r="BD871" s="98" t="str">
        <f>IF(AND(BI871=契約状況コード表!M$5,T871&gt;契約状況コード表!N$5),"○",IF(AND(BI871=契約状況コード表!M$6,T871&gt;=契約状況コード表!N$6),"○",IF(AND(BI871=契約状況コード表!M$7,T871&gt;=契約状況コード表!N$7),"○",IF(AND(BI871=契約状況コード表!M$8,T871&gt;=契約状況コード表!N$8),"○",IF(AND(BI871=契約状況コード表!M$9,T871&gt;=契約状況コード表!N$9),"○",IF(AND(BI871=契約状況コード表!M$10,T871&gt;=契約状況コード表!N$10),"○",IF(AND(BI871=契約状況コード表!M$11,T871&gt;=契約状況コード表!N$11),"○",IF(AND(BI871=契約状況コード表!M$12,T871&gt;=契約状況コード表!N$12),"○",IF(AND(BI871=契約状況コード表!M$13,T871&gt;=契約状況コード表!N$13),"○",IF(T871="他官署で調達手続き入札を実施のため","○","×"))))))))))</f>
        <v>×</v>
      </c>
      <c r="BE871" s="98" t="str">
        <f>IF(AND(BI871=契約状況コード表!M$5,Y871&gt;契約状況コード表!N$5),"○",IF(AND(BI871=契約状況コード表!M$6,Y871&gt;=契約状況コード表!N$6),"○",IF(AND(BI871=契約状況コード表!M$7,Y871&gt;=契約状況コード表!N$7),"○",IF(AND(BI871=契約状況コード表!M$8,Y871&gt;=契約状況コード表!N$8),"○",IF(AND(BI871=契約状況コード表!M$9,Y871&gt;=契約状況コード表!N$9),"○",IF(AND(BI871=契約状況コード表!M$10,Y871&gt;=契約状況コード表!N$10),"○",IF(AND(BI871=契約状況コード表!M$11,Y871&gt;=契約状況コード表!N$11),"○",IF(AND(BI871=契約状況コード表!M$12,Y871&gt;=契約状況コード表!N$12),"○",IF(AND(BI871=契約状況コード表!M$13,Y871&gt;=契約状況コード表!N$13),"○","×")))))))))</f>
        <v>×</v>
      </c>
      <c r="BF871" s="98" t="str">
        <f t="shared" si="107"/>
        <v>×</v>
      </c>
      <c r="BG871" s="98" t="str">
        <f t="shared" si="108"/>
        <v>×</v>
      </c>
      <c r="BH871" s="99" t="str">
        <f t="shared" si="109"/>
        <v/>
      </c>
      <c r="BI871" s="146">
        <f t="shared" si="110"/>
        <v>0</v>
      </c>
      <c r="BJ871" s="29" t="str">
        <f>IF(AG871=契約状況コード表!G$5,"",IF(AND(K871&lt;&gt;"",ISTEXT(U871)),"分担契約/単価契約",IF(ISTEXT(U871),"単価契約",IF(K871&lt;&gt;"","分担契約",""))))</f>
        <v/>
      </c>
      <c r="BK871" s="147"/>
      <c r="BL871" s="102" t="str">
        <f>IF(COUNTIF(T871,"**"),"",IF(AND(T871&gt;=契約状況コード表!P$5,OR(H871=契約状況コード表!M$5,H871=契約状況コード表!M$6)),1,IF(AND(T871&gt;=契約状況コード表!P$13,H871&lt;&gt;契約状況コード表!M$5,H871&lt;&gt;契約状況コード表!M$6),1,"")))</f>
        <v/>
      </c>
      <c r="BM871" s="132" t="str">
        <f t="shared" si="111"/>
        <v>○</v>
      </c>
      <c r="BN871" s="102" t="b">
        <f t="shared" si="112"/>
        <v>1</v>
      </c>
      <c r="BO871" s="102" t="b">
        <f t="shared" si="113"/>
        <v>1</v>
      </c>
    </row>
    <row r="872" spans="7:67" ht="60.6" customHeight="1">
      <c r="G872" s="64"/>
      <c r="H872" s="65"/>
      <c r="I872" s="65"/>
      <c r="J872" s="65"/>
      <c r="K872" s="64"/>
      <c r="L872" s="29"/>
      <c r="M872" s="66"/>
      <c r="N872" s="65"/>
      <c r="O872" s="67"/>
      <c r="P872" s="72"/>
      <c r="Q872" s="73"/>
      <c r="R872" s="65"/>
      <c r="S872" s="64"/>
      <c r="T872" s="68"/>
      <c r="U872" s="75"/>
      <c r="V872" s="76"/>
      <c r="W872" s="148" t="str">
        <f>IF(OR(T872="他官署で調達手続きを実施のため",AG872=契約状況コード表!G$5),"－",IF(V872&lt;&gt;"",ROUNDDOWN(V872/T872,3),(IFERROR(ROUNDDOWN(U872/T872,3),"－"))))</f>
        <v>－</v>
      </c>
      <c r="X872" s="68"/>
      <c r="Y872" s="68"/>
      <c r="Z872" s="71"/>
      <c r="AA872" s="69"/>
      <c r="AB872" s="70"/>
      <c r="AC872" s="71"/>
      <c r="AD872" s="71"/>
      <c r="AE872" s="71"/>
      <c r="AF872" s="71"/>
      <c r="AG872" s="69"/>
      <c r="AH872" s="65"/>
      <c r="AI872" s="65"/>
      <c r="AJ872" s="65"/>
      <c r="AK872" s="29"/>
      <c r="AL872" s="29"/>
      <c r="AM872" s="170"/>
      <c r="AN872" s="170"/>
      <c r="AO872" s="170"/>
      <c r="AP872" s="170"/>
      <c r="AQ872" s="29"/>
      <c r="AR872" s="64"/>
      <c r="AS872" s="29"/>
      <c r="AT872" s="29"/>
      <c r="AU872" s="29"/>
      <c r="AV872" s="29"/>
      <c r="AW872" s="29"/>
      <c r="AX872" s="29"/>
      <c r="AY872" s="29"/>
      <c r="AZ872" s="29"/>
      <c r="BA872" s="92"/>
      <c r="BB872" s="97"/>
      <c r="BC872" s="98" t="str">
        <f>IF(AND(OR(K872=契約状況コード表!D$5,K872=契約状況コード表!D$6),OR(AG872=契約状況コード表!G$5,AG872=契約状況コード表!G$6)),"年間支払金額(全官署)",IF(OR(AG872=契約状況コード表!G$5,AG872=契約状況コード表!G$6),"年間支払金額",IF(AND(OR(COUNTIF(AI872,"*すべて*"),COUNTIF(AI872,"*全て*")),S872="●",OR(K872=契約状況コード表!D$5,K872=契約状況コード表!D$6)),"年間支払金額(全官署、契約相手方ごと)",IF(AND(OR(COUNTIF(AI872,"*すべて*"),COUNTIF(AI872,"*全て*")),S872="●"),"年間支払金額(契約相手方ごと)",IF(AND(OR(K872=契約状況コード表!D$5,K872=契約状況コード表!D$6),AG872=契約状況コード表!G$7),"契約総額(全官署)",IF(AND(K872=契約状況コード表!D$7,AG872=契約状況コード表!G$7),"契約総額(自官署のみ)",IF(K872=契約状況コード表!D$7,"年間支払金額(自官署のみ)",IF(AG872=契約状況コード表!G$7,"契約総額",IF(AND(COUNTIF(BJ872,"&lt;&gt;*単価*"),OR(K872=契約状況コード表!D$5,K872=契約状況コード表!D$6)),"全官署予定価格",IF(AND(COUNTIF(BJ872,"*単価*"),OR(K872=契約状況コード表!D$5,K872=契約状況コード表!D$6)),"全官署支払金額",IF(AND(COUNTIF(BJ872,"&lt;&gt;*単価*"),COUNTIF(BJ872,"*変更契約*")),"変更後予定価格",IF(COUNTIF(BJ872,"*単価*"),"年間支払金額","予定価格"))))))))))))</f>
        <v>予定価格</v>
      </c>
      <c r="BD872" s="98" t="str">
        <f>IF(AND(BI872=契約状況コード表!M$5,T872&gt;契約状況コード表!N$5),"○",IF(AND(BI872=契約状況コード表!M$6,T872&gt;=契約状況コード表!N$6),"○",IF(AND(BI872=契約状況コード表!M$7,T872&gt;=契約状況コード表!N$7),"○",IF(AND(BI872=契約状況コード表!M$8,T872&gt;=契約状況コード表!N$8),"○",IF(AND(BI872=契約状況コード表!M$9,T872&gt;=契約状況コード表!N$9),"○",IF(AND(BI872=契約状況コード表!M$10,T872&gt;=契約状況コード表!N$10),"○",IF(AND(BI872=契約状況コード表!M$11,T872&gt;=契約状況コード表!N$11),"○",IF(AND(BI872=契約状況コード表!M$12,T872&gt;=契約状況コード表!N$12),"○",IF(AND(BI872=契約状況コード表!M$13,T872&gt;=契約状況コード表!N$13),"○",IF(T872="他官署で調達手続き入札を実施のため","○","×"))))))))))</f>
        <v>×</v>
      </c>
      <c r="BE872" s="98" t="str">
        <f>IF(AND(BI872=契約状況コード表!M$5,Y872&gt;契約状況コード表!N$5),"○",IF(AND(BI872=契約状況コード表!M$6,Y872&gt;=契約状況コード表!N$6),"○",IF(AND(BI872=契約状況コード表!M$7,Y872&gt;=契約状況コード表!N$7),"○",IF(AND(BI872=契約状況コード表!M$8,Y872&gt;=契約状況コード表!N$8),"○",IF(AND(BI872=契約状況コード表!M$9,Y872&gt;=契約状況コード表!N$9),"○",IF(AND(BI872=契約状況コード表!M$10,Y872&gt;=契約状況コード表!N$10),"○",IF(AND(BI872=契約状況コード表!M$11,Y872&gt;=契約状況コード表!N$11),"○",IF(AND(BI872=契約状況コード表!M$12,Y872&gt;=契約状況コード表!N$12),"○",IF(AND(BI872=契約状況コード表!M$13,Y872&gt;=契約状況コード表!N$13),"○","×")))))))))</f>
        <v>×</v>
      </c>
      <c r="BF872" s="98" t="str">
        <f t="shared" si="107"/>
        <v>×</v>
      </c>
      <c r="BG872" s="98" t="str">
        <f t="shared" si="108"/>
        <v>×</v>
      </c>
      <c r="BH872" s="99" t="str">
        <f t="shared" si="109"/>
        <v/>
      </c>
      <c r="BI872" s="146">
        <f t="shared" si="110"/>
        <v>0</v>
      </c>
      <c r="BJ872" s="29" t="str">
        <f>IF(AG872=契約状況コード表!G$5,"",IF(AND(K872&lt;&gt;"",ISTEXT(U872)),"分担契約/単価契約",IF(ISTEXT(U872),"単価契約",IF(K872&lt;&gt;"","分担契約",""))))</f>
        <v/>
      </c>
      <c r="BK872" s="147"/>
      <c r="BL872" s="102" t="str">
        <f>IF(COUNTIF(T872,"**"),"",IF(AND(T872&gt;=契約状況コード表!P$5,OR(H872=契約状況コード表!M$5,H872=契約状況コード表!M$6)),1,IF(AND(T872&gt;=契約状況コード表!P$13,H872&lt;&gt;契約状況コード表!M$5,H872&lt;&gt;契約状況コード表!M$6),1,"")))</f>
        <v/>
      </c>
      <c r="BM872" s="132" t="str">
        <f t="shared" si="111"/>
        <v>○</v>
      </c>
      <c r="BN872" s="102" t="b">
        <f t="shared" si="112"/>
        <v>1</v>
      </c>
      <c r="BO872" s="102" t="b">
        <f t="shared" si="113"/>
        <v>1</v>
      </c>
    </row>
    <row r="873" spans="7:67" ht="60.6" customHeight="1">
      <c r="G873" s="64"/>
      <c r="H873" s="65"/>
      <c r="I873" s="65"/>
      <c r="J873" s="65"/>
      <c r="K873" s="64"/>
      <c r="L873" s="29"/>
      <c r="M873" s="66"/>
      <c r="N873" s="65"/>
      <c r="O873" s="67"/>
      <c r="P873" s="72"/>
      <c r="Q873" s="73"/>
      <c r="R873" s="65"/>
      <c r="S873" s="64"/>
      <c r="T873" s="68"/>
      <c r="U873" s="75"/>
      <c r="V873" s="76"/>
      <c r="W873" s="148" t="str">
        <f>IF(OR(T873="他官署で調達手続きを実施のため",AG873=契約状況コード表!G$5),"－",IF(V873&lt;&gt;"",ROUNDDOWN(V873/T873,3),(IFERROR(ROUNDDOWN(U873/T873,3),"－"))))</f>
        <v>－</v>
      </c>
      <c r="X873" s="68"/>
      <c r="Y873" s="68"/>
      <c r="Z873" s="71"/>
      <c r="AA873" s="69"/>
      <c r="AB873" s="70"/>
      <c r="AC873" s="71"/>
      <c r="AD873" s="71"/>
      <c r="AE873" s="71"/>
      <c r="AF873" s="71"/>
      <c r="AG873" s="69"/>
      <c r="AH873" s="65"/>
      <c r="AI873" s="65"/>
      <c r="AJ873" s="65"/>
      <c r="AK873" s="29"/>
      <c r="AL873" s="29"/>
      <c r="AM873" s="170"/>
      <c r="AN873" s="170"/>
      <c r="AO873" s="170"/>
      <c r="AP873" s="170"/>
      <c r="AQ873" s="29"/>
      <c r="AR873" s="64"/>
      <c r="AS873" s="29"/>
      <c r="AT873" s="29"/>
      <c r="AU873" s="29"/>
      <c r="AV873" s="29"/>
      <c r="AW873" s="29"/>
      <c r="AX873" s="29"/>
      <c r="AY873" s="29"/>
      <c r="AZ873" s="29"/>
      <c r="BA873" s="90"/>
      <c r="BB873" s="97"/>
      <c r="BC873" s="98" t="str">
        <f>IF(AND(OR(K873=契約状況コード表!D$5,K873=契約状況コード表!D$6),OR(AG873=契約状況コード表!G$5,AG873=契約状況コード表!G$6)),"年間支払金額(全官署)",IF(OR(AG873=契約状況コード表!G$5,AG873=契約状況コード表!G$6),"年間支払金額",IF(AND(OR(COUNTIF(AI873,"*すべて*"),COUNTIF(AI873,"*全て*")),S873="●",OR(K873=契約状況コード表!D$5,K873=契約状況コード表!D$6)),"年間支払金額(全官署、契約相手方ごと)",IF(AND(OR(COUNTIF(AI873,"*すべて*"),COUNTIF(AI873,"*全て*")),S873="●"),"年間支払金額(契約相手方ごと)",IF(AND(OR(K873=契約状況コード表!D$5,K873=契約状況コード表!D$6),AG873=契約状況コード表!G$7),"契約総額(全官署)",IF(AND(K873=契約状況コード表!D$7,AG873=契約状況コード表!G$7),"契約総額(自官署のみ)",IF(K873=契約状況コード表!D$7,"年間支払金額(自官署のみ)",IF(AG873=契約状況コード表!G$7,"契約総額",IF(AND(COUNTIF(BJ873,"&lt;&gt;*単価*"),OR(K873=契約状況コード表!D$5,K873=契約状況コード表!D$6)),"全官署予定価格",IF(AND(COUNTIF(BJ873,"*単価*"),OR(K873=契約状況コード表!D$5,K873=契約状況コード表!D$6)),"全官署支払金額",IF(AND(COUNTIF(BJ873,"&lt;&gt;*単価*"),COUNTIF(BJ873,"*変更契約*")),"変更後予定価格",IF(COUNTIF(BJ873,"*単価*"),"年間支払金額","予定価格"))))))))))))</f>
        <v>予定価格</v>
      </c>
      <c r="BD873" s="98" t="str">
        <f>IF(AND(BI873=契約状況コード表!M$5,T873&gt;契約状況コード表!N$5),"○",IF(AND(BI873=契約状況コード表!M$6,T873&gt;=契約状況コード表!N$6),"○",IF(AND(BI873=契約状況コード表!M$7,T873&gt;=契約状況コード表!N$7),"○",IF(AND(BI873=契約状況コード表!M$8,T873&gt;=契約状況コード表!N$8),"○",IF(AND(BI873=契約状況コード表!M$9,T873&gt;=契約状況コード表!N$9),"○",IF(AND(BI873=契約状況コード表!M$10,T873&gt;=契約状況コード表!N$10),"○",IF(AND(BI873=契約状況コード表!M$11,T873&gt;=契約状況コード表!N$11),"○",IF(AND(BI873=契約状況コード表!M$12,T873&gt;=契約状況コード表!N$12),"○",IF(AND(BI873=契約状況コード表!M$13,T873&gt;=契約状況コード表!N$13),"○",IF(T873="他官署で調達手続き入札を実施のため","○","×"))))))))))</f>
        <v>×</v>
      </c>
      <c r="BE873" s="98" t="str">
        <f>IF(AND(BI873=契約状況コード表!M$5,Y873&gt;契約状況コード表!N$5),"○",IF(AND(BI873=契約状況コード表!M$6,Y873&gt;=契約状況コード表!N$6),"○",IF(AND(BI873=契約状況コード表!M$7,Y873&gt;=契約状況コード表!N$7),"○",IF(AND(BI873=契約状況コード表!M$8,Y873&gt;=契約状況コード表!N$8),"○",IF(AND(BI873=契約状況コード表!M$9,Y873&gt;=契約状況コード表!N$9),"○",IF(AND(BI873=契約状況コード表!M$10,Y873&gt;=契約状況コード表!N$10),"○",IF(AND(BI873=契約状況コード表!M$11,Y873&gt;=契約状況コード表!N$11),"○",IF(AND(BI873=契約状況コード表!M$12,Y873&gt;=契約状況コード表!N$12),"○",IF(AND(BI873=契約状況コード表!M$13,Y873&gt;=契約状況コード表!N$13),"○","×")))))))))</f>
        <v>×</v>
      </c>
      <c r="BF873" s="98" t="str">
        <f t="shared" si="107"/>
        <v>×</v>
      </c>
      <c r="BG873" s="98" t="str">
        <f t="shared" si="108"/>
        <v>×</v>
      </c>
      <c r="BH873" s="99" t="str">
        <f t="shared" si="109"/>
        <v/>
      </c>
      <c r="BI873" s="146">
        <f t="shared" si="110"/>
        <v>0</v>
      </c>
      <c r="BJ873" s="29" t="str">
        <f>IF(AG873=契約状況コード表!G$5,"",IF(AND(K873&lt;&gt;"",ISTEXT(U873)),"分担契約/単価契約",IF(ISTEXT(U873),"単価契約",IF(K873&lt;&gt;"","分担契約",""))))</f>
        <v/>
      </c>
      <c r="BK873" s="147"/>
      <c r="BL873" s="102" t="str">
        <f>IF(COUNTIF(T873,"**"),"",IF(AND(T873&gt;=契約状況コード表!P$5,OR(H873=契約状況コード表!M$5,H873=契約状況コード表!M$6)),1,IF(AND(T873&gt;=契約状況コード表!P$13,H873&lt;&gt;契約状況コード表!M$5,H873&lt;&gt;契約状況コード表!M$6),1,"")))</f>
        <v/>
      </c>
      <c r="BM873" s="132" t="str">
        <f t="shared" si="111"/>
        <v>○</v>
      </c>
      <c r="BN873" s="102" t="b">
        <f t="shared" si="112"/>
        <v>1</v>
      </c>
      <c r="BO873" s="102" t="b">
        <f t="shared" si="113"/>
        <v>1</v>
      </c>
    </row>
    <row r="874" spans="7:67" ht="60.6" customHeight="1">
      <c r="G874" s="64"/>
      <c r="H874" s="65"/>
      <c r="I874" s="65"/>
      <c r="J874" s="65"/>
      <c r="K874" s="64"/>
      <c r="L874" s="29"/>
      <c r="M874" s="66"/>
      <c r="N874" s="65"/>
      <c r="O874" s="67"/>
      <c r="P874" s="72"/>
      <c r="Q874" s="73"/>
      <c r="R874" s="65"/>
      <c r="S874" s="64"/>
      <c r="T874" s="68"/>
      <c r="U874" s="75"/>
      <c r="V874" s="76"/>
      <c r="W874" s="148" t="str">
        <f>IF(OR(T874="他官署で調達手続きを実施のため",AG874=契約状況コード表!G$5),"－",IF(V874&lt;&gt;"",ROUNDDOWN(V874/T874,3),(IFERROR(ROUNDDOWN(U874/T874,3),"－"))))</f>
        <v>－</v>
      </c>
      <c r="X874" s="68"/>
      <c r="Y874" s="68"/>
      <c r="Z874" s="71"/>
      <c r="AA874" s="69"/>
      <c r="AB874" s="70"/>
      <c r="AC874" s="71"/>
      <c r="AD874" s="71"/>
      <c r="AE874" s="71"/>
      <c r="AF874" s="71"/>
      <c r="AG874" s="69"/>
      <c r="AH874" s="65"/>
      <c r="AI874" s="65"/>
      <c r="AJ874" s="65"/>
      <c r="AK874" s="29"/>
      <c r="AL874" s="29"/>
      <c r="AM874" s="170"/>
      <c r="AN874" s="170"/>
      <c r="AO874" s="170"/>
      <c r="AP874" s="170"/>
      <c r="AQ874" s="29"/>
      <c r="AR874" s="64"/>
      <c r="AS874" s="29"/>
      <c r="AT874" s="29"/>
      <c r="AU874" s="29"/>
      <c r="AV874" s="29"/>
      <c r="AW874" s="29"/>
      <c r="AX874" s="29"/>
      <c r="AY874" s="29"/>
      <c r="AZ874" s="29"/>
      <c r="BA874" s="90"/>
      <c r="BB874" s="97"/>
      <c r="BC874" s="98" t="str">
        <f>IF(AND(OR(K874=契約状況コード表!D$5,K874=契約状況コード表!D$6),OR(AG874=契約状況コード表!G$5,AG874=契約状況コード表!G$6)),"年間支払金額(全官署)",IF(OR(AG874=契約状況コード表!G$5,AG874=契約状況コード表!G$6),"年間支払金額",IF(AND(OR(COUNTIF(AI874,"*すべて*"),COUNTIF(AI874,"*全て*")),S874="●",OR(K874=契約状況コード表!D$5,K874=契約状況コード表!D$6)),"年間支払金額(全官署、契約相手方ごと)",IF(AND(OR(COUNTIF(AI874,"*すべて*"),COUNTIF(AI874,"*全て*")),S874="●"),"年間支払金額(契約相手方ごと)",IF(AND(OR(K874=契約状況コード表!D$5,K874=契約状況コード表!D$6),AG874=契約状況コード表!G$7),"契約総額(全官署)",IF(AND(K874=契約状況コード表!D$7,AG874=契約状況コード表!G$7),"契約総額(自官署のみ)",IF(K874=契約状況コード表!D$7,"年間支払金額(自官署のみ)",IF(AG874=契約状況コード表!G$7,"契約総額",IF(AND(COUNTIF(BJ874,"&lt;&gt;*単価*"),OR(K874=契約状況コード表!D$5,K874=契約状況コード表!D$6)),"全官署予定価格",IF(AND(COUNTIF(BJ874,"*単価*"),OR(K874=契約状況コード表!D$5,K874=契約状況コード表!D$6)),"全官署支払金額",IF(AND(COUNTIF(BJ874,"&lt;&gt;*単価*"),COUNTIF(BJ874,"*変更契約*")),"変更後予定価格",IF(COUNTIF(BJ874,"*単価*"),"年間支払金額","予定価格"))))))))))))</f>
        <v>予定価格</v>
      </c>
      <c r="BD874" s="98" t="str">
        <f>IF(AND(BI874=契約状況コード表!M$5,T874&gt;契約状況コード表!N$5),"○",IF(AND(BI874=契約状況コード表!M$6,T874&gt;=契約状況コード表!N$6),"○",IF(AND(BI874=契約状況コード表!M$7,T874&gt;=契約状況コード表!N$7),"○",IF(AND(BI874=契約状況コード表!M$8,T874&gt;=契約状況コード表!N$8),"○",IF(AND(BI874=契約状況コード表!M$9,T874&gt;=契約状況コード表!N$9),"○",IF(AND(BI874=契約状況コード表!M$10,T874&gt;=契約状況コード表!N$10),"○",IF(AND(BI874=契約状況コード表!M$11,T874&gt;=契約状況コード表!N$11),"○",IF(AND(BI874=契約状況コード表!M$12,T874&gt;=契約状況コード表!N$12),"○",IF(AND(BI874=契約状況コード表!M$13,T874&gt;=契約状況コード表!N$13),"○",IF(T874="他官署で調達手続き入札を実施のため","○","×"))))))))))</f>
        <v>×</v>
      </c>
      <c r="BE874" s="98" t="str">
        <f>IF(AND(BI874=契約状況コード表!M$5,Y874&gt;契約状況コード表!N$5),"○",IF(AND(BI874=契約状況コード表!M$6,Y874&gt;=契約状況コード表!N$6),"○",IF(AND(BI874=契約状況コード表!M$7,Y874&gt;=契約状況コード表!N$7),"○",IF(AND(BI874=契約状況コード表!M$8,Y874&gt;=契約状況コード表!N$8),"○",IF(AND(BI874=契約状況コード表!M$9,Y874&gt;=契約状況コード表!N$9),"○",IF(AND(BI874=契約状況コード表!M$10,Y874&gt;=契約状況コード表!N$10),"○",IF(AND(BI874=契約状況コード表!M$11,Y874&gt;=契約状況コード表!N$11),"○",IF(AND(BI874=契約状況コード表!M$12,Y874&gt;=契約状況コード表!N$12),"○",IF(AND(BI874=契約状況コード表!M$13,Y874&gt;=契約状況コード表!N$13),"○","×")))))))))</f>
        <v>×</v>
      </c>
      <c r="BF874" s="98" t="str">
        <f t="shared" si="107"/>
        <v>×</v>
      </c>
      <c r="BG874" s="98" t="str">
        <f t="shared" si="108"/>
        <v>×</v>
      </c>
      <c r="BH874" s="99" t="str">
        <f t="shared" si="109"/>
        <v/>
      </c>
      <c r="BI874" s="146">
        <f t="shared" si="110"/>
        <v>0</v>
      </c>
      <c r="BJ874" s="29" t="str">
        <f>IF(AG874=契約状況コード表!G$5,"",IF(AND(K874&lt;&gt;"",ISTEXT(U874)),"分担契約/単価契約",IF(ISTEXT(U874),"単価契約",IF(K874&lt;&gt;"","分担契約",""))))</f>
        <v/>
      </c>
      <c r="BK874" s="147"/>
      <c r="BL874" s="102" t="str">
        <f>IF(COUNTIF(T874,"**"),"",IF(AND(T874&gt;=契約状況コード表!P$5,OR(H874=契約状況コード表!M$5,H874=契約状況コード表!M$6)),1,IF(AND(T874&gt;=契約状況コード表!P$13,H874&lt;&gt;契約状況コード表!M$5,H874&lt;&gt;契約状況コード表!M$6),1,"")))</f>
        <v/>
      </c>
      <c r="BM874" s="132" t="str">
        <f t="shared" si="111"/>
        <v>○</v>
      </c>
      <c r="BN874" s="102" t="b">
        <f t="shared" si="112"/>
        <v>1</v>
      </c>
      <c r="BO874" s="102" t="b">
        <f t="shared" si="113"/>
        <v>1</v>
      </c>
    </row>
    <row r="875" spans="7:67" ht="60.6" customHeight="1">
      <c r="G875" s="64"/>
      <c r="H875" s="65"/>
      <c r="I875" s="65"/>
      <c r="J875" s="65"/>
      <c r="K875" s="64"/>
      <c r="L875" s="29"/>
      <c r="M875" s="66"/>
      <c r="N875" s="65"/>
      <c r="O875" s="67"/>
      <c r="P875" s="72"/>
      <c r="Q875" s="73"/>
      <c r="R875" s="65"/>
      <c r="S875" s="64"/>
      <c r="T875" s="74"/>
      <c r="U875" s="131"/>
      <c r="V875" s="76"/>
      <c r="W875" s="148" t="str">
        <f>IF(OR(T875="他官署で調達手続きを実施のため",AG875=契約状況コード表!G$5),"－",IF(V875&lt;&gt;"",ROUNDDOWN(V875/T875,3),(IFERROR(ROUNDDOWN(U875/T875,3),"－"))))</f>
        <v>－</v>
      </c>
      <c r="X875" s="74"/>
      <c r="Y875" s="74"/>
      <c r="Z875" s="71"/>
      <c r="AA875" s="69"/>
      <c r="AB875" s="70"/>
      <c r="AC875" s="71"/>
      <c r="AD875" s="71"/>
      <c r="AE875" s="71"/>
      <c r="AF875" s="71"/>
      <c r="AG875" s="69"/>
      <c r="AH875" s="65"/>
      <c r="AI875" s="65"/>
      <c r="AJ875" s="65"/>
      <c r="AK875" s="29"/>
      <c r="AL875" s="29"/>
      <c r="AM875" s="170"/>
      <c r="AN875" s="170"/>
      <c r="AO875" s="170"/>
      <c r="AP875" s="170"/>
      <c r="AQ875" s="29"/>
      <c r="AR875" s="64"/>
      <c r="AS875" s="29"/>
      <c r="AT875" s="29"/>
      <c r="AU875" s="29"/>
      <c r="AV875" s="29"/>
      <c r="AW875" s="29"/>
      <c r="AX875" s="29"/>
      <c r="AY875" s="29"/>
      <c r="AZ875" s="29"/>
      <c r="BA875" s="90"/>
      <c r="BB875" s="97"/>
      <c r="BC875" s="98" t="str">
        <f>IF(AND(OR(K875=契約状況コード表!D$5,K875=契約状況コード表!D$6),OR(AG875=契約状況コード表!G$5,AG875=契約状況コード表!G$6)),"年間支払金額(全官署)",IF(OR(AG875=契約状況コード表!G$5,AG875=契約状況コード表!G$6),"年間支払金額",IF(AND(OR(COUNTIF(AI875,"*すべて*"),COUNTIF(AI875,"*全て*")),S875="●",OR(K875=契約状況コード表!D$5,K875=契約状況コード表!D$6)),"年間支払金額(全官署、契約相手方ごと)",IF(AND(OR(COUNTIF(AI875,"*すべて*"),COUNTIF(AI875,"*全て*")),S875="●"),"年間支払金額(契約相手方ごと)",IF(AND(OR(K875=契約状況コード表!D$5,K875=契約状況コード表!D$6),AG875=契約状況コード表!G$7),"契約総額(全官署)",IF(AND(K875=契約状況コード表!D$7,AG875=契約状況コード表!G$7),"契約総額(自官署のみ)",IF(K875=契約状況コード表!D$7,"年間支払金額(自官署のみ)",IF(AG875=契約状況コード表!G$7,"契約総額",IF(AND(COUNTIF(BJ875,"&lt;&gt;*単価*"),OR(K875=契約状況コード表!D$5,K875=契約状況コード表!D$6)),"全官署予定価格",IF(AND(COUNTIF(BJ875,"*単価*"),OR(K875=契約状況コード表!D$5,K875=契約状況コード表!D$6)),"全官署支払金額",IF(AND(COUNTIF(BJ875,"&lt;&gt;*単価*"),COUNTIF(BJ875,"*変更契約*")),"変更後予定価格",IF(COUNTIF(BJ875,"*単価*"),"年間支払金額","予定価格"))))))))))))</f>
        <v>予定価格</v>
      </c>
      <c r="BD875" s="98" t="str">
        <f>IF(AND(BI875=契約状況コード表!M$5,T875&gt;契約状況コード表!N$5),"○",IF(AND(BI875=契約状況コード表!M$6,T875&gt;=契約状況コード表!N$6),"○",IF(AND(BI875=契約状況コード表!M$7,T875&gt;=契約状況コード表!N$7),"○",IF(AND(BI875=契約状況コード表!M$8,T875&gt;=契約状況コード表!N$8),"○",IF(AND(BI875=契約状況コード表!M$9,T875&gt;=契約状況コード表!N$9),"○",IF(AND(BI875=契約状況コード表!M$10,T875&gt;=契約状況コード表!N$10),"○",IF(AND(BI875=契約状況コード表!M$11,T875&gt;=契約状況コード表!N$11),"○",IF(AND(BI875=契約状況コード表!M$12,T875&gt;=契約状況コード表!N$12),"○",IF(AND(BI875=契約状況コード表!M$13,T875&gt;=契約状況コード表!N$13),"○",IF(T875="他官署で調達手続き入札を実施のため","○","×"))))))))))</f>
        <v>×</v>
      </c>
      <c r="BE875" s="98" t="str">
        <f>IF(AND(BI875=契約状況コード表!M$5,Y875&gt;契約状況コード表!N$5),"○",IF(AND(BI875=契約状況コード表!M$6,Y875&gt;=契約状況コード表!N$6),"○",IF(AND(BI875=契約状況コード表!M$7,Y875&gt;=契約状況コード表!N$7),"○",IF(AND(BI875=契約状況コード表!M$8,Y875&gt;=契約状況コード表!N$8),"○",IF(AND(BI875=契約状況コード表!M$9,Y875&gt;=契約状況コード表!N$9),"○",IF(AND(BI875=契約状況コード表!M$10,Y875&gt;=契約状況コード表!N$10),"○",IF(AND(BI875=契約状況コード表!M$11,Y875&gt;=契約状況コード表!N$11),"○",IF(AND(BI875=契約状況コード表!M$12,Y875&gt;=契約状況コード表!N$12),"○",IF(AND(BI875=契約状況コード表!M$13,Y875&gt;=契約状況コード表!N$13),"○","×")))))))))</f>
        <v>×</v>
      </c>
      <c r="BF875" s="98" t="str">
        <f t="shared" si="107"/>
        <v>×</v>
      </c>
      <c r="BG875" s="98" t="str">
        <f t="shared" si="108"/>
        <v>×</v>
      </c>
      <c r="BH875" s="99" t="str">
        <f t="shared" si="109"/>
        <v/>
      </c>
      <c r="BI875" s="146">
        <f t="shared" si="110"/>
        <v>0</v>
      </c>
      <c r="BJ875" s="29" t="str">
        <f>IF(AG875=契約状況コード表!G$5,"",IF(AND(K875&lt;&gt;"",ISTEXT(U875)),"分担契約/単価契約",IF(ISTEXT(U875),"単価契約",IF(K875&lt;&gt;"","分担契約",""))))</f>
        <v/>
      </c>
      <c r="BK875" s="147"/>
      <c r="BL875" s="102" t="str">
        <f>IF(COUNTIF(T875,"**"),"",IF(AND(T875&gt;=契約状況コード表!P$5,OR(H875=契約状況コード表!M$5,H875=契約状況コード表!M$6)),1,IF(AND(T875&gt;=契約状況コード表!P$13,H875&lt;&gt;契約状況コード表!M$5,H875&lt;&gt;契約状況コード表!M$6),1,"")))</f>
        <v/>
      </c>
      <c r="BM875" s="132" t="str">
        <f t="shared" si="111"/>
        <v>○</v>
      </c>
      <c r="BN875" s="102" t="b">
        <f t="shared" si="112"/>
        <v>1</v>
      </c>
      <c r="BO875" s="102" t="b">
        <f t="shared" si="113"/>
        <v>1</v>
      </c>
    </row>
    <row r="876" spans="7:67" ht="60.6" customHeight="1">
      <c r="G876" s="64"/>
      <c r="H876" s="65"/>
      <c r="I876" s="65"/>
      <c r="J876" s="65"/>
      <c r="K876" s="64"/>
      <c r="L876" s="29"/>
      <c r="M876" s="66"/>
      <c r="N876" s="65"/>
      <c r="O876" s="67"/>
      <c r="P876" s="72"/>
      <c r="Q876" s="73"/>
      <c r="R876" s="65"/>
      <c r="S876" s="64"/>
      <c r="T876" s="68"/>
      <c r="U876" s="75"/>
      <c r="V876" s="76"/>
      <c r="W876" s="148" t="str">
        <f>IF(OR(T876="他官署で調達手続きを実施のため",AG876=契約状況コード表!G$5),"－",IF(V876&lt;&gt;"",ROUNDDOWN(V876/T876,3),(IFERROR(ROUNDDOWN(U876/T876,3),"－"))))</f>
        <v>－</v>
      </c>
      <c r="X876" s="68"/>
      <c r="Y876" s="68"/>
      <c r="Z876" s="71"/>
      <c r="AA876" s="69"/>
      <c r="AB876" s="70"/>
      <c r="AC876" s="71"/>
      <c r="AD876" s="71"/>
      <c r="AE876" s="71"/>
      <c r="AF876" s="71"/>
      <c r="AG876" s="69"/>
      <c r="AH876" s="65"/>
      <c r="AI876" s="65"/>
      <c r="AJ876" s="65"/>
      <c r="AK876" s="29"/>
      <c r="AL876" s="29"/>
      <c r="AM876" s="170"/>
      <c r="AN876" s="170"/>
      <c r="AO876" s="170"/>
      <c r="AP876" s="170"/>
      <c r="AQ876" s="29"/>
      <c r="AR876" s="64"/>
      <c r="AS876" s="29"/>
      <c r="AT876" s="29"/>
      <c r="AU876" s="29"/>
      <c r="AV876" s="29"/>
      <c r="AW876" s="29"/>
      <c r="AX876" s="29"/>
      <c r="AY876" s="29"/>
      <c r="AZ876" s="29"/>
      <c r="BA876" s="90"/>
      <c r="BB876" s="97"/>
      <c r="BC876" s="98" t="str">
        <f>IF(AND(OR(K876=契約状況コード表!D$5,K876=契約状況コード表!D$6),OR(AG876=契約状況コード表!G$5,AG876=契約状況コード表!G$6)),"年間支払金額(全官署)",IF(OR(AG876=契約状況コード表!G$5,AG876=契約状況コード表!G$6),"年間支払金額",IF(AND(OR(COUNTIF(AI876,"*すべて*"),COUNTIF(AI876,"*全て*")),S876="●",OR(K876=契約状況コード表!D$5,K876=契約状況コード表!D$6)),"年間支払金額(全官署、契約相手方ごと)",IF(AND(OR(COUNTIF(AI876,"*すべて*"),COUNTIF(AI876,"*全て*")),S876="●"),"年間支払金額(契約相手方ごと)",IF(AND(OR(K876=契約状況コード表!D$5,K876=契約状況コード表!D$6),AG876=契約状況コード表!G$7),"契約総額(全官署)",IF(AND(K876=契約状況コード表!D$7,AG876=契約状況コード表!G$7),"契約総額(自官署のみ)",IF(K876=契約状況コード表!D$7,"年間支払金額(自官署のみ)",IF(AG876=契約状況コード表!G$7,"契約総額",IF(AND(COUNTIF(BJ876,"&lt;&gt;*単価*"),OR(K876=契約状況コード表!D$5,K876=契約状況コード表!D$6)),"全官署予定価格",IF(AND(COUNTIF(BJ876,"*単価*"),OR(K876=契約状況コード表!D$5,K876=契約状況コード表!D$6)),"全官署支払金額",IF(AND(COUNTIF(BJ876,"&lt;&gt;*単価*"),COUNTIF(BJ876,"*変更契約*")),"変更後予定価格",IF(COUNTIF(BJ876,"*単価*"),"年間支払金額","予定価格"))))))))))))</f>
        <v>予定価格</v>
      </c>
      <c r="BD876" s="98" t="str">
        <f>IF(AND(BI876=契約状況コード表!M$5,T876&gt;契約状況コード表!N$5),"○",IF(AND(BI876=契約状況コード表!M$6,T876&gt;=契約状況コード表!N$6),"○",IF(AND(BI876=契約状況コード表!M$7,T876&gt;=契約状況コード表!N$7),"○",IF(AND(BI876=契約状況コード表!M$8,T876&gt;=契約状況コード表!N$8),"○",IF(AND(BI876=契約状況コード表!M$9,T876&gt;=契約状況コード表!N$9),"○",IF(AND(BI876=契約状況コード表!M$10,T876&gt;=契約状況コード表!N$10),"○",IF(AND(BI876=契約状況コード表!M$11,T876&gt;=契約状況コード表!N$11),"○",IF(AND(BI876=契約状況コード表!M$12,T876&gt;=契約状況コード表!N$12),"○",IF(AND(BI876=契約状況コード表!M$13,T876&gt;=契約状況コード表!N$13),"○",IF(T876="他官署で調達手続き入札を実施のため","○","×"))))))))))</f>
        <v>×</v>
      </c>
      <c r="BE876" s="98" t="str">
        <f>IF(AND(BI876=契約状況コード表!M$5,Y876&gt;契約状況コード表!N$5),"○",IF(AND(BI876=契約状況コード表!M$6,Y876&gt;=契約状況コード表!N$6),"○",IF(AND(BI876=契約状況コード表!M$7,Y876&gt;=契約状況コード表!N$7),"○",IF(AND(BI876=契約状況コード表!M$8,Y876&gt;=契約状況コード表!N$8),"○",IF(AND(BI876=契約状況コード表!M$9,Y876&gt;=契約状況コード表!N$9),"○",IF(AND(BI876=契約状況コード表!M$10,Y876&gt;=契約状況コード表!N$10),"○",IF(AND(BI876=契約状況コード表!M$11,Y876&gt;=契約状況コード表!N$11),"○",IF(AND(BI876=契約状況コード表!M$12,Y876&gt;=契約状況コード表!N$12),"○",IF(AND(BI876=契約状況コード表!M$13,Y876&gt;=契約状況コード表!N$13),"○","×")))))))))</f>
        <v>×</v>
      </c>
      <c r="BF876" s="98" t="str">
        <f t="shared" si="107"/>
        <v>×</v>
      </c>
      <c r="BG876" s="98" t="str">
        <f t="shared" si="108"/>
        <v>×</v>
      </c>
      <c r="BH876" s="99" t="str">
        <f t="shared" si="109"/>
        <v/>
      </c>
      <c r="BI876" s="146">
        <f t="shared" si="110"/>
        <v>0</v>
      </c>
      <c r="BJ876" s="29" t="str">
        <f>IF(AG876=契約状況コード表!G$5,"",IF(AND(K876&lt;&gt;"",ISTEXT(U876)),"分担契約/単価契約",IF(ISTEXT(U876),"単価契約",IF(K876&lt;&gt;"","分担契約",""))))</f>
        <v/>
      </c>
      <c r="BK876" s="147"/>
      <c r="BL876" s="102" t="str">
        <f>IF(COUNTIF(T876,"**"),"",IF(AND(T876&gt;=契約状況コード表!P$5,OR(H876=契約状況コード表!M$5,H876=契約状況コード表!M$6)),1,IF(AND(T876&gt;=契約状況コード表!P$13,H876&lt;&gt;契約状況コード表!M$5,H876&lt;&gt;契約状況コード表!M$6),1,"")))</f>
        <v/>
      </c>
      <c r="BM876" s="132" t="str">
        <f t="shared" si="111"/>
        <v>○</v>
      </c>
      <c r="BN876" s="102" t="b">
        <f t="shared" si="112"/>
        <v>1</v>
      </c>
      <c r="BO876" s="102" t="b">
        <f t="shared" si="113"/>
        <v>1</v>
      </c>
    </row>
    <row r="877" spans="7:67" ht="60.6" customHeight="1">
      <c r="G877" s="64"/>
      <c r="H877" s="65"/>
      <c r="I877" s="65"/>
      <c r="J877" s="65"/>
      <c r="K877" s="64"/>
      <c r="L877" s="29"/>
      <c r="M877" s="66"/>
      <c r="N877" s="65"/>
      <c r="O877" s="67"/>
      <c r="P877" s="72"/>
      <c r="Q877" s="73"/>
      <c r="R877" s="65"/>
      <c r="S877" s="64"/>
      <c r="T877" s="68"/>
      <c r="U877" s="75"/>
      <c r="V877" s="76"/>
      <c r="W877" s="148" t="str">
        <f>IF(OR(T877="他官署で調達手続きを実施のため",AG877=契約状況コード表!G$5),"－",IF(V877&lt;&gt;"",ROUNDDOWN(V877/T877,3),(IFERROR(ROUNDDOWN(U877/T877,3),"－"))))</f>
        <v>－</v>
      </c>
      <c r="X877" s="68"/>
      <c r="Y877" s="68"/>
      <c r="Z877" s="71"/>
      <c r="AA877" s="69"/>
      <c r="AB877" s="70"/>
      <c r="AC877" s="71"/>
      <c r="AD877" s="71"/>
      <c r="AE877" s="71"/>
      <c r="AF877" s="71"/>
      <c r="AG877" s="69"/>
      <c r="AH877" s="65"/>
      <c r="AI877" s="65"/>
      <c r="AJ877" s="65"/>
      <c r="AK877" s="29"/>
      <c r="AL877" s="29"/>
      <c r="AM877" s="170"/>
      <c r="AN877" s="170"/>
      <c r="AO877" s="170"/>
      <c r="AP877" s="170"/>
      <c r="AQ877" s="29"/>
      <c r="AR877" s="64"/>
      <c r="AS877" s="29"/>
      <c r="AT877" s="29"/>
      <c r="AU877" s="29"/>
      <c r="AV877" s="29"/>
      <c r="AW877" s="29"/>
      <c r="AX877" s="29"/>
      <c r="AY877" s="29"/>
      <c r="AZ877" s="29"/>
      <c r="BA877" s="90"/>
      <c r="BB877" s="97"/>
      <c r="BC877" s="98" t="str">
        <f>IF(AND(OR(K877=契約状況コード表!D$5,K877=契約状況コード表!D$6),OR(AG877=契約状況コード表!G$5,AG877=契約状況コード表!G$6)),"年間支払金額(全官署)",IF(OR(AG877=契約状況コード表!G$5,AG877=契約状況コード表!G$6),"年間支払金額",IF(AND(OR(COUNTIF(AI877,"*すべて*"),COUNTIF(AI877,"*全て*")),S877="●",OR(K877=契約状況コード表!D$5,K877=契約状況コード表!D$6)),"年間支払金額(全官署、契約相手方ごと)",IF(AND(OR(COUNTIF(AI877,"*すべて*"),COUNTIF(AI877,"*全て*")),S877="●"),"年間支払金額(契約相手方ごと)",IF(AND(OR(K877=契約状況コード表!D$5,K877=契約状況コード表!D$6),AG877=契約状況コード表!G$7),"契約総額(全官署)",IF(AND(K877=契約状況コード表!D$7,AG877=契約状況コード表!G$7),"契約総額(自官署のみ)",IF(K877=契約状況コード表!D$7,"年間支払金額(自官署のみ)",IF(AG877=契約状況コード表!G$7,"契約総額",IF(AND(COUNTIF(BJ877,"&lt;&gt;*単価*"),OR(K877=契約状況コード表!D$5,K877=契約状況コード表!D$6)),"全官署予定価格",IF(AND(COUNTIF(BJ877,"*単価*"),OR(K877=契約状況コード表!D$5,K877=契約状況コード表!D$6)),"全官署支払金額",IF(AND(COUNTIF(BJ877,"&lt;&gt;*単価*"),COUNTIF(BJ877,"*変更契約*")),"変更後予定価格",IF(COUNTIF(BJ877,"*単価*"),"年間支払金額","予定価格"))))))))))))</f>
        <v>予定価格</v>
      </c>
      <c r="BD877" s="98" t="str">
        <f>IF(AND(BI877=契約状況コード表!M$5,T877&gt;契約状況コード表!N$5),"○",IF(AND(BI877=契約状況コード表!M$6,T877&gt;=契約状況コード表!N$6),"○",IF(AND(BI877=契約状況コード表!M$7,T877&gt;=契約状況コード表!N$7),"○",IF(AND(BI877=契約状況コード表!M$8,T877&gt;=契約状況コード表!N$8),"○",IF(AND(BI877=契約状況コード表!M$9,T877&gt;=契約状況コード表!N$9),"○",IF(AND(BI877=契約状況コード表!M$10,T877&gt;=契約状況コード表!N$10),"○",IF(AND(BI877=契約状況コード表!M$11,T877&gt;=契約状況コード表!N$11),"○",IF(AND(BI877=契約状況コード表!M$12,T877&gt;=契約状況コード表!N$12),"○",IF(AND(BI877=契約状況コード表!M$13,T877&gt;=契約状況コード表!N$13),"○",IF(T877="他官署で調達手続き入札を実施のため","○","×"))))))))))</f>
        <v>×</v>
      </c>
      <c r="BE877" s="98" t="str">
        <f>IF(AND(BI877=契約状況コード表!M$5,Y877&gt;契約状況コード表!N$5),"○",IF(AND(BI877=契約状況コード表!M$6,Y877&gt;=契約状況コード表!N$6),"○",IF(AND(BI877=契約状況コード表!M$7,Y877&gt;=契約状況コード表!N$7),"○",IF(AND(BI877=契約状況コード表!M$8,Y877&gt;=契約状況コード表!N$8),"○",IF(AND(BI877=契約状況コード表!M$9,Y877&gt;=契約状況コード表!N$9),"○",IF(AND(BI877=契約状況コード表!M$10,Y877&gt;=契約状況コード表!N$10),"○",IF(AND(BI877=契約状況コード表!M$11,Y877&gt;=契約状況コード表!N$11),"○",IF(AND(BI877=契約状況コード表!M$12,Y877&gt;=契約状況コード表!N$12),"○",IF(AND(BI877=契約状況コード表!M$13,Y877&gt;=契約状況コード表!N$13),"○","×")))))))))</f>
        <v>×</v>
      </c>
      <c r="BF877" s="98" t="str">
        <f t="shared" si="107"/>
        <v>×</v>
      </c>
      <c r="BG877" s="98" t="str">
        <f t="shared" si="108"/>
        <v>×</v>
      </c>
      <c r="BH877" s="99" t="str">
        <f t="shared" si="109"/>
        <v/>
      </c>
      <c r="BI877" s="146">
        <f t="shared" si="110"/>
        <v>0</v>
      </c>
      <c r="BJ877" s="29" t="str">
        <f>IF(AG877=契約状況コード表!G$5,"",IF(AND(K877&lt;&gt;"",ISTEXT(U877)),"分担契約/単価契約",IF(ISTEXT(U877),"単価契約",IF(K877&lt;&gt;"","分担契約",""))))</f>
        <v/>
      </c>
      <c r="BK877" s="147"/>
      <c r="BL877" s="102" t="str">
        <f>IF(COUNTIF(T877,"**"),"",IF(AND(T877&gt;=契約状況コード表!P$5,OR(H877=契約状況コード表!M$5,H877=契約状況コード表!M$6)),1,IF(AND(T877&gt;=契約状況コード表!P$13,H877&lt;&gt;契約状況コード表!M$5,H877&lt;&gt;契約状況コード表!M$6),1,"")))</f>
        <v/>
      </c>
      <c r="BM877" s="132" t="str">
        <f t="shared" si="111"/>
        <v>○</v>
      </c>
      <c r="BN877" s="102" t="b">
        <f t="shared" si="112"/>
        <v>1</v>
      </c>
      <c r="BO877" s="102" t="b">
        <f t="shared" si="113"/>
        <v>1</v>
      </c>
    </row>
    <row r="878" spans="7:67" ht="60.6" customHeight="1">
      <c r="G878" s="64"/>
      <c r="H878" s="65"/>
      <c r="I878" s="65"/>
      <c r="J878" s="65"/>
      <c r="K878" s="64"/>
      <c r="L878" s="29"/>
      <c r="M878" s="66"/>
      <c r="N878" s="65"/>
      <c r="O878" s="67"/>
      <c r="P878" s="72"/>
      <c r="Q878" s="73"/>
      <c r="R878" s="65"/>
      <c r="S878" s="64"/>
      <c r="T878" s="68"/>
      <c r="U878" s="75"/>
      <c r="V878" s="76"/>
      <c r="W878" s="148" t="str">
        <f>IF(OR(T878="他官署で調達手続きを実施のため",AG878=契約状況コード表!G$5),"－",IF(V878&lt;&gt;"",ROUNDDOWN(V878/T878,3),(IFERROR(ROUNDDOWN(U878/T878,3),"－"))))</f>
        <v>－</v>
      </c>
      <c r="X878" s="68"/>
      <c r="Y878" s="68"/>
      <c r="Z878" s="71"/>
      <c r="AA878" s="69"/>
      <c r="AB878" s="70"/>
      <c r="AC878" s="71"/>
      <c r="AD878" s="71"/>
      <c r="AE878" s="71"/>
      <c r="AF878" s="71"/>
      <c r="AG878" s="69"/>
      <c r="AH878" s="65"/>
      <c r="AI878" s="65"/>
      <c r="AJ878" s="65"/>
      <c r="AK878" s="29"/>
      <c r="AL878" s="29"/>
      <c r="AM878" s="170"/>
      <c r="AN878" s="170"/>
      <c r="AO878" s="170"/>
      <c r="AP878" s="170"/>
      <c r="AQ878" s="29"/>
      <c r="AR878" s="64"/>
      <c r="AS878" s="29"/>
      <c r="AT878" s="29"/>
      <c r="AU878" s="29"/>
      <c r="AV878" s="29"/>
      <c r="AW878" s="29"/>
      <c r="AX878" s="29"/>
      <c r="AY878" s="29"/>
      <c r="AZ878" s="29"/>
      <c r="BA878" s="90"/>
      <c r="BB878" s="97"/>
      <c r="BC878" s="98" t="str">
        <f>IF(AND(OR(K878=契約状況コード表!D$5,K878=契約状況コード表!D$6),OR(AG878=契約状況コード表!G$5,AG878=契約状況コード表!G$6)),"年間支払金額(全官署)",IF(OR(AG878=契約状況コード表!G$5,AG878=契約状況コード表!G$6),"年間支払金額",IF(AND(OR(COUNTIF(AI878,"*すべて*"),COUNTIF(AI878,"*全て*")),S878="●",OR(K878=契約状況コード表!D$5,K878=契約状況コード表!D$6)),"年間支払金額(全官署、契約相手方ごと)",IF(AND(OR(COUNTIF(AI878,"*すべて*"),COUNTIF(AI878,"*全て*")),S878="●"),"年間支払金額(契約相手方ごと)",IF(AND(OR(K878=契約状況コード表!D$5,K878=契約状況コード表!D$6),AG878=契約状況コード表!G$7),"契約総額(全官署)",IF(AND(K878=契約状況コード表!D$7,AG878=契約状況コード表!G$7),"契約総額(自官署のみ)",IF(K878=契約状況コード表!D$7,"年間支払金額(自官署のみ)",IF(AG878=契約状況コード表!G$7,"契約総額",IF(AND(COUNTIF(BJ878,"&lt;&gt;*単価*"),OR(K878=契約状況コード表!D$5,K878=契約状況コード表!D$6)),"全官署予定価格",IF(AND(COUNTIF(BJ878,"*単価*"),OR(K878=契約状況コード表!D$5,K878=契約状況コード表!D$6)),"全官署支払金額",IF(AND(COUNTIF(BJ878,"&lt;&gt;*単価*"),COUNTIF(BJ878,"*変更契約*")),"変更後予定価格",IF(COUNTIF(BJ878,"*単価*"),"年間支払金額","予定価格"))))))))))))</f>
        <v>予定価格</v>
      </c>
      <c r="BD878" s="98" t="str">
        <f>IF(AND(BI878=契約状況コード表!M$5,T878&gt;契約状況コード表!N$5),"○",IF(AND(BI878=契約状況コード表!M$6,T878&gt;=契約状況コード表!N$6),"○",IF(AND(BI878=契約状況コード表!M$7,T878&gt;=契約状況コード表!N$7),"○",IF(AND(BI878=契約状況コード表!M$8,T878&gt;=契約状況コード表!N$8),"○",IF(AND(BI878=契約状況コード表!M$9,T878&gt;=契約状況コード表!N$9),"○",IF(AND(BI878=契約状況コード表!M$10,T878&gt;=契約状況コード表!N$10),"○",IF(AND(BI878=契約状況コード表!M$11,T878&gt;=契約状況コード表!N$11),"○",IF(AND(BI878=契約状況コード表!M$12,T878&gt;=契約状況コード表!N$12),"○",IF(AND(BI878=契約状況コード表!M$13,T878&gt;=契約状況コード表!N$13),"○",IF(T878="他官署で調達手続き入札を実施のため","○","×"))))))))))</f>
        <v>×</v>
      </c>
      <c r="BE878" s="98" t="str">
        <f>IF(AND(BI878=契約状況コード表!M$5,Y878&gt;契約状況コード表!N$5),"○",IF(AND(BI878=契約状況コード表!M$6,Y878&gt;=契約状況コード表!N$6),"○",IF(AND(BI878=契約状況コード表!M$7,Y878&gt;=契約状況コード表!N$7),"○",IF(AND(BI878=契約状況コード表!M$8,Y878&gt;=契約状況コード表!N$8),"○",IF(AND(BI878=契約状況コード表!M$9,Y878&gt;=契約状況コード表!N$9),"○",IF(AND(BI878=契約状況コード表!M$10,Y878&gt;=契約状況コード表!N$10),"○",IF(AND(BI878=契約状況コード表!M$11,Y878&gt;=契約状況コード表!N$11),"○",IF(AND(BI878=契約状況コード表!M$12,Y878&gt;=契約状況コード表!N$12),"○",IF(AND(BI878=契約状況コード表!M$13,Y878&gt;=契約状況コード表!N$13),"○","×")))))))))</f>
        <v>×</v>
      </c>
      <c r="BF878" s="98" t="str">
        <f t="shared" si="107"/>
        <v>×</v>
      </c>
      <c r="BG878" s="98" t="str">
        <f t="shared" si="108"/>
        <v>×</v>
      </c>
      <c r="BH878" s="99" t="str">
        <f t="shared" si="109"/>
        <v/>
      </c>
      <c r="BI878" s="146">
        <f t="shared" si="110"/>
        <v>0</v>
      </c>
      <c r="BJ878" s="29" t="str">
        <f>IF(AG878=契約状況コード表!G$5,"",IF(AND(K878&lt;&gt;"",ISTEXT(U878)),"分担契約/単価契約",IF(ISTEXT(U878),"単価契約",IF(K878&lt;&gt;"","分担契約",""))))</f>
        <v/>
      </c>
      <c r="BK878" s="147"/>
      <c r="BL878" s="102" t="str">
        <f>IF(COUNTIF(T878,"**"),"",IF(AND(T878&gt;=契約状況コード表!P$5,OR(H878=契約状況コード表!M$5,H878=契約状況コード表!M$6)),1,IF(AND(T878&gt;=契約状況コード表!P$13,H878&lt;&gt;契約状況コード表!M$5,H878&lt;&gt;契約状況コード表!M$6),1,"")))</f>
        <v/>
      </c>
      <c r="BM878" s="132" t="str">
        <f t="shared" si="111"/>
        <v>○</v>
      </c>
      <c r="BN878" s="102" t="b">
        <f t="shared" si="112"/>
        <v>1</v>
      </c>
      <c r="BO878" s="102" t="b">
        <f t="shared" si="113"/>
        <v>1</v>
      </c>
    </row>
    <row r="879" spans="7:67" ht="60.6" customHeight="1">
      <c r="G879" s="64"/>
      <c r="H879" s="65"/>
      <c r="I879" s="65"/>
      <c r="J879" s="65"/>
      <c r="K879" s="64"/>
      <c r="L879" s="29"/>
      <c r="M879" s="66"/>
      <c r="N879" s="65"/>
      <c r="O879" s="67"/>
      <c r="P879" s="72"/>
      <c r="Q879" s="73"/>
      <c r="R879" s="65"/>
      <c r="S879" s="64"/>
      <c r="T879" s="68"/>
      <c r="U879" s="75"/>
      <c r="V879" s="76"/>
      <c r="W879" s="148" t="str">
        <f>IF(OR(T879="他官署で調達手続きを実施のため",AG879=契約状況コード表!G$5),"－",IF(V879&lt;&gt;"",ROUNDDOWN(V879/T879,3),(IFERROR(ROUNDDOWN(U879/T879,3),"－"))))</f>
        <v>－</v>
      </c>
      <c r="X879" s="68"/>
      <c r="Y879" s="68"/>
      <c r="Z879" s="71"/>
      <c r="AA879" s="69"/>
      <c r="AB879" s="70"/>
      <c r="AC879" s="71"/>
      <c r="AD879" s="71"/>
      <c r="AE879" s="71"/>
      <c r="AF879" s="71"/>
      <c r="AG879" s="69"/>
      <c r="AH879" s="65"/>
      <c r="AI879" s="65"/>
      <c r="AJ879" s="65"/>
      <c r="AK879" s="29"/>
      <c r="AL879" s="29"/>
      <c r="AM879" s="170"/>
      <c r="AN879" s="170"/>
      <c r="AO879" s="170"/>
      <c r="AP879" s="170"/>
      <c r="AQ879" s="29"/>
      <c r="AR879" s="64"/>
      <c r="AS879" s="29"/>
      <c r="AT879" s="29"/>
      <c r="AU879" s="29"/>
      <c r="AV879" s="29"/>
      <c r="AW879" s="29"/>
      <c r="AX879" s="29"/>
      <c r="AY879" s="29"/>
      <c r="AZ879" s="29"/>
      <c r="BA879" s="92"/>
      <c r="BB879" s="97"/>
      <c r="BC879" s="98" t="str">
        <f>IF(AND(OR(K879=契約状況コード表!D$5,K879=契約状況コード表!D$6),OR(AG879=契約状況コード表!G$5,AG879=契約状況コード表!G$6)),"年間支払金額(全官署)",IF(OR(AG879=契約状況コード表!G$5,AG879=契約状況コード表!G$6),"年間支払金額",IF(AND(OR(COUNTIF(AI879,"*すべて*"),COUNTIF(AI879,"*全て*")),S879="●",OR(K879=契約状況コード表!D$5,K879=契約状況コード表!D$6)),"年間支払金額(全官署、契約相手方ごと)",IF(AND(OR(COUNTIF(AI879,"*すべて*"),COUNTIF(AI879,"*全て*")),S879="●"),"年間支払金額(契約相手方ごと)",IF(AND(OR(K879=契約状況コード表!D$5,K879=契約状況コード表!D$6),AG879=契約状況コード表!G$7),"契約総額(全官署)",IF(AND(K879=契約状況コード表!D$7,AG879=契約状況コード表!G$7),"契約総額(自官署のみ)",IF(K879=契約状況コード表!D$7,"年間支払金額(自官署のみ)",IF(AG879=契約状況コード表!G$7,"契約総額",IF(AND(COUNTIF(BJ879,"&lt;&gt;*単価*"),OR(K879=契約状況コード表!D$5,K879=契約状況コード表!D$6)),"全官署予定価格",IF(AND(COUNTIF(BJ879,"*単価*"),OR(K879=契約状況コード表!D$5,K879=契約状況コード表!D$6)),"全官署支払金額",IF(AND(COUNTIF(BJ879,"&lt;&gt;*単価*"),COUNTIF(BJ879,"*変更契約*")),"変更後予定価格",IF(COUNTIF(BJ879,"*単価*"),"年間支払金額","予定価格"))))))))))))</f>
        <v>予定価格</v>
      </c>
      <c r="BD879" s="98" t="str">
        <f>IF(AND(BI879=契約状況コード表!M$5,T879&gt;契約状況コード表!N$5),"○",IF(AND(BI879=契約状況コード表!M$6,T879&gt;=契約状況コード表!N$6),"○",IF(AND(BI879=契約状況コード表!M$7,T879&gt;=契約状況コード表!N$7),"○",IF(AND(BI879=契約状況コード表!M$8,T879&gt;=契約状況コード表!N$8),"○",IF(AND(BI879=契約状況コード表!M$9,T879&gt;=契約状況コード表!N$9),"○",IF(AND(BI879=契約状況コード表!M$10,T879&gt;=契約状況コード表!N$10),"○",IF(AND(BI879=契約状況コード表!M$11,T879&gt;=契約状況コード表!N$11),"○",IF(AND(BI879=契約状況コード表!M$12,T879&gt;=契約状況コード表!N$12),"○",IF(AND(BI879=契約状況コード表!M$13,T879&gt;=契約状況コード表!N$13),"○",IF(T879="他官署で調達手続き入札を実施のため","○","×"))))))))))</f>
        <v>×</v>
      </c>
      <c r="BE879" s="98" t="str">
        <f>IF(AND(BI879=契約状況コード表!M$5,Y879&gt;契約状況コード表!N$5),"○",IF(AND(BI879=契約状況コード表!M$6,Y879&gt;=契約状況コード表!N$6),"○",IF(AND(BI879=契約状況コード表!M$7,Y879&gt;=契約状況コード表!N$7),"○",IF(AND(BI879=契約状況コード表!M$8,Y879&gt;=契約状況コード表!N$8),"○",IF(AND(BI879=契約状況コード表!M$9,Y879&gt;=契約状況コード表!N$9),"○",IF(AND(BI879=契約状況コード表!M$10,Y879&gt;=契約状況コード表!N$10),"○",IF(AND(BI879=契約状況コード表!M$11,Y879&gt;=契約状況コード表!N$11),"○",IF(AND(BI879=契約状況コード表!M$12,Y879&gt;=契約状況コード表!N$12),"○",IF(AND(BI879=契約状況コード表!M$13,Y879&gt;=契約状況コード表!N$13),"○","×")))))))))</f>
        <v>×</v>
      </c>
      <c r="BF879" s="98" t="str">
        <f t="shared" si="107"/>
        <v>×</v>
      </c>
      <c r="BG879" s="98" t="str">
        <f t="shared" si="108"/>
        <v>×</v>
      </c>
      <c r="BH879" s="99" t="str">
        <f t="shared" si="109"/>
        <v/>
      </c>
      <c r="BI879" s="146">
        <f t="shared" si="110"/>
        <v>0</v>
      </c>
      <c r="BJ879" s="29" t="str">
        <f>IF(AG879=契約状況コード表!G$5,"",IF(AND(K879&lt;&gt;"",ISTEXT(U879)),"分担契約/単価契約",IF(ISTEXT(U879),"単価契約",IF(K879&lt;&gt;"","分担契約",""))))</f>
        <v/>
      </c>
      <c r="BK879" s="147"/>
      <c r="BL879" s="102" t="str">
        <f>IF(COUNTIF(T879,"**"),"",IF(AND(T879&gt;=契約状況コード表!P$5,OR(H879=契約状況コード表!M$5,H879=契約状況コード表!M$6)),1,IF(AND(T879&gt;=契約状況コード表!P$13,H879&lt;&gt;契約状況コード表!M$5,H879&lt;&gt;契約状況コード表!M$6),1,"")))</f>
        <v/>
      </c>
      <c r="BM879" s="132" t="str">
        <f t="shared" si="111"/>
        <v>○</v>
      </c>
      <c r="BN879" s="102" t="b">
        <f t="shared" si="112"/>
        <v>1</v>
      </c>
      <c r="BO879" s="102" t="b">
        <f t="shared" si="113"/>
        <v>1</v>
      </c>
    </row>
    <row r="880" spans="7:67" ht="60.6" customHeight="1">
      <c r="G880" s="64"/>
      <c r="H880" s="65"/>
      <c r="I880" s="65"/>
      <c r="J880" s="65"/>
      <c r="K880" s="64"/>
      <c r="L880" s="29"/>
      <c r="M880" s="66"/>
      <c r="N880" s="65"/>
      <c r="O880" s="67"/>
      <c r="P880" s="72"/>
      <c r="Q880" s="73"/>
      <c r="R880" s="65"/>
      <c r="S880" s="64"/>
      <c r="T880" s="68"/>
      <c r="U880" s="75"/>
      <c r="V880" s="76"/>
      <c r="W880" s="148" t="str">
        <f>IF(OR(T880="他官署で調達手続きを実施のため",AG880=契約状況コード表!G$5),"－",IF(V880&lt;&gt;"",ROUNDDOWN(V880/T880,3),(IFERROR(ROUNDDOWN(U880/T880,3),"－"))))</f>
        <v>－</v>
      </c>
      <c r="X880" s="68"/>
      <c r="Y880" s="68"/>
      <c r="Z880" s="71"/>
      <c r="AA880" s="69"/>
      <c r="AB880" s="70"/>
      <c r="AC880" s="71"/>
      <c r="AD880" s="71"/>
      <c r="AE880" s="71"/>
      <c r="AF880" s="71"/>
      <c r="AG880" s="69"/>
      <c r="AH880" s="65"/>
      <c r="AI880" s="65"/>
      <c r="AJ880" s="65"/>
      <c r="AK880" s="29"/>
      <c r="AL880" s="29"/>
      <c r="AM880" s="170"/>
      <c r="AN880" s="170"/>
      <c r="AO880" s="170"/>
      <c r="AP880" s="170"/>
      <c r="AQ880" s="29"/>
      <c r="AR880" s="64"/>
      <c r="AS880" s="29"/>
      <c r="AT880" s="29"/>
      <c r="AU880" s="29"/>
      <c r="AV880" s="29"/>
      <c r="AW880" s="29"/>
      <c r="AX880" s="29"/>
      <c r="AY880" s="29"/>
      <c r="AZ880" s="29"/>
      <c r="BA880" s="90"/>
      <c r="BB880" s="97"/>
      <c r="BC880" s="98" t="str">
        <f>IF(AND(OR(K880=契約状況コード表!D$5,K880=契約状況コード表!D$6),OR(AG880=契約状況コード表!G$5,AG880=契約状況コード表!G$6)),"年間支払金額(全官署)",IF(OR(AG880=契約状況コード表!G$5,AG880=契約状況コード表!G$6),"年間支払金額",IF(AND(OR(COUNTIF(AI880,"*すべて*"),COUNTIF(AI880,"*全て*")),S880="●",OR(K880=契約状況コード表!D$5,K880=契約状況コード表!D$6)),"年間支払金額(全官署、契約相手方ごと)",IF(AND(OR(COUNTIF(AI880,"*すべて*"),COUNTIF(AI880,"*全て*")),S880="●"),"年間支払金額(契約相手方ごと)",IF(AND(OR(K880=契約状況コード表!D$5,K880=契約状況コード表!D$6),AG880=契約状況コード表!G$7),"契約総額(全官署)",IF(AND(K880=契約状況コード表!D$7,AG880=契約状況コード表!G$7),"契約総額(自官署のみ)",IF(K880=契約状況コード表!D$7,"年間支払金額(自官署のみ)",IF(AG880=契約状況コード表!G$7,"契約総額",IF(AND(COUNTIF(BJ880,"&lt;&gt;*単価*"),OR(K880=契約状況コード表!D$5,K880=契約状況コード表!D$6)),"全官署予定価格",IF(AND(COUNTIF(BJ880,"*単価*"),OR(K880=契約状況コード表!D$5,K880=契約状況コード表!D$6)),"全官署支払金額",IF(AND(COUNTIF(BJ880,"&lt;&gt;*単価*"),COUNTIF(BJ880,"*変更契約*")),"変更後予定価格",IF(COUNTIF(BJ880,"*単価*"),"年間支払金額","予定価格"))))))))))))</f>
        <v>予定価格</v>
      </c>
      <c r="BD880" s="98" t="str">
        <f>IF(AND(BI880=契約状況コード表!M$5,T880&gt;契約状況コード表!N$5),"○",IF(AND(BI880=契約状況コード表!M$6,T880&gt;=契約状況コード表!N$6),"○",IF(AND(BI880=契約状況コード表!M$7,T880&gt;=契約状況コード表!N$7),"○",IF(AND(BI880=契約状況コード表!M$8,T880&gt;=契約状況コード表!N$8),"○",IF(AND(BI880=契約状況コード表!M$9,T880&gt;=契約状況コード表!N$9),"○",IF(AND(BI880=契約状況コード表!M$10,T880&gt;=契約状況コード表!N$10),"○",IF(AND(BI880=契約状況コード表!M$11,T880&gt;=契約状況コード表!N$11),"○",IF(AND(BI880=契約状況コード表!M$12,T880&gt;=契約状況コード表!N$12),"○",IF(AND(BI880=契約状況コード表!M$13,T880&gt;=契約状況コード表!N$13),"○",IF(T880="他官署で調達手続き入札を実施のため","○","×"))))))))))</f>
        <v>×</v>
      </c>
      <c r="BE880" s="98" t="str">
        <f>IF(AND(BI880=契約状況コード表!M$5,Y880&gt;契約状況コード表!N$5),"○",IF(AND(BI880=契約状況コード表!M$6,Y880&gt;=契約状況コード表!N$6),"○",IF(AND(BI880=契約状況コード表!M$7,Y880&gt;=契約状況コード表!N$7),"○",IF(AND(BI880=契約状況コード表!M$8,Y880&gt;=契約状況コード表!N$8),"○",IF(AND(BI880=契約状況コード表!M$9,Y880&gt;=契約状況コード表!N$9),"○",IF(AND(BI880=契約状況コード表!M$10,Y880&gt;=契約状況コード表!N$10),"○",IF(AND(BI880=契約状況コード表!M$11,Y880&gt;=契約状況コード表!N$11),"○",IF(AND(BI880=契約状況コード表!M$12,Y880&gt;=契約状況コード表!N$12),"○",IF(AND(BI880=契約状況コード表!M$13,Y880&gt;=契約状況コード表!N$13),"○","×")))))))))</f>
        <v>×</v>
      </c>
      <c r="BF880" s="98" t="str">
        <f t="shared" si="107"/>
        <v>×</v>
      </c>
      <c r="BG880" s="98" t="str">
        <f t="shared" si="108"/>
        <v>×</v>
      </c>
      <c r="BH880" s="99" t="str">
        <f t="shared" si="109"/>
        <v/>
      </c>
      <c r="BI880" s="146">
        <f t="shared" si="110"/>
        <v>0</v>
      </c>
      <c r="BJ880" s="29" t="str">
        <f>IF(AG880=契約状況コード表!G$5,"",IF(AND(K880&lt;&gt;"",ISTEXT(U880)),"分担契約/単価契約",IF(ISTEXT(U880),"単価契約",IF(K880&lt;&gt;"","分担契約",""))))</f>
        <v/>
      </c>
      <c r="BK880" s="147"/>
      <c r="BL880" s="102" t="str">
        <f>IF(COUNTIF(T880,"**"),"",IF(AND(T880&gt;=契約状況コード表!P$5,OR(H880=契約状況コード表!M$5,H880=契約状況コード表!M$6)),1,IF(AND(T880&gt;=契約状況コード表!P$13,H880&lt;&gt;契約状況コード表!M$5,H880&lt;&gt;契約状況コード表!M$6),1,"")))</f>
        <v/>
      </c>
      <c r="BM880" s="132" t="str">
        <f t="shared" si="111"/>
        <v>○</v>
      </c>
      <c r="BN880" s="102" t="b">
        <f t="shared" si="112"/>
        <v>1</v>
      </c>
      <c r="BO880" s="102" t="b">
        <f t="shared" si="113"/>
        <v>1</v>
      </c>
    </row>
    <row r="881" spans="7:67" ht="60.6" customHeight="1">
      <c r="G881" s="64"/>
      <c r="H881" s="65"/>
      <c r="I881" s="65"/>
      <c r="J881" s="65"/>
      <c r="K881" s="64"/>
      <c r="L881" s="29"/>
      <c r="M881" s="66"/>
      <c r="N881" s="65"/>
      <c r="O881" s="67"/>
      <c r="P881" s="72"/>
      <c r="Q881" s="73"/>
      <c r="R881" s="65"/>
      <c r="S881" s="64"/>
      <c r="T881" s="68"/>
      <c r="U881" s="75"/>
      <c r="V881" s="76"/>
      <c r="W881" s="148" t="str">
        <f>IF(OR(T881="他官署で調達手続きを実施のため",AG881=契約状況コード表!G$5),"－",IF(V881&lt;&gt;"",ROUNDDOWN(V881/T881,3),(IFERROR(ROUNDDOWN(U881/T881,3),"－"))))</f>
        <v>－</v>
      </c>
      <c r="X881" s="68"/>
      <c r="Y881" s="68"/>
      <c r="Z881" s="71"/>
      <c r="AA881" s="69"/>
      <c r="AB881" s="70"/>
      <c r="AC881" s="71"/>
      <c r="AD881" s="71"/>
      <c r="AE881" s="71"/>
      <c r="AF881" s="71"/>
      <c r="AG881" s="69"/>
      <c r="AH881" s="65"/>
      <c r="AI881" s="65"/>
      <c r="AJ881" s="65"/>
      <c r="AK881" s="29"/>
      <c r="AL881" s="29"/>
      <c r="AM881" s="170"/>
      <c r="AN881" s="170"/>
      <c r="AO881" s="170"/>
      <c r="AP881" s="170"/>
      <c r="AQ881" s="29"/>
      <c r="AR881" s="64"/>
      <c r="AS881" s="29"/>
      <c r="AT881" s="29"/>
      <c r="AU881" s="29"/>
      <c r="AV881" s="29"/>
      <c r="AW881" s="29"/>
      <c r="AX881" s="29"/>
      <c r="AY881" s="29"/>
      <c r="AZ881" s="29"/>
      <c r="BA881" s="90"/>
      <c r="BB881" s="97"/>
      <c r="BC881" s="98" t="str">
        <f>IF(AND(OR(K881=契約状況コード表!D$5,K881=契約状況コード表!D$6),OR(AG881=契約状況コード表!G$5,AG881=契約状況コード表!G$6)),"年間支払金額(全官署)",IF(OR(AG881=契約状況コード表!G$5,AG881=契約状況コード表!G$6),"年間支払金額",IF(AND(OR(COUNTIF(AI881,"*すべて*"),COUNTIF(AI881,"*全て*")),S881="●",OR(K881=契約状況コード表!D$5,K881=契約状況コード表!D$6)),"年間支払金額(全官署、契約相手方ごと)",IF(AND(OR(COUNTIF(AI881,"*すべて*"),COUNTIF(AI881,"*全て*")),S881="●"),"年間支払金額(契約相手方ごと)",IF(AND(OR(K881=契約状況コード表!D$5,K881=契約状況コード表!D$6),AG881=契約状況コード表!G$7),"契約総額(全官署)",IF(AND(K881=契約状況コード表!D$7,AG881=契約状況コード表!G$7),"契約総額(自官署のみ)",IF(K881=契約状況コード表!D$7,"年間支払金額(自官署のみ)",IF(AG881=契約状況コード表!G$7,"契約総額",IF(AND(COUNTIF(BJ881,"&lt;&gt;*単価*"),OR(K881=契約状況コード表!D$5,K881=契約状況コード表!D$6)),"全官署予定価格",IF(AND(COUNTIF(BJ881,"*単価*"),OR(K881=契約状況コード表!D$5,K881=契約状況コード表!D$6)),"全官署支払金額",IF(AND(COUNTIF(BJ881,"&lt;&gt;*単価*"),COUNTIF(BJ881,"*変更契約*")),"変更後予定価格",IF(COUNTIF(BJ881,"*単価*"),"年間支払金額","予定価格"))))))))))))</f>
        <v>予定価格</v>
      </c>
      <c r="BD881" s="98" t="str">
        <f>IF(AND(BI881=契約状況コード表!M$5,T881&gt;契約状況コード表!N$5),"○",IF(AND(BI881=契約状況コード表!M$6,T881&gt;=契約状況コード表!N$6),"○",IF(AND(BI881=契約状況コード表!M$7,T881&gt;=契約状況コード表!N$7),"○",IF(AND(BI881=契約状況コード表!M$8,T881&gt;=契約状況コード表!N$8),"○",IF(AND(BI881=契約状況コード表!M$9,T881&gt;=契約状況コード表!N$9),"○",IF(AND(BI881=契約状況コード表!M$10,T881&gt;=契約状況コード表!N$10),"○",IF(AND(BI881=契約状況コード表!M$11,T881&gt;=契約状況コード表!N$11),"○",IF(AND(BI881=契約状況コード表!M$12,T881&gt;=契約状況コード表!N$12),"○",IF(AND(BI881=契約状況コード表!M$13,T881&gt;=契約状況コード表!N$13),"○",IF(T881="他官署で調達手続き入札を実施のため","○","×"))))))))))</f>
        <v>×</v>
      </c>
      <c r="BE881" s="98" t="str">
        <f>IF(AND(BI881=契約状況コード表!M$5,Y881&gt;契約状況コード表!N$5),"○",IF(AND(BI881=契約状況コード表!M$6,Y881&gt;=契約状況コード表!N$6),"○",IF(AND(BI881=契約状況コード表!M$7,Y881&gt;=契約状況コード表!N$7),"○",IF(AND(BI881=契約状況コード表!M$8,Y881&gt;=契約状況コード表!N$8),"○",IF(AND(BI881=契約状況コード表!M$9,Y881&gt;=契約状況コード表!N$9),"○",IF(AND(BI881=契約状況コード表!M$10,Y881&gt;=契約状況コード表!N$10),"○",IF(AND(BI881=契約状況コード表!M$11,Y881&gt;=契約状況コード表!N$11),"○",IF(AND(BI881=契約状況コード表!M$12,Y881&gt;=契約状況コード表!N$12),"○",IF(AND(BI881=契約状況コード表!M$13,Y881&gt;=契約状況コード表!N$13),"○","×")))))))))</f>
        <v>×</v>
      </c>
      <c r="BF881" s="98" t="str">
        <f t="shared" si="107"/>
        <v>×</v>
      </c>
      <c r="BG881" s="98" t="str">
        <f t="shared" si="108"/>
        <v>×</v>
      </c>
      <c r="BH881" s="99" t="str">
        <f t="shared" si="109"/>
        <v/>
      </c>
      <c r="BI881" s="146">
        <f t="shared" si="110"/>
        <v>0</v>
      </c>
      <c r="BJ881" s="29" t="str">
        <f>IF(AG881=契約状況コード表!G$5,"",IF(AND(K881&lt;&gt;"",ISTEXT(U881)),"分担契約/単価契約",IF(ISTEXT(U881),"単価契約",IF(K881&lt;&gt;"","分担契約",""))))</f>
        <v/>
      </c>
      <c r="BK881" s="147"/>
      <c r="BL881" s="102" t="str">
        <f>IF(COUNTIF(T881,"**"),"",IF(AND(T881&gt;=契約状況コード表!P$5,OR(H881=契約状況コード表!M$5,H881=契約状況コード表!M$6)),1,IF(AND(T881&gt;=契約状況コード表!P$13,H881&lt;&gt;契約状況コード表!M$5,H881&lt;&gt;契約状況コード表!M$6),1,"")))</f>
        <v/>
      </c>
      <c r="BM881" s="132" t="str">
        <f t="shared" si="111"/>
        <v>○</v>
      </c>
      <c r="BN881" s="102" t="b">
        <f t="shared" si="112"/>
        <v>1</v>
      </c>
      <c r="BO881" s="102" t="b">
        <f t="shared" si="113"/>
        <v>1</v>
      </c>
    </row>
    <row r="882" spans="7:67" ht="60.6" customHeight="1">
      <c r="G882" s="64"/>
      <c r="H882" s="65"/>
      <c r="I882" s="65"/>
      <c r="J882" s="65"/>
      <c r="K882" s="64"/>
      <c r="L882" s="29"/>
      <c r="M882" s="66"/>
      <c r="N882" s="65"/>
      <c r="O882" s="67"/>
      <c r="P882" s="72"/>
      <c r="Q882" s="73"/>
      <c r="R882" s="65"/>
      <c r="S882" s="64"/>
      <c r="T882" s="74"/>
      <c r="U882" s="131"/>
      <c r="V882" s="76"/>
      <c r="W882" s="148" t="str">
        <f>IF(OR(T882="他官署で調達手続きを実施のため",AG882=契約状況コード表!G$5),"－",IF(V882&lt;&gt;"",ROUNDDOWN(V882/T882,3),(IFERROR(ROUNDDOWN(U882/T882,3),"－"))))</f>
        <v>－</v>
      </c>
      <c r="X882" s="74"/>
      <c r="Y882" s="74"/>
      <c r="Z882" s="71"/>
      <c r="AA882" s="69"/>
      <c r="AB882" s="70"/>
      <c r="AC882" s="71"/>
      <c r="AD882" s="71"/>
      <c r="AE882" s="71"/>
      <c r="AF882" s="71"/>
      <c r="AG882" s="69"/>
      <c r="AH882" s="65"/>
      <c r="AI882" s="65"/>
      <c r="AJ882" s="65"/>
      <c r="AK882" s="29"/>
      <c r="AL882" s="29"/>
      <c r="AM882" s="170"/>
      <c r="AN882" s="170"/>
      <c r="AO882" s="170"/>
      <c r="AP882" s="170"/>
      <c r="AQ882" s="29"/>
      <c r="AR882" s="64"/>
      <c r="AS882" s="29"/>
      <c r="AT882" s="29"/>
      <c r="AU882" s="29"/>
      <c r="AV882" s="29"/>
      <c r="AW882" s="29"/>
      <c r="AX882" s="29"/>
      <c r="AY882" s="29"/>
      <c r="AZ882" s="29"/>
      <c r="BA882" s="90"/>
      <c r="BB882" s="97"/>
      <c r="BC882" s="98" t="str">
        <f>IF(AND(OR(K882=契約状況コード表!D$5,K882=契約状況コード表!D$6),OR(AG882=契約状況コード表!G$5,AG882=契約状況コード表!G$6)),"年間支払金額(全官署)",IF(OR(AG882=契約状況コード表!G$5,AG882=契約状況コード表!G$6),"年間支払金額",IF(AND(OR(COUNTIF(AI882,"*すべて*"),COUNTIF(AI882,"*全て*")),S882="●",OR(K882=契約状況コード表!D$5,K882=契約状況コード表!D$6)),"年間支払金額(全官署、契約相手方ごと)",IF(AND(OR(COUNTIF(AI882,"*すべて*"),COUNTIF(AI882,"*全て*")),S882="●"),"年間支払金額(契約相手方ごと)",IF(AND(OR(K882=契約状況コード表!D$5,K882=契約状況コード表!D$6),AG882=契約状況コード表!G$7),"契約総額(全官署)",IF(AND(K882=契約状況コード表!D$7,AG882=契約状況コード表!G$7),"契約総額(自官署のみ)",IF(K882=契約状況コード表!D$7,"年間支払金額(自官署のみ)",IF(AG882=契約状況コード表!G$7,"契約総額",IF(AND(COUNTIF(BJ882,"&lt;&gt;*単価*"),OR(K882=契約状況コード表!D$5,K882=契約状況コード表!D$6)),"全官署予定価格",IF(AND(COUNTIF(BJ882,"*単価*"),OR(K882=契約状況コード表!D$5,K882=契約状況コード表!D$6)),"全官署支払金額",IF(AND(COUNTIF(BJ882,"&lt;&gt;*単価*"),COUNTIF(BJ882,"*変更契約*")),"変更後予定価格",IF(COUNTIF(BJ882,"*単価*"),"年間支払金額","予定価格"))))))))))))</f>
        <v>予定価格</v>
      </c>
      <c r="BD882" s="98" t="str">
        <f>IF(AND(BI882=契約状況コード表!M$5,T882&gt;契約状況コード表!N$5),"○",IF(AND(BI882=契約状況コード表!M$6,T882&gt;=契約状況コード表!N$6),"○",IF(AND(BI882=契約状況コード表!M$7,T882&gt;=契約状況コード表!N$7),"○",IF(AND(BI882=契約状況コード表!M$8,T882&gt;=契約状況コード表!N$8),"○",IF(AND(BI882=契約状況コード表!M$9,T882&gt;=契約状況コード表!N$9),"○",IF(AND(BI882=契約状況コード表!M$10,T882&gt;=契約状況コード表!N$10),"○",IF(AND(BI882=契約状況コード表!M$11,T882&gt;=契約状況コード表!N$11),"○",IF(AND(BI882=契約状況コード表!M$12,T882&gt;=契約状況コード表!N$12),"○",IF(AND(BI882=契約状況コード表!M$13,T882&gt;=契約状況コード表!N$13),"○",IF(T882="他官署で調達手続き入札を実施のため","○","×"))))))))))</f>
        <v>×</v>
      </c>
      <c r="BE882" s="98" t="str">
        <f>IF(AND(BI882=契約状況コード表!M$5,Y882&gt;契約状況コード表!N$5),"○",IF(AND(BI882=契約状況コード表!M$6,Y882&gt;=契約状況コード表!N$6),"○",IF(AND(BI882=契約状況コード表!M$7,Y882&gt;=契約状況コード表!N$7),"○",IF(AND(BI882=契約状況コード表!M$8,Y882&gt;=契約状況コード表!N$8),"○",IF(AND(BI882=契約状況コード表!M$9,Y882&gt;=契約状況コード表!N$9),"○",IF(AND(BI882=契約状況コード表!M$10,Y882&gt;=契約状況コード表!N$10),"○",IF(AND(BI882=契約状況コード表!M$11,Y882&gt;=契約状況コード表!N$11),"○",IF(AND(BI882=契約状況コード表!M$12,Y882&gt;=契約状況コード表!N$12),"○",IF(AND(BI882=契約状況コード表!M$13,Y882&gt;=契約状況コード表!N$13),"○","×")))))))))</f>
        <v>×</v>
      </c>
      <c r="BF882" s="98" t="str">
        <f t="shared" si="107"/>
        <v>×</v>
      </c>
      <c r="BG882" s="98" t="str">
        <f t="shared" si="108"/>
        <v>×</v>
      </c>
      <c r="BH882" s="99" t="str">
        <f t="shared" si="109"/>
        <v/>
      </c>
      <c r="BI882" s="146">
        <f t="shared" si="110"/>
        <v>0</v>
      </c>
      <c r="BJ882" s="29" t="str">
        <f>IF(AG882=契約状況コード表!G$5,"",IF(AND(K882&lt;&gt;"",ISTEXT(U882)),"分担契約/単価契約",IF(ISTEXT(U882),"単価契約",IF(K882&lt;&gt;"","分担契約",""))))</f>
        <v/>
      </c>
      <c r="BK882" s="147"/>
      <c r="BL882" s="102" t="str">
        <f>IF(COUNTIF(T882,"**"),"",IF(AND(T882&gt;=契約状況コード表!P$5,OR(H882=契約状況コード表!M$5,H882=契約状況コード表!M$6)),1,IF(AND(T882&gt;=契約状況コード表!P$13,H882&lt;&gt;契約状況コード表!M$5,H882&lt;&gt;契約状況コード表!M$6),1,"")))</f>
        <v/>
      </c>
      <c r="BM882" s="132" t="str">
        <f t="shared" si="111"/>
        <v>○</v>
      </c>
      <c r="BN882" s="102" t="b">
        <f t="shared" si="112"/>
        <v>1</v>
      </c>
      <c r="BO882" s="102" t="b">
        <f t="shared" si="113"/>
        <v>1</v>
      </c>
    </row>
    <row r="883" spans="7:67" ht="60.6" customHeight="1">
      <c r="G883" s="64"/>
      <c r="H883" s="65"/>
      <c r="I883" s="65"/>
      <c r="J883" s="65"/>
      <c r="K883" s="64"/>
      <c r="L883" s="29"/>
      <c r="M883" s="66"/>
      <c r="N883" s="65"/>
      <c r="O883" s="67"/>
      <c r="P883" s="72"/>
      <c r="Q883" s="73"/>
      <c r="R883" s="65"/>
      <c r="S883" s="64"/>
      <c r="T883" s="68"/>
      <c r="U883" s="75"/>
      <c r="V883" s="76"/>
      <c r="W883" s="148" t="str">
        <f>IF(OR(T883="他官署で調達手続きを実施のため",AG883=契約状況コード表!G$5),"－",IF(V883&lt;&gt;"",ROUNDDOWN(V883/T883,3),(IFERROR(ROUNDDOWN(U883/T883,3),"－"))))</f>
        <v>－</v>
      </c>
      <c r="X883" s="68"/>
      <c r="Y883" s="68"/>
      <c r="Z883" s="71"/>
      <c r="AA883" s="69"/>
      <c r="AB883" s="70"/>
      <c r="AC883" s="71"/>
      <c r="AD883" s="71"/>
      <c r="AE883" s="71"/>
      <c r="AF883" s="71"/>
      <c r="AG883" s="69"/>
      <c r="AH883" s="65"/>
      <c r="AI883" s="65"/>
      <c r="AJ883" s="65"/>
      <c r="AK883" s="29"/>
      <c r="AL883" s="29"/>
      <c r="AM883" s="170"/>
      <c r="AN883" s="170"/>
      <c r="AO883" s="170"/>
      <c r="AP883" s="170"/>
      <c r="AQ883" s="29"/>
      <c r="AR883" s="64"/>
      <c r="AS883" s="29"/>
      <c r="AT883" s="29"/>
      <c r="AU883" s="29"/>
      <c r="AV883" s="29"/>
      <c r="AW883" s="29"/>
      <c r="AX883" s="29"/>
      <c r="AY883" s="29"/>
      <c r="AZ883" s="29"/>
      <c r="BA883" s="90"/>
      <c r="BB883" s="97"/>
      <c r="BC883" s="98" t="str">
        <f>IF(AND(OR(K883=契約状況コード表!D$5,K883=契約状況コード表!D$6),OR(AG883=契約状況コード表!G$5,AG883=契約状況コード表!G$6)),"年間支払金額(全官署)",IF(OR(AG883=契約状況コード表!G$5,AG883=契約状況コード表!G$6),"年間支払金額",IF(AND(OR(COUNTIF(AI883,"*すべて*"),COUNTIF(AI883,"*全て*")),S883="●",OR(K883=契約状況コード表!D$5,K883=契約状況コード表!D$6)),"年間支払金額(全官署、契約相手方ごと)",IF(AND(OR(COUNTIF(AI883,"*すべて*"),COUNTIF(AI883,"*全て*")),S883="●"),"年間支払金額(契約相手方ごと)",IF(AND(OR(K883=契約状況コード表!D$5,K883=契約状況コード表!D$6),AG883=契約状況コード表!G$7),"契約総額(全官署)",IF(AND(K883=契約状況コード表!D$7,AG883=契約状況コード表!G$7),"契約総額(自官署のみ)",IF(K883=契約状況コード表!D$7,"年間支払金額(自官署のみ)",IF(AG883=契約状況コード表!G$7,"契約総額",IF(AND(COUNTIF(BJ883,"&lt;&gt;*単価*"),OR(K883=契約状況コード表!D$5,K883=契約状況コード表!D$6)),"全官署予定価格",IF(AND(COUNTIF(BJ883,"*単価*"),OR(K883=契約状況コード表!D$5,K883=契約状況コード表!D$6)),"全官署支払金額",IF(AND(COUNTIF(BJ883,"&lt;&gt;*単価*"),COUNTIF(BJ883,"*変更契約*")),"変更後予定価格",IF(COUNTIF(BJ883,"*単価*"),"年間支払金額","予定価格"))))))))))))</f>
        <v>予定価格</v>
      </c>
      <c r="BD883" s="98" t="str">
        <f>IF(AND(BI883=契約状況コード表!M$5,T883&gt;契約状況コード表!N$5),"○",IF(AND(BI883=契約状況コード表!M$6,T883&gt;=契約状況コード表!N$6),"○",IF(AND(BI883=契約状況コード表!M$7,T883&gt;=契約状況コード表!N$7),"○",IF(AND(BI883=契約状況コード表!M$8,T883&gt;=契約状況コード表!N$8),"○",IF(AND(BI883=契約状況コード表!M$9,T883&gt;=契約状況コード表!N$9),"○",IF(AND(BI883=契約状況コード表!M$10,T883&gt;=契約状況コード表!N$10),"○",IF(AND(BI883=契約状況コード表!M$11,T883&gt;=契約状況コード表!N$11),"○",IF(AND(BI883=契約状況コード表!M$12,T883&gt;=契約状況コード表!N$12),"○",IF(AND(BI883=契約状況コード表!M$13,T883&gt;=契約状況コード表!N$13),"○",IF(T883="他官署で調達手続き入札を実施のため","○","×"))))))))))</f>
        <v>×</v>
      </c>
      <c r="BE883" s="98" t="str">
        <f>IF(AND(BI883=契約状況コード表!M$5,Y883&gt;契約状況コード表!N$5),"○",IF(AND(BI883=契約状況コード表!M$6,Y883&gt;=契約状況コード表!N$6),"○",IF(AND(BI883=契約状況コード表!M$7,Y883&gt;=契約状況コード表!N$7),"○",IF(AND(BI883=契約状況コード表!M$8,Y883&gt;=契約状況コード表!N$8),"○",IF(AND(BI883=契約状況コード表!M$9,Y883&gt;=契約状況コード表!N$9),"○",IF(AND(BI883=契約状況コード表!M$10,Y883&gt;=契約状況コード表!N$10),"○",IF(AND(BI883=契約状況コード表!M$11,Y883&gt;=契約状況コード表!N$11),"○",IF(AND(BI883=契約状況コード表!M$12,Y883&gt;=契約状況コード表!N$12),"○",IF(AND(BI883=契約状況コード表!M$13,Y883&gt;=契約状況コード表!N$13),"○","×")))))))))</f>
        <v>×</v>
      </c>
      <c r="BF883" s="98" t="str">
        <f t="shared" si="107"/>
        <v>×</v>
      </c>
      <c r="BG883" s="98" t="str">
        <f t="shared" si="108"/>
        <v>×</v>
      </c>
      <c r="BH883" s="99" t="str">
        <f t="shared" si="109"/>
        <v/>
      </c>
      <c r="BI883" s="146">
        <f t="shared" si="110"/>
        <v>0</v>
      </c>
      <c r="BJ883" s="29" t="str">
        <f>IF(AG883=契約状況コード表!G$5,"",IF(AND(K883&lt;&gt;"",ISTEXT(U883)),"分担契約/単価契約",IF(ISTEXT(U883),"単価契約",IF(K883&lt;&gt;"","分担契約",""))))</f>
        <v/>
      </c>
      <c r="BK883" s="147"/>
      <c r="BL883" s="102" t="str">
        <f>IF(COUNTIF(T883,"**"),"",IF(AND(T883&gt;=契約状況コード表!P$5,OR(H883=契約状況コード表!M$5,H883=契約状況コード表!M$6)),1,IF(AND(T883&gt;=契約状況コード表!P$13,H883&lt;&gt;契約状況コード表!M$5,H883&lt;&gt;契約状況コード表!M$6),1,"")))</f>
        <v/>
      </c>
      <c r="BM883" s="132" t="str">
        <f t="shared" si="111"/>
        <v>○</v>
      </c>
      <c r="BN883" s="102" t="b">
        <f t="shared" si="112"/>
        <v>1</v>
      </c>
      <c r="BO883" s="102" t="b">
        <f t="shared" si="113"/>
        <v>1</v>
      </c>
    </row>
    <row r="884" spans="7:67" ht="60.6" customHeight="1">
      <c r="G884" s="64"/>
      <c r="H884" s="65"/>
      <c r="I884" s="65"/>
      <c r="J884" s="65"/>
      <c r="K884" s="64"/>
      <c r="L884" s="29"/>
      <c r="M884" s="66"/>
      <c r="N884" s="65"/>
      <c r="O884" s="67"/>
      <c r="P884" s="72"/>
      <c r="Q884" s="73"/>
      <c r="R884" s="65"/>
      <c r="S884" s="64"/>
      <c r="T884" s="68"/>
      <c r="U884" s="75"/>
      <c r="V884" s="76"/>
      <c r="W884" s="148" t="str">
        <f>IF(OR(T884="他官署で調達手続きを実施のため",AG884=契約状況コード表!G$5),"－",IF(V884&lt;&gt;"",ROUNDDOWN(V884/T884,3),(IFERROR(ROUNDDOWN(U884/T884,3),"－"))))</f>
        <v>－</v>
      </c>
      <c r="X884" s="68"/>
      <c r="Y884" s="68"/>
      <c r="Z884" s="71"/>
      <c r="AA884" s="69"/>
      <c r="AB884" s="70"/>
      <c r="AC884" s="71"/>
      <c r="AD884" s="71"/>
      <c r="AE884" s="71"/>
      <c r="AF884" s="71"/>
      <c r="AG884" s="69"/>
      <c r="AH884" s="65"/>
      <c r="AI884" s="65"/>
      <c r="AJ884" s="65"/>
      <c r="AK884" s="29"/>
      <c r="AL884" s="29"/>
      <c r="AM884" s="170"/>
      <c r="AN884" s="170"/>
      <c r="AO884" s="170"/>
      <c r="AP884" s="170"/>
      <c r="AQ884" s="29"/>
      <c r="AR884" s="64"/>
      <c r="AS884" s="29"/>
      <c r="AT884" s="29"/>
      <c r="AU884" s="29"/>
      <c r="AV884" s="29"/>
      <c r="AW884" s="29"/>
      <c r="AX884" s="29"/>
      <c r="AY884" s="29"/>
      <c r="AZ884" s="29"/>
      <c r="BA884" s="90"/>
      <c r="BB884" s="97"/>
      <c r="BC884" s="98" t="str">
        <f>IF(AND(OR(K884=契約状況コード表!D$5,K884=契約状況コード表!D$6),OR(AG884=契約状況コード表!G$5,AG884=契約状況コード表!G$6)),"年間支払金額(全官署)",IF(OR(AG884=契約状況コード表!G$5,AG884=契約状況コード表!G$6),"年間支払金額",IF(AND(OR(COUNTIF(AI884,"*すべて*"),COUNTIF(AI884,"*全て*")),S884="●",OR(K884=契約状況コード表!D$5,K884=契約状況コード表!D$6)),"年間支払金額(全官署、契約相手方ごと)",IF(AND(OR(COUNTIF(AI884,"*すべて*"),COUNTIF(AI884,"*全て*")),S884="●"),"年間支払金額(契約相手方ごと)",IF(AND(OR(K884=契約状況コード表!D$5,K884=契約状況コード表!D$6),AG884=契約状況コード表!G$7),"契約総額(全官署)",IF(AND(K884=契約状況コード表!D$7,AG884=契約状況コード表!G$7),"契約総額(自官署のみ)",IF(K884=契約状況コード表!D$7,"年間支払金額(自官署のみ)",IF(AG884=契約状況コード表!G$7,"契約総額",IF(AND(COUNTIF(BJ884,"&lt;&gt;*単価*"),OR(K884=契約状況コード表!D$5,K884=契約状況コード表!D$6)),"全官署予定価格",IF(AND(COUNTIF(BJ884,"*単価*"),OR(K884=契約状況コード表!D$5,K884=契約状況コード表!D$6)),"全官署支払金額",IF(AND(COUNTIF(BJ884,"&lt;&gt;*単価*"),COUNTIF(BJ884,"*変更契約*")),"変更後予定価格",IF(COUNTIF(BJ884,"*単価*"),"年間支払金額","予定価格"))))))))))))</f>
        <v>予定価格</v>
      </c>
      <c r="BD884" s="98" t="str">
        <f>IF(AND(BI884=契約状況コード表!M$5,T884&gt;契約状況コード表!N$5),"○",IF(AND(BI884=契約状況コード表!M$6,T884&gt;=契約状況コード表!N$6),"○",IF(AND(BI884=契約状況コード表!M$7,T884&gt;=契約状況コード表!N$7),"○",IF(AND(BI884=契約状況コード表!M$8,T884&gt;=契約状況コード表!N$8),"○",IF(AND(BI884=契約状況コード表!M$9,T884&gt;=契約状況コード表!N$9),"○",IF(AND(BI884=契約状況コード表!M$10,T884&gt;=契約状況コード表!N$10),"○",IF(AND(BI884=契約状況コード表!M$11,T884&gt;=契約状況コード表!N$11),"○",IF(AND(BI884=契約状況コード表!M$12,T884&gt;=契約状況コード表!N$12),"○",IF(AND(BI884=契約状況コード表!M$13,T884&gt;=契約状況コード表!N$13),"○",IF(T884="他官署で調達手続き入札を実施のため","○","×"))))))))))</f>
        <v>×</v>
      </c>
      <c r="BE884" s="98" t="str">
        <f>IF(AND(BI884=契約状況コード表!M$5,Y884&gt;契約状況コード表!N$5),"○",IF(AND(BI884=契約状況コード表!M$6,Y884&gt;=契約状況コード表!N$6),"○",IF(AND(BI884=契約状況コード表!M$7,Y884&gt;=契約状況コード表!N$7),"○",IF(AND(BI884=契約状況コード表!M$8,Y884&gt;=契約状況コード表!N$8),"○",IF(AND(BI884=契約状況コード表!M$9,Y884&gt;=契約状況コード表!N$9),"○",IF(AND(BI884=契約状況コード表!M$10,Y884&gt;=契約状況コード表!N$10),"○",IF(AND(BI884=契約状況コード表!M$11,Y884&gt;=契約状況コード表!N$11),"○",IF(AND(BI884=契約状況コード表!M$12,Y884&gt;=契約状況コード表!N$12),"○",IF(AND(BI884=契約状況コード表!M$13,Y884&gt;=契約状況コード表!N$13),"○","×")))))))))</f>
        <v>×</v>
      </c>
      <c r="BF884" s="98" t="str">
        <f t="shared" si="107"/>
        <v>×</v>
      </c>
      <c r="BG884" s="98" t="str">
        <f t="shared" si="108"/>
        <v>×</v>
      </c>
      <c r="BH884" s="99" t="str">
        <f t="shared" si="109"/>
        <v/>
      </c>
      <c r="BI884" s="146">
        <f t="shared" si="110"/>
        <v>0</v>
      </c>
      <c r="BJ884" s="29" t="str">
        <f>IF(AG884=契約状況コード表!G$5,"",IF(AND(K884&lt;&gt;"",ISTEXT(U884)),"分担契約/単価契約",IF(ISTEXT(U884),"単価契約",IF(K884&lt;&gt;"","分担契約",""))))</f>
        <v/>
      </c>
      <c r="BK884" s="147"/>
      <c r="BL884" s="102" t="str">
        <f>IF(COUNTIF(T884,"**"),"",IF(AND(T884&gt;=契約状況コード表!P$5,OR(H884=契約状況コード表!M$5,H884=契約状況コード表!M$6)),1,IF(AND(T884&gt;=契約状況コード表!P$13,H884&lt;&gt;契約状況コード表!M$5,H884&lt;&gt;契約状況コード表!M$6),1,"")))</f>
        <v/>
      </c>
      <c r="BM884" s="132" t="str">
        <f t="shared" si="111"/>
        <v>○</v>
      </c>
      <c r="BN884" s="102" t="b">
        <f t="shared" si="112"/>
        <v>1</v>
      </c>
      <c r="BO884" s="102" t="b">
        <f t="shared" si="113"/>
        <v>1</v>
      </c>
    </row>
    <row r="885" spans="7:67" ht="60.6" customHeight="1">
      <c r="G885" s="64"/>
      <c r="H885" s="65"/>
      <c r="I885" s="65"/>
      <c r="J885" s="65"/>
      <c r="K885" s="64"/>
      <c r="L885" s="29"/>
      <c r="M885" s="66"/>
      <c r="N885" s="65"/>
      <c r="O885" s="67"/>
      <c r="P885" s="72"/>
      <c r="Q885" s="73"/>
      <c r="R885" s="65"/>
      <c r="S885" s="64"/>
      <c r="T885" s="68"/>
      <c r="U885" s="75"/>
      <c r="V885" s="76"/>
      <c r="W885" s="148" t="str">
        <f>IF(OR(T885="他官署で調達手続きを実施のため",AG885=契約状況コード表!G$5),"－",IF(V885&lt;&gt;"",ROUNDDOWN(V885/T885,3),(IFERROR(ROUNDDOWN(U885/T885,3),"－"))))</f>
        <v>－</v>
      </c>
      <c r="X885" s="68"/>
      <c r="Y885" s="68"/>
      <c r="Z885" s="71"/>
      <c r="AA885" s="69"/>
      <c r="AB885" s="70"/>
      <c r="AC885" s="71"/>
      <c r="AD885" s="71"/>
      <c r="AE885" s="71"/>
      <c r="AF885" s="71"/>
      <c r="AG885" s="69"/>
      <c r="AH885" s="65"/>
      <c r="AI885" s="65"/>
      <c r="AJ885" s="65"/>
      <c r="AK885" s="29"/>
      <c r="AL885" s="29"/>
      <c r="AM885" s="170"/>
      <c r="AN885" s="170"/>
      <c r="AO885" s="170"/>
      <c r="AP885" s="170"/>
      <c r="AQ885" s="29"/>
      <c r="AR885" s="64"/>
      <c r="AS885" s="29"/>
      <c r="AT885" s="29"/>
      <c r="AU885" s="29"/>
      <c r="AV885" s="29"/>
      <c r="AW885" s="29"/>
      <c r="AX885" s="29"/>
      <c r="AY885" s="29"/>
      <c r="AZ885" s="29"/>
      <c r="BA885" s="90"/>
      <c r="BB885" s="97"/>
      <c r="BC885" s="98" t="str">
        <f>IF(AND(OR(K885=契約状況コード表!D$5,K885=契約状況コード表!D$6),OR(AG885=契約状況コード表!G$5,AG885=契約状況コード表!G$6)),"年間支払金額(全官署)",IF(OR(AG885=契約状況コード表!G$5,AG885=契約状況コード表!G$6),"年間支払金額",IF(AND(OR(COUNTIF(AI885,"*すべて*"),COUNTIF(AI885,"*全て*")),S885="●",OR(K885=契約状況コード表!D$5,K885=契約状況コード表!D$6)),"年間支払金額(全官署、契約相手方ごと)",IF(AND(OR(COUNTIF(AI885,"*すべて*"),COUNTIF(AI885,"*全て*")),S885="●"),"年間支払金額(契約相手方ごと)",IF(AND(OR(K885=契約状況コード表!D$5,K885=契約状況コード表!D$6),AG885=契約状況コード表!G$7),"契約総額(全官署)",IF(AND(K885=契約状況コード表!D$7,AG885=契約状況コード表!G$7),"契約総額(自官署のみ)",IF(K885=契約状況コード表!D$7,"年間支払金額(自官署のみ)",IF(AG885=契約状況コード表!G$7,"契約総額",IF(AND(COUNTIF(BJ885,"&lt;&gt;*単価*"),OR(K885=契約状況コード表!D$5,K885=契約状況コード表!D$6)),"全官署予定価格",IF(AND(COUNTIF(BJ885,"*単価*"),OR(K885=契約状況コード表!D$5,K885=契約状況コード表!D$6)),"全官署支払金額",IF(AND(COUNTIF(BJ885,"&lt;&gt;*単価*"),COUNTIF(BJ885,"*変更契約*")),"変更後予定価格",IF(COUNTIF(BJ885,"*単価*"),"年間支払金額","予定価格"))))))))))))</f>
        <v>予定価格</v>
      </c>
      <c r="BD885" s="98" t="str">
        <f>IF(AND(BI885=契約状況コード表!M$5,T885&gt;契約状況コード表!N$5),"○",IF(AND(BI885=契約状況コード表!M$6,T885&gt;=契約状況コード表!N$6),"○",IF(AND(BI885=契約状況コード表!M$7,T885&gt;=契約状況コード表!N$7),"○",IF(AND(BI885=契約状況コード表!M$8,T885&gt;=契約状況コード表!N$8),"○",IF(AND(BI885=契約状況コード表!M$9,T885&gt;=契約状況コード表!N$9),"○",IF(AND(BI885=契約状況コード表!M$10,T885&gt;=契約状況コード表!N$10),"○",IF(AND(BI885=契約状況コード表!M$11,T885&gt;=契約状況コード表!N$11),"○",IF(AND(BI885=契約状況コード表!M$12,T885&gt;=契約状況コード表!N$12),"○",IF(AND(BI885=契約状況コード表!M$13,T885&gt;=契約状況コード表!N$13),"○",IF(T885="他官署で調達手続き入札を実施のため","○","×"))))))))))</f>
        <v>×</v>
      </c>
      <c r="BE885" s="98" t="str">
        <f>IF(AND(BI885=契約状況コード表!M$5,Y885&gt;契約状況コード表!N$5),"○",IF(AND(BI885=契約状況コード表!M$6,Y885&gt;=契約状況コード表!N$6),"○",IF(AND(BI885=契約状況コード表!M$7,Y885&gt;=契約状況コード表!N$7),"○",IF(AND(BI885=契約状況コード表!M$8,Y885&gt;=契約状況コード表!N$8),"○",IF(AND(BI885=契約状況コード表!M$9,Y885&gt;=契約状況コード表!N$9),"○",IF(AND(BI885=契約状況コード表!M$10,Y885&gt;=契約状況コード表!N$10),"○",IF(AND(BI885=契約状況コード表!M$11,Y885&gt;=契約状況コード表!N$11),"○",IF(AND(BI885=契約状況コード表!M$12,Y885&gt;=契約状況コード表!N$12),"○",IF(AND(BI885=契約状況コード表!M$13,Y885&gt;=契約状況コード表!N$13),"○","×")))))))))</f>
        <v>×</v>
      </c>
      <c r="BF885" s="98" t="str">
        <f t="shared" si="107"/>
        <v>×</v>
      </c>
      <c r="BG885" s="98" t="str">
        <f t="shared" si="108"/>
        <v>×</v>
      </c>
      <c r="BH885" s="99" t="str">
        <f t="shared" si="109"/>
        <v/>
      </c>
      <c r="BI885" s="146">
        <f t="shared" si="110"/>
        <v>0</v>
      </c>
      <c r="BJ885" s="29" t="str">
        <f>IF(AG885=契約状況コード表!G$5,"",IF(AND(K885&lt;&gt;"",ISTEXT(U885)),"分担契約/単価契約",IF(ISTEXT(U885),"単価契約",IF(K885&lt;&gt;"","分担契約",""))))</f>
        <v/>
      </c>
      <c r="BK885" s="147"/>
      <c r="BL885" s="102" t="str">
        <f>IF(COUNTIF(T885,"**"),"",IF(AND(T885&gt;=契約状況コード表!P$5,OR(H885=契約状況コード表!M$5,H885=契約状況コード表!M$6)),1,IF(AND(T885&gt;=契約状況コード表!P$13,H885&lt;&gt;契約状況コード表!M$5,H885&lt;&gt;契約状況コード表!M$6),1,"")))</f>
        <v/>
      </c>
      <c r="BM885" s="132" t="str">
        <f t="shared" si="111"/>
        <v>○</v>
      </c>
      <c r="BN885" s="102" t="b">
        <f t="shared" si="112"/>
        <v>1</v>
      </c>
      <c r="BO885" s="102" t="b">
        <f t="shared" si="113"/>
        <v>1</v>
      </c>
    </row>
    <row r="886" spans="7:67" ht="60.6" customHeight="1">
      <c r="G886" s="64"/>
      <c r="H886" s="65"/>
      <c r="I886" s="65"/>
      <c r="J886" s="65"/>
      <c r="K886" s="64"/>
      <c r="L886" s="29"/>
      <c r="M886" s="66"/>
      <c r="N886" s="65"/>
      <c r="O886" s="67"/>
      <c r="P886" s="72"/>
      <c r="Q886" s="73"/>
      <c r="R886" s="65"/>
      <c r="S886" s="64"/>
      <c r="T886" s="68"/>
      <c r="U886" s="75"/>
      <c r="V886" s="76"/>
      <c r="W886" s="148" t="str">
        <f>IF(OR(T886="他官署で調達手続きを実施のため",AG886=契約状況コード表!G$5),"－",IF(V886&lt;&gt;"",ROUNDDOWN(V886/T886,3),(IFERROR(ROUNDDOWN(U886/T886,3),"－"))))</f>
        <v>－</v>
      </c>
      <c r="X886" s="68"/>
      <c r="Y886" s="68"/>
      <c r="Z886" s="71"/>
      <c r="AA886" s="69"/>
      <c r="AB886" s="70"/>
      <c r="AC886" s="71"/>
      <c r="AD886" s="71"/>
      <c r="AE886" s="71"/>
      <c r="AF886" s="71"/>
      <c r="AG886" s="69"/>
      <c r="AH886" s="65"/>
      <c r="AI886" s="65"/>
      <c r="AJ886" s="65"/>
      <c r="AK886" s="29"/>
      <c r="AL886" s="29"/>
      <c r="AM886" s="170"/>
      <c r="AN886" s="170"/>
      <c r="AO886" s="170"/>
      <c r="AP886" s="170"/>
      <c r="AQ886" s="29"/>
      <c r="AR886" s="64"/>
      <c r="AS886" s="29"/>
      <c r="AT886" s="29"/>
      <c r="AU886" s="29"/>
      <c r="AV886" s="29"/>
      <c r="AW886" s="29"/>
      <c r="AX886" s="29"/>
      <c r="AY886" s="29"/>
      <c r="AZ886" s="29"/>
      <c r="BA886" s="92"/>
      <c r="BB886" s="97"/>
      <c r="BC886" s="98" t="str">
        <f>IF(AND(OR(K886=契約状況コード表!D$5,K886=契約状況コード表!D$6),OR(AG886=契約状況コード表!G$5,AG886=契約状況コード表!G$6)),"年間支払金額(全官署)",IF(OR(AG886=契約状況コード表!G$5,AG886=契約状況コード表!G$6),"年間支払金額",IF(AND(OR(COUNTIF(AI886,"*すべて*"),COUNTIF(AI886,"*全て*")),S886="●",OR(K886=契約状況コード表!D$5,K886=契約状況コード表!D$6)),"年間支払金額(全官署、契約相手方ごと)",IF(AND(OR(COUNTIF(AI886,"*すべて*"),COUNTIF(AI886,"*全て*")),S886="●"),"年間支払金額(契約相手方ごと)",IF(AND(OR(K886=契約状況コード表!D$5,K886=契約状況コード表!D$6),AG886=契約状況コード表!G$7),"契約総額(全官署)",IF(AND(K886=契約状況コード表!D$7,AG886=契約状況コード表!G$7),"契約総額(自官署のみ)",IF(K886=契約状況コード表!D$7,"年間支払金額(自官署のみ)",IF(AG886=契約状況コード表!G$7,"契約総額",IF(AND(COUNTIF(BJ886,"&lt;&gt;*単価*"),OR(K886=契約状況コード表!D$5,K886=契約状況コード表!D$6)),"全官署予定価格",IF(AND(COUNTIF(BJ886,"*単価*"),OR(K886=契約状況コード表!D$5,K886=契約状況コード表!D$6)),"全官署支払金額",IF(AND(COUNTIF(BJ886,"&lt;&gt;*単価*"),COUNTIF(BJ886,"*変更契約*")),"変更後予定価格",IF(COUNTIF(BJ886,"*単価*"),"年間支払金額","予定価格"))))))))))))</f>
        <v>予定価格</v>
      </c>
      <c r="BD886" s="98" t="str">
        <f>IF(AND(BI886=契約状況コード表!M$5,T886&gt;契約状況コード表!N$5),"○",IF(AND(BI886=契約状況コード表!M$6,T886&gt;=契約状況コード表!N$6),"○",IF(AND(BI886=契約状況コード表!M$7,T886&gt;=契約状況コード表!N$7),"○",IF(AND(BI886=契約状況コード表!M$8,T886&gt;=契約状況コード表!N$8),"○",IF(AND(BI886=契約状況コード表!M$9,T886&gt;=契約状況コード表!N$9),"○",IF(AND(BI886=契約状況コード表!M$10,T886&gt;=契約状況コード表!N$10),"○",IF(AND(BI886=契約状況コード表!M$11,T886&gt;=契約状況コード表!N$11),"○",IF(AND(BI886=契約状況コード表!M$12,T886&gt;=契約状況コード表!N$12),"○",IF(AND(BI886=契約状況コード表!M$13,T886&gt;=契約状況コード表!N$13),"○",IF(T886="他官署で調達手続き入札を実施のため","○","×"))))))))))</f>
        <v>×</v>
      </c>
      <c r="BE886" s="98" t="str">
        <f>IF(AND(BI886=契約状況コード表!M$5,Y886&gt;契約状況コード表!N$5),"○",IF(AND(BI886=契約状況コード表!M$6,Y886&gt;=契約状況コード表!N$6),"○",IF(AND(BI886=契約状況コード表!M$7,Y886&gt;=契約状況コード表!N$7),"○",IF(AND(BI886=契約状況コード表!M$8,Y886&gt;=契約状況コード表!N$8),"○",IF(AND(BI886=契約状況コード表!M$9,Y886&gt;=契約状況コード表!N$9),"○",IF(AND(BI886=契約状況コード表!M$10,Y886&gt;=契約状況コード表!N$10),"○",IF(AND(BI886=契約状況コード表!M$11,Y886&gt;=契約状況コード表!N$11),"○",IF(AND(BI886=契約状況コード表!M$12,Y886&gt;=契約状況コード表!N$12),"○",IF(AND(BI886=契約状況コード表!M$13,Y886&gt;=契約状況コード表!N$13),"○","×")))))))))</f>
        <v>×</v>
      </c>
      <c r="BF886" s="98" t="str">
        <f t="shared" si="107"/>
        <v>×</v>
      </c>
      <c r="BG886" s="98" t="str">
        <f t="shared" si="108"/>
        <v>×</v>
      </c>
      <c r="BH886" s="99" t="str">
        <f t="shared" si="109"/>
        <v/>
      </c>
      <c r="BI886" s="146">
        <f t="shared" si="110"/>
        <v>0</v>
      </c>
      <c r="BJ886" s="29" t="str">
        <f>IF(AG886=契約状況コード表!G$5,"",IF(AND(K886&lt;&gt;"",ISTEXT(U886)),"分担契約/単価契約",IF(ISTEXT(U886),"単価契約",IF(K886&lt;&gt;"","分担契約",""))))</f>
        <v/>
      </c>
      <c r="BK886" s="147"/>
      <c r="BL886" s="102" t="str">
        <f>IF(COUNTIF(T886,"**"),"",IF(AND(T886&gt;=契約状況コード表!P$5,OR(H886=契約状況コード表!M$5,H886=契約状況コード表!M$6)),1,IF(AND(T886&gt;=契約状況コード表!P$13,H886&lt;&gt;契約状況コード表!M$5,H886&lt;&gt;契約状況コード表!M$6),1,"")))</f>
        <v/>
      </c>
      <c r="BM886" s="132" t="str">
        <f t="shared" si="111"/>
        <v>○</v>
      </c>
      <c r="BN886" s="102" t="b">
        <f t="shared" si="112"/>
        <v>1</v>
      </c>
      <c r="BO886" s="102" t="b">
        <f t="shared" si="113"/>
        <v>1</v>
      </c>
    </row>
    <row r="887" spans="7:67" ht="60.6" customHeight="1">
      <c r="G887" s="64"/>
      <c r="H887" s="65"/>
      <c r="I887" s="65"/>
      <c r="J887" s="65"/>
      <c r="K887" s="64"/>
      <c r="L887" s="29"/>
      <c r="M887" s="66"/>
      <c r="N887" s="65"/>
      <c r="O887" s="67"/>
      <c r="P887" s="72"/>
      <c r="Q887" s="73"/>
      <c r="R887" s="65"/>
      <c r="S887" s="64"/>
      <c r="T887" s="68"/>
      <c r="U887" s="75"/>
      <c r="V887" s="76"/>
      <c r="W887" s="148" t="str">
        <f>IF(OR(T887="他官署で調達手続きを実施のため",AG887=契約状況コード表!G$5),"－",IF(V887&lt;&gt;"",ROUNDDOWN(V887/T887,3),(IFERROR(ROUNDDOWN(U887/T887,3),"－"))))</f>
        <v>－</v>
      </c>
      <c r="X887" s="68"/>
      <c r="Y887" s="68"/>
      <c r="Z887" s="71"/>
      <c r="AA887" s="69"/>
      <c r="AB887" s="70"/>
      <c r="AC887" s="71"/>
      <c r="AD887" s="71"/>
      <c r="AE887" s="71"/>
      <c r="AF887" s="71"/>
      <c r="AG887" s="69"/>
      <c r="AH887" s="65"/>
      <c r="AI887" s="65"/>
      <c r="AJ887" s="65"/>
      <c r="AK887" s="29"/>
      <c r="AL887" s="29"/>
      <c r="AM887" s="170"/>
      <c r="AN887" s="170"/>
      <c r="AO887" s="170"/>
      <c r="AP887" s="170"/>
      <c r="AQ887" s="29"/>
      <c r="AR887" s="64"/>
      <c r="AS887" s="29"/>
      <c r="AT887" s="29"/>
      <c r="AU887" s="29"/>
      <c r="AV887" s="29"/>
      <c r="AW887" s="29"/>
      <c r="AX887" s="29"/>
      <c r="AY887" s="29"/>
      <c r="AZ887" s="29"/>
      <c r="BA887" s="90"/>
      <c r="BB887" s="97"/>
      <c r="BC887" s="98" t="str">
        <f>IF(AND(OR(K887=契約状況コード表!D$5,K887=契約状況コード表!D$6),OR(AG887=契約状況コード表!G$5,AG887=契約状況コード表!G$6)),"年間支払金額(全官署)",IF(OR(AG887=契約状況コード表!G$5,AG887=契約状況コード表!G$6),"年間支払金額",IF(AND(OR(COUNTIF(AI887,"*すべて*"),COUNTIF(AI887,"*全て*")),S887="●",OR(K887=契約状況コード表!D$5,K887=契約状況コード表!D$6)),"年間支払金額(全官署、契約相手方ごと)",IF(AND(OR(COUNTIF(AI887,"*すべて*"),COUNTIF(AI887,"*全て*")),S887="●"),"年間支払金額(契約相手方ごと)",IF(AND(OR(K887=契約状況コード表!D$5,K887=契約状況コード表!D$6),AG887=契約状況コード表!G$7),"契約総額(全官署)",IF(AND(K887=契約状況コード表!D$7,AG887=契約状況コード表!G$7),"契約総額(自官署のみ)",IF(K887=契約状況コード表!D$7,"年間支払金額(自官署のみ)",IF(AG887=契約状況コード表!G$7,"契約総額",IF(AND(COUNTIF(BJ887,"&lt;&gt;*単価*"),OR(K887=契約状況コード表!D$5,K887=契約状況コード表!D$6)),"全官署予定価格",IF(AND(COUNTIF(BJ887,"*単価*"),OR(K887=契約状況コード表!D$5,K887=契約状況コード表!D$6)),"全官署支払金額",IF(AND(COUNTIF(BJ887,"&lt;&gt;*単価*"),COUNTIF(BJ887,"*変更契約*")),"変更後予定価格",IF(COUNTIF(BJ887,"*単価*"),"年間支払金額","予定価格"))))))))))))</f>
        <v>予定価格</v>
      </c>
      <c r="BD887" s="98" t="str">
        <f>IF(AND(BI887=契約状況コード表!M$5,T887&gt;契約状況コード表!N$5),"○",IF(AND(BI887=契約状況コード表!M$6,T887&gt;=契約状況コード表!N$6),"○",IF(AND(BI887=契約状況コード表!M$7,T887&gt;=契約状況コード表!N$7),"○",IF(AND(BI887=契約状況コード表!M$8,T887&gt;=契約状況コード表!N$8),"○",IF(AND(BI887=契約状況コード表!M$9,T887&gt;=契約状況コード表!N$9),"○",IF(AND(BI887=契約状況コード表!M$10,T887&gt;=契約状況コード表!N$10),"○",IF(AND(BI887=契約状況コード表!M$11,T887&gt;=契約状況コード表!N$11),"○",IF(AND(BI887=契約状況コード表!M$12,T887&gt;=契約状況コード表!N$12),"○",IF(AND(BI887=契約状況コード表!M$13,T887&gt;=契約状況コード表!N$13),"○",IF(T887="他官署で調達手続き入札を実施のため","○","×"))))))))))</f>
        <v>×</v>
      </c>
      <c r="BE887" s="98" t="str">
        <f>IF(AND(BI887=契約状況コード表!M$5,Y887&gt;契約状況コード表!N$5),"○",IF(AND(BI887=契約状況コード表!M$6,Y887&gt;=契約状況コード表!N$6),"○",IF(AND(BI887=契約状況コード表!M$7,Y887&gt;=契約状況コード表!N$7),"○",IF(AND(BI887=契約状況コード表!M$8,Y887&gt;=契約状況コード表!N$8),"○",IF(AND(BI887=契約状況コード表!M$9,Y887&gt;=契約状況コード表!N$9),"○",IF(AND(BI887=契約状況コード表!M$10,Y887&gt;=契約状況コード表!N$10),"○",IF(AND(BI887=契約状況コード表!M$11,Y887&gt;=契約状況コード表!N$11),"○",IF(AND(BI887=契約状況コード表!M$12,Y887&gt;=契約状況コード表!N$12),"○",IF(AND(BI887=契約状況コード表!M$13,Y887&gt;=契約状況コード表!N$13),"○","×")))))))))</f>
        <v>×</v>
      </c>
      <c r="BF887" s="98" t="str">
        <f t="shared" si="107"/>
        <v>×</v>
      </c>
      <c r="BG887" s="98" t="str">
        <f t="shared" si="108"/>
        <v>×</v>
      </c>
      <c r="BH887" s="99" t="str">
        <f t="shared" si="109"/>
        <v/>
      </c>
      <c r="BI887" s="146">
        <f t="shared" si="110"/>
        <v>0</v>
      </c>
      <c r="BJ887" s="29" t="str">
        <f>IF(AG887=契約状況コード表!G$5,"",IF(AND(K887&lt;&gt;"",ISTEXT(U887)),"分担契約/単価契約",IF(ISTEXT(U887),"単価契約",IF(K887&lt;&gt;"","分担契約",""))))</f>
        <v/>
      </c>
      <c r="BK887" s="147"/>
      <c r="BL887" s="102" t="str">
        <f>IF(COUNTIF(T887,"**"),"",IF(AND(T887&gt;=契約状況コード表!P$5,OR(H887=契約状況コード表!M$5,H887=契約状況コード表!M$6)),1,IF(AND(T887&gt;=契約状況コード表!P$13,H887&lt;&gt;契約状況コード表!M$5,H887&lt;&gt;契約状況コード表!M$6),1,"")))</f>
        <v/>
      </c>
      <c r="BM887" s="132" t="str">
        <f t="shared" si="111"/>
        <v>○</v>
      </c>
      <c r="BN887" s="102" t="b">
        <f t="shared" si="112"/>
        <v>1</v>
      </c>
      <c r="BO887" s="102" t="b">
        <f t="shared" si="113"/>
        <v>1</v>
      </c>
    </row>
    <row r="888" spans="7:67" ht="60.6" customHeight="1">
      <c r="G888" s="64"/>
      <c r="H888" s="65"/>
      <c r="I888" s="65"/>
      <c r="J888" s="65"/>
      <c r="K888" s="64"/>
      <c r="L888" s="29"/>
      <c r="M888" s="66"/>
      <c r="N888" s="65"/>
      <c r="O888" s="67"/>
      <c r="P888" s="72"/>
      <c r="Q888" s="73"/>
      <c r="R888" s="65"/>
      <c r="S888" s="64"/>
      <c r="T888" s="68"/>
      <c r="U888" s="75"/>
      <c r="V888" s="76"/>
      <c r="W888" s="148" t="str">
        <f>IF(OR(T888="他官署で調達手続きを実施のため",AG888=契約状況コード表!G$5),"－",IF(V888&lt;&gt;"",ROUNDDOWN(V888/T888,3),(IFERROR(ROUNDDOWN(U888/T888,3),"－"))))</f>
        <v>－</v>
      </c>
      <c r="X888" s="68"/>
      <c r="Y888" s="68"/>
      <c r="Z888" s="71"/>
      <c r="AA888" s="69"/>
      <c r="AB888" s="70"/>
      <c r="AC888" s="71"/>
      <c r="AD888" s="71"/>
      <c r="AE888" s="71"/>
      <c r="AF888" s="71"/>
      <c r="AG888" s="69"/>
      <c r="AH888" s="65"/>
      <c r="AI888" s="65"/>
      <c r="AJ888" s="65"/>
      <c r="AK888" s="29"/>
      <c r="AL888" s="29"/>
      <c r="AM888" s="170"/>
      <c r="AN888" s="170"/>
      <c r="AO888" s="170"/>
      <c r="AP888" s="170"/>
      <c r="AQ888" s="29"/>
      <c r="AR888" s="64"/>
      <c r="AS888" s="29"/>
      <c r="AT888" s="29"/>
      <c r="AU888" s="29"/>
      <c r="AV888" s="29"/>
      <c r="AW888" s="29"/>
      <c r="AX888" s="29"/>
      <c r="AY888" s="29"/>
      <c r="AZ888" s="29"/>
      <c r="BA888" s="90"/>
      <c r="BB888" s="97"/>
      <c r="BC888" s="98" t="str">
        <f>IF(AND(OR(K888=契約状況コード表!D$5,K888=契約状況コード表!D$6),OR(AG888=契約状況コード表!G$5,AG888=契約状況コード表!G$6)),"年間支払金額(全官署)",IF(OR(AG888=契約状況コード表!G$5,AG888=契約状況コード表!G$6),"年間支払金額",IF(AND(OR(COUNTIF(AI888,"*すべて*"),COUNTIF(AI888,"*全て*")),S888="●",OR(K888=契約状況コード表!D$5,K888=契約状況コード表!D$6)),"年間支払金額(全官署、契約相手方ごと)",IF(AND(OR(COUNTIF(AI888,"*すべて*"),COUNTIF(AI888,"*全て*")),S888="●"),"年間支払金額(契約相手方ごと)",IF(AND(OR(K888=契約状況コード表!D$5,K888=契約状況コード表!D$6),AG888=契約状況コード表!G$7),"契約総額(全官署)",IF(AND(K888=契約状況コード表!D$7,AG888=契約状況コード表!G$7),"契約総額(自官署のみ)",IF(K888=契約状況コード表!D$7,"年間支払金額(自官署のみ)",IF(AG888=契約状況コード表!G$7,"契約総額",IF(AND(COUNTIF(BJ888,"&lt;&gt;*単価*"),OR(K888=契約状況コード表!D$5,K888=契約状況コード表!D$6)),"全官署予定価格",IF(AND(COUNTIF(BJ888,"*単価*"),OR(K888=契約状況コード表!D$5,K888=契約状況コード表!D$6)),"全官署支払金額",IF(AND(COUNTIF(BJ888,"&lt;&gt;*単価*"),COUNTIF(BJ888,"*変更契約*")),"変更後予定価格",IF(COUNTIF(BJ888,"*単価*"),"年間支払金額","予定価格"))))))))))))</f>
        <v>予定価格</v>
      </c>
      <c r="BD888" s="98" t="str">
        <f>IF(AND(BI888=契約状況コード表!M$5,T888&gt;契約状況コード表!N$5),"○",IF(AND(BI888=契約状況コード表!M$6,T888&gt;=契約状況コード表!N$6),"○",IF(AND(BI888=契約状況コード表!M$7,T888&gt;=契約状況コード表!N$7),"○",IF(AND(BI888=契約状況コード表!M$8,T888&gt;=契約状況コード表!N$8),"○",IF(AND(BI888=契約状況コード表!M$9,T888&gt;=契約状況コード表!N$9),"○",IF(AND(BI888=契約状況コード表!M$10,T888&gt;=契約状況コード表!N$10),"○",IF(AND(BI888=契約状況コード表!M$11,T888&gt;=契約状況コード表!N$11),"○",IF(AND(BI888=契約状況コード表!M$12,T888&gt;=契約状況コード表!N$12),"○",IF(AND(BI888=契約状況コード表!M$13,T888&gt;=契約状況コード表!N$13),"○",IF(T888="他官署で調達手続き入札を実施のため","○","×"))))))))))</f>
        <v>×</v>
      </c>
      <c r="BE888" s="98" t="str">
        <f>IF(AND(BI888=契約状況コード表!M$5,Y888&gt;契約状況コード表!N$5),"○",IF(AND(BI888=契約状況コード表!M$6,Y888&gt;=契約状況コード表!N$6),"○",IF(AND(BI888=契約状況コード表!M$7,Y888&gt;=契約状況コード表!N$7),"○",IF(AND(BI888=契約状況コード表!M$8,Y888&gt;=契約状況コード表!N$8),"○",IF(AND(BI888=契約状況コード表!M$9,Y888&gt;=契約状況コード表!N$9),"○",IF(AND(BI888=契約状況コード表!M$10,Y888&gt;=契約状況コード表!N$10),"○",IF(AND(BI888=契約状況コード表!M$11,Y888&gt;=契約状況コード表!N$11),"○",IF(AND(BI888=契約状況コード表!M$12,Y888&gt;=契約状況コード表!N$12),"○",IF(AND(BI888=契約状況コード表!M$13,Y888&gt;=契約状況コード表!N$13),"○","×")))))))))</f>
        <v>×</v>
      </c>
      <c r="BF888" s="98" t="str">
        <f t="shared" si="107"/>
        <v>×</v>
      </c>
      <c r="BG888" s="98" t="str">
        <f t="shared" si="108"/>
        <v>×</v>
      </c>
      <c r="BH888" s="99" t="str">
        <f t="shared" si="109"/>
        <v/>
      </c>
      <c r="BI888" s="146">
        <f t="shared" si="110"/>
        <v>0</v>
      </c>
      <c r="BJ888" s="29" t="str">
        <f>IF(AG888=契約状況コード表!G$5,"",IF(AND(K888&lt;&gt;"",ISTEXT(U888)),"分担契約/単価契約",IF(ISTEXT(U888),"単価契約",IF(K888&lt;&gt;"","分担契約",""))))</f>
        <v/>
      </c>
      <c r="BK888" s="147"/>
      <c r="BL888" s="102" t="str">
        <f>IF(COUNTIF(T888,"**"),"",IF(AND(T888&gt;=契約状況コード表!P$5,OR(H888=契約状況コード表!M$5,H888=契約状況コード表!M$6)),1,IF(AND(T888&gt;=契約状況コード表!P$13,H888&lt;&gt;契約状況コード表!M$5,H888&lt;&gt;契約状況コード表!M$6),1,"")))</f>
        <v/>
      </c>
      <c r="BM888" s="132" t="str">
        <f t="shared" si="111"/>
        <v>○</v>
      </c>
      <c r="BN888" s="102" t="b">
        <f t="shared" si="112"/>
        <v>1</v>
      </c>
      <c r="BO888" s="102" t="b">
        <f t="shared" si="113"/>
        <v>1</v>
      </c>
    </row>
    <row r="889" spans="7:67" ht="60.6" customHeight="1">
      <c r="G889" s="64"/>
      <c r="H889" s="65"/>
      <c r="I889" s="65"/>
      <c r="J889" s="65"/>
      <c r="K889" s="64"/>
      <c r="L889" s="29"/>
      <c r="M889" s="66"/>
      <c r="N889" s="65"/>
      <c r="O889" s="67"/>
      <c r="P889" s="72"/>
      <c r="Q889" s="73"/>
      <c r="R889" s="65"/>
      <c r="S889" s="64"/>
      <c r="T889" s="74"/>
      <c r="U889" s="131"/>
      <c r="V889" s="76"/>
      <c r="W889" s="148" t="str">
        <f>IF(OR(T889="他官署で調達手続きを実施のため",AG889=契約状況コード表!G$5),"－",IF(V889&lt;&gt;"",ROUNDDOWN(V889/T889,3),(IFERROR(ROUNDDOWN(U889/T889,3),"－"))))</f>
        <v>－</v>
      </c>
      <c r="X889" s="74"/>
      <c r="Y889" s="74"/>
      <c r="Z889" s="71"/>
      <c r="AA889" s="69"/>
      <c r="AB889" s="70"/>
      <c r="AC889" s="71"/>
      <c r="AD889" s="71"/>
      <c r="AE889" s="71"/>
      <c r="AF889" s="71"/>
      <c r="AG889" s="69"/>
      <c r="AH889" s="65"/>
      <c r="AI889" s="65"/>
      <c r="AJ889" s="65"/>
      <c r="AK889" s="29"/>
      <c r="AL889" s="29"/>
      <c r="AM889" s="170"/>
      <c r="AN889" s="170"/>
      <c r="AO889" s="170"/>
      <c r="AP889" s="170"/>
      <c r="AQ889" s="29"/>
      <c r="AR889" s="64"/>
      <c r="AS889" s="29"/>
      <c r="AT889" s="29"/>
      <c r="AU889" s="29"/>
      <c r="AV889" s="29"/>
      <c r="AW889" s="29"/>
      <c r="AX889" s="29"/>
      <c r="AY889" s="29"/>
      <c r="AZ889" s="29"/>
      <c r="BA889" s="90"/>
      <c r="BB889" s="97"/>
      <c r="BC889" s="98" t="str">
        <f>IF(AND(OR(K889=契約状況コード表!D$5,K889=契約状況コード表!D$6),OR(AG889=契約状況コード表!G$5,AG889=契約状況コード表!G$6)),"年間支払金額(全官署)",IF(OR(AG889=契約状況コード表!G$5,AG889=契約状況コード表!G$6),"年間支払金額",IF(AND(OR(COUNTIF(AI889,"*すべて*"),COUNTIF(AI889,"*全て*")),S889="●",OR(K889=契約状況コード表!D$5,K889=契約状況コード表!D$6)),"年間支払金額(全官署、契約相手方ごと)",IF(AND(OR(COUNTIF(AI889,"*すべて*"),COUNTIF(AI889,"*全て*")),S889="●"),"年間支払金額(契約相手方ごと)",IF(AND(OR(K889=契約状況コード表!D$5,K889=契約状況コード表!D$6),AG889=契約状況コード表!G$7),"契約総額(全官署)",IF(AND(K889=契約状況コード表!D$7,AG889=契約状況コード表!G$7),"契約総額(自官署のみ)",IF(K889=契約状況コード表!D$7,"年間支払金額(自官署のみ)",IF(AG889=契約状況コード表!G$7,"契約総額",IF(AND(COUNTIF(BJ889,"&lt;&gt;*単価*"),OR(K889=契約状況コード表!D$5,K889=契約状況コード表!D$6)),"全官署予定価格",IF(AND(COUNTIF(BJ889,"*単価*"),OR(K889=契約状況コード表!D$5,K889=契約状況コード表!D$6)),"全官署支払金額",IF(AND(COUNTIF(BJ889,"&lt;&gt;*単価*"),COUNTIF(BJ889,"*変更契約*")),"変更後予定価格",IF(COUNTIF(BJ889,"*単価*"),"年間支払金額","予定価格"))))))))))))</f>
        <v>予定価格</v>
      </c>
      <c r="BD889" s="98" t="str">
        <f>IF(AND(BI889=契約状況コード表!M$5,T889&gt;契約状況コード表!N$5),"○",IF(AND(BI889=契約状況コード表!M$6,T889&gt;=契約状況コード表!N$6),"○",IF(AND(BI889=契約状況コード表!M$7,T889&gt;=契約状況コード表!N$7),"○",IF(AND(BI889=契約状況コード表!M$8,T889&gt;=契約状況コード表!N$8),"○",IF(AND(BI889=契約状況コード表!M$9,T889&gt;=契約状況コード表!N$9),"○",IF(AND(BI889=契約状況コード表!M$10,T889&gt;=契約状況コード表!N$10),"○",IF(AND(BI889=契約状況コード表!M$11,T889&gt;=契約状況コード表!N$11),"○",IF(AND(BI889=契約状況コード表!M$12,T889&gt;=契約状況コード表!N$12),"○",IF(AND(BI889=契約状況コード表!M$13,T889&gt;=契約状況コード表!N$13),"○",IF(T889="他官署で調達手続き入札を実施のため","○","×"))))))))))</f>
        <v>×</v>
      </c>
      <c r="BE889" s="98" t="str">
        <f>IF(AND(BI889=契約状況コード表!M$5,Y889&gt;契約状況コード表!N$5),"○",IF(AND(BI889=契約状況コード表!M$6,Y889&gt;=契約状況コード表!N$6),"○",IF(AND(BI889=契約状況コード表!M$7,Y889&gt;=契約状況コード表!N$7),"○",IF(AND(BI889=契約状況コード表!M$8,Y889&gt;=契約状況コード表!N$8),"○",IF(AND(BI889=契約状況コード表!M$9,Y889&gt;=契約状況コード表!N$9),"○",IF(AND(BI889=契約状況コード表!M$10,Y889&gt;=契約状況コード表!N$10),"○",IF(AND(BI889=契約状況コード表!M$11,Y889&gt;=契約状況コード表!N$11),"○",IF(AND(BI889=契約状況コード表!M$12,Y889&gt;=契約状況コード表!N$12),"○",IF(AND(BI889=契約状況コード表!M$13,Y889&gt;=契約状況コード表!N$13),"○","×")))))))))</f>
        <v>×</v>
      </c>
      <c r="BF889" s="98" t="str">
        <f t="shared" si="107"/>
        <v>×</v>
      </c>
      <c r="BG889" s="98" t="str">
        <f t="shared" si="108"/>
        <v>×</v>
      </c>
      <c r="BH889" s="99" t="str">
        <f t="shared" si="109"/>
        <v/>
      </c>
      <c r="BI889" s="146">
        <f t="shared" si="110"/>
        <v>0</v>
      </c>
      <c r="BJ889" s="29" t="str">
        <f>IF(AG889=契約状況コード表!G$5,"",IF(AND(K889&lt;&gt;"",ISTEXT(U889)),"分担契約/単価契約",IF(ISTEXT(U889),"単価契約",IF(K889&lt;&gt;"","分担契約",""))))</f>
        <v/>
      </c>
      <c r="BK889" s="147"/>
      <c r="BL889" s="102" t="str">
        <f>IF(COUNTIF(T889,"**"),"",IF(AND(T889&gt;=契約状況コード表!P$5,OR(H889=契約状況コード表!M$5,H889=契約状況コード表!M$6)),1,IF(AND(T889&gt;=契約状況コード表!P$13,H889&lt;&gt;契約状況コード表!M$5,H889&lt;&gt;契約状況コード表!M$6),1,"")))</f>
        <v/>
      </c>
      <c r="BM889" s="132" t="str">
        <f t="shared" si="111"/>
        <v>○</v>
      </c>
      <c r="BN889" s="102" t="b">
        <f t="shared" si="112"/>
        <v>1</v>
      </c>
      <c r="BO889" s="102" t="b">
        <f t="shared" si="113"/>
        <v>1</v>
      </c>
    </row>
    <row r="890" spans="7:67" ht="60.6" customHeight="1">
      <c r="G890" s="64"/>
      <c r="H890" s="65"/>
      <c r="I890" s="65"/>
      <c r="J890" s="65"/>
      <c r="K890" s="64"/>
      <c r="L890" s="29"/>
      <c r="M890" s="66"/>
      <c r="N890" s="65"/>
      <c r="O890" s="67"/>
      <c r="P890" s="72"/>
      <c r="Q890" s="73"/>
      <c r="R890" s="65"/>
      <c r="S890" s="64"/>
      <c r="T890" s="68"/>
      <c r="U890" s="75"/>
      <c r="V890" s="76"/>
      <c r="W890" s="148" t="str">
        <f>IF(OR(T890="他官署で調達手続きを実施のため",AG890=契約状況コード表!G$5),"－",IF(V890&lt;&gt;"",ROUNDDOWN(V890/T890,3),(IFERROR(ROUNDDOWN(U890/T890,3),"－"))))</f>
        <v>－</v>
      </c>
      <c r="X890" s="68"/>
      <c r="Y890" s="68"/>
      <c r="Z890" s="71"/>
      <c r="AA890" s="69"/>
      <c r="AB890" s="70"/>
      <c r="AC890" s="71"/>
      <c r="AD890" s="71"/>
      <c r="AE890" s="71"/>
      <c r="AF890" s="71"/>
      <c r="AG890" s="69"/>
      <c r="AH890" s="65"/>
      <c r="AI890" s="65"/>
      <c r="AJ890" s="65"/>
      <c r="AK890" s="29"/>
      <c r="AL890" s="29"/>
      <c r="AM890" s="170"/>
      <c r="AN890" s="170"/>
      <c r="AO890" s="170"/>
      <c r="AP890" s="170"/>
      <c r="AQ890" s="29"/>
      <c r="AR890" s="64"/>
      <c r="AS890" s="29"/>
      <c r="AT890" s="29"/>
      <c r="AU890" s="29"/>
      <c r="AV890" s="29"/>
      <c r="AW890" s="29"/>
      <c r="AX890" s="29"/>
      <c r="AY890" s="29"/>
      <c r="AZ890" s="29"/>
      <c r="BA890" s="90"/>
      <c r="BB890" s="97"/>
      <c r="BC890" s="98" t="str">
        <f>IF(AND(OR(K890=契約状況コード表!D$5,K890=契約状況コード表!D$6),OR(AG890=契約状況コード表!G$5,AG890=契約状況コード表!G$6)),"年間支払金額(全官署)",IF(OR(AG890=契約状況コード表!G$5,AG890=契約状況コード表!G$6),"年間支払金額",IF(AND(OR(COUNTIF(AI890,"*すべて*"),COUNTIF(AI890,"*全て*")),S890="●",OR(K890=契約状況コード表!D$5,K890=契約状況コード表!D$6)),"年間支払金額(全官署、契約相手方ごと)",IF(AND(OR(COUNTIF(AI890,"*すべて*"),COUNTIF(AI890,"*全て*")),S890="●"),"年間支払金額(契約相手方ごと)",IF(AND(OR(K890=契約状況コード表!D$5,K890=契約状況コード表!D$6),AG890=契約状況コード表!G$7),"契約総額(全官署)",IF(AND(K890=契約状況コード表!D$7,AG890=契約状況コード表!G$7),"契約総額(自官署のみ)",IF(K890=契約状況コード表!D$7,"年間支払金額(自官署のみ)",IF(AG890=契約状況コード表!G$7,"契約総額",IF(AND(COUNTIF(BJ890,"&lt;&gt;*単価*"),OR(K890=契約状況コード表!D$5,K890=契約状況コード表!D$6)),"全官署予定価格",IF(AND(COUNTIF(BJ890,"*単価*"),OR(K890=契約状況コード表!D$5,K890=契約状況コード表!D$6)),"全官署支払金額",IF(AND(COUNTIF(BJ890,"&lt;&gt;*単価*"),COUNTIF(BJ890,"*変更契約*")),"変更後予定価格",IF(COUNTIF(BJ890,"*単価*"),"年間支払金額","予定価格"))))))))))))</f>
        <v>予定価格</v>
      </c>
      <c r="BD890" s="98" t="str">
        <f>IF(AND(BI890=契約状況コード表!M$5,T890&gt;契約状況コード表!N$5),"○",IF(AND(BI890=契約状況コード表!M$6,T890&gt;=契約状況コード表!N$6),"○",IF(AND(BI890=契約状況コード表!M$7,T890&gt;=契約状況コード表!N$7),"○",IF(AND(BI890=契約状況コード表!M$8,T890&gt;=契約状況コード表!N$8),"○",IF(AND(BI890=契約状況コード表!M$9,T890&gt;=契約状況コード表!N$9),"○",IF(AND(BI890=契約状況コード表!M$10,T890&gt;=契約状況コード表!N$10),"○",IF(AND(BI890=契約状況コード表!M$11,T890&gt;=契約状況コード表!N$11),"○",IF(AND(BI890=契約状況コード表!M$12,T890&gt;=契約状況コード表!N$12),"○",IF(AND(BI890=契約状況コード表!M$13,T890&gt;=契約状況コード表!N$13),"○",IF(T890="他官署で調達手続き入札を実施のため","○","×"))))))))))</f>
        <v>×</v>
      </c>
      <c r="BE890" s="98" t="str">
        <f>IF(AND(BI890=契約状況コード表!M$5,Y890&gt;契約状況コード表!N$5),"○",IF(AND(BI890=契約状況コード表!M$6,Y890&gt;=契約状況コード表!N$6),"○",IF(AND(BI890=契約状況コード表!M$7,Y890&gt;=契約状況コード表!N$7),"○",IF(AND(BI890=契約状況コード表!M$8,Y890&gt;=契約状況コード表!N$8),"○",IF(AND(BI890=契約状況コード表!M$9,Y890&gt;=契約状況コード表!N$9),"○",IF(AND(BI890=契約状況コード表!M$10,Y890&gt;=契約状況コード表!N$10),"○",IF(AND(BI890=契約状況コード表!M$11,Y890&gt;=契約状況コード表!N$11),"○",IF(AND(BI890=契約状況コード表!M$12,Y890&gt;=契約状況コード表!N$12),"○",IF(AND(BI890=契約状況コード表!M$13,Y890&gt;=契約状況コード表!N$13),"○","×")))))))))</f>
        <v>×</v>
      </c>
      <c r="BF890" s="98" t="str">
        <f t="shared" si="107"/>
        <v>×</v>
      </c>
      <c r="BG890" s="98" t="str">
        <f t="shared" si="108"/>
        <v>×</v>
      </c>
      <c r="BH890" s="99" t="str">
        <f t="shared" si="109"/>
        <v/>
      </c>
      <c r="BI890" s="146">
        <f t="shared" si="110"/>
        <v>0</v>
      </c>
      <c r="BJ890" s="29" t="str">
        <f>IF(AG890=契約状況コード表!G$5,"",IF(AND(K890&lt;&gt;"",ISTEXT(U890)),"分担契約/単価契約",IF(ISTEXT(U890),"単価契約",IF(K890&lt;&gt;"","分担契約",""))))</f>
        <v/>
      </c>
      <c r="BK890" s="147"/>
      <c r="BL890" s="102" t="str">
        <f>IF(COUNTIF(T890,"**"),"",IF(AND(T890&gt;=契約状況コード表!P$5,OR(H890=契約状況コード表!M$5,H890=契約状況コード表!M$6)),1,IF(AND(T890&gt;=契約状況コード表!P$13,H890&lt;&gt;契約状況コード表!M$5,H890&lt;&gt;契約状況コード表!M$6),1,"")))</f>
        <v/>
      </c>
      <c r="BM890" s="132" t="str">
        <f t="shared" si="111"/>
        <v>○</v>
      </c>
      <c r="BN890" s="102" t="b">
        <f t="shared" si="112"/>
        <v>1</v>
      </c>
      <c r="BO890" s="102" t="b">
        <f t="shared" si="113"/>
        <v>1</v>
      </c>
    </row>
    <row r="891" spans="7:67" ht="60.6" customHeight="1">
      <c r="G891" s="64"/>
      <c r="H891" s="65"/>
      <c r="I891" s="65"/>
      <c r="J891" s="65"/>
      <c r="K891" s="64"/>
      <c r="L891" s="29"/>
      <c r="M891" s="66"/>
      <c r="N891" s="65"/>
      <c r="O891" s="67"/>
      <c r="P891" s="72"/>
      <c r="Q891" s="73"/>
      <c r="R891" s="65"/>
      <c r="S891" s="64"/>
      <c r="T891" s="68"/>
      <c r="U891" s="75"/>
      <c r="V891" s="76"/>
      <c r="W891" s="148" t="str">
        <f>IF(OR(T891="他官署で調達手続きを実施のため",AG891=契約状況コード表!G$5),"－",IF(V891&lt;&gt;"",ROUNDDOWN(V891/T891,3),(IFERROR(ROUNDDOWN(U891/T891,3),"－"))))</f>
        <v>－</v>
      </c>
      <c r="X891" s="68"/>
      <c r="Y891" s="68"/>
      <c r="Z891" s="71"/>
      <c r="AA891" s="69"/>
      <c r="AB891" s="70"/>
      <c r="AC891" s="71"/>
      <c r="AD891" s="71"/>
      <c r="AE891" s="71"/>
      <c r="AF891" s="71"/>
      <c r="AG891" s="69"/>
      <c r="AH891" s="65"/>
      <c r="AI891" s="65"/>
      <c r="AJ891" s="65"/>
      <c r="AK891" s="29"/>
      <c r="AL891" s="29"/>
      <c r="AM891" s="170"/>
      <c r="AN891" s="170"/>
      <c r="AO891" s="170"/>
      <c r="AP891" s="170"/>
      <c r="AQ891" s="29"/>
      <c r="AR891" s="64"/>
      <c r="AS891" s="29"/>
      <c r="AT891" s="29"/>
      <c r="AU891" s="29"/>
      <c r="AV891" s="29"/>
      <c r="AW891" s="29"/>
      <c r="AX891" s="29"/>
      <c r="AY891" s="29"/>
      <c r="AZ891" s="29"/>
      <c r="BA891" s="90"/>
      <c r="BB891" s="97"/>
      <c r="BC891" s="98" t="str">
        <f>IF(AND(OR(K891=契約状況コード表!D$5,K891=契約状況コード表!D$6),OR(AG891=契約状況コード表!G$5,AG891=契約状況コード表!G$6)),"年間支払金額(全官署)",IF(OR(AG891=契約状況コード表!G$5,AG891=契約状況コード表!G$6),"年間支払金額",IF(AND(OR(COUNTIF(AI891,"*すべて*"),COUNTIF(AI891,"*全て*")),S891="●",OR(K891=契約状況コード表!D$5,K891=契約状況コード表!D$6)),"年間支払金額(全官署、契約相手方ごと)",IF(AND(OR(COUNTIF(AI891,"*すべて*"),COUNTIF(AI891,"*全て*")),S891="●"),"年間支払金額(契約相手方ごと)",IF(AND(OR(K891=契約状況コード表!D$5,K891=契約状況コード表!D$6),AG891=契約状況コード表!G$7),"契約総額(全官署)",IF(AND(K891=契約状況コード表!D$7,AG891=契約状況コード表!G$7),"契約総額(自官署のみ)",IF(K891=契約状況コード表!D$7,"年間支払金額(自官署のみ)",IF(AG891=契約状況コード表!G$7,"契約総額",IF(AND(COUNTIF(BJ891,"&lt;&gt;*単価*"),OR(K891=契約状況コード表!D$5,K891=契約状況コード表!D$6)),"全官署予定価格",IF(AND(COUNTIF(BJ891,"*単価*"),OR(K891=契約状況コード表!D$5,K891=契約状況コード表!D$6)),"全官署支払金額",IF(AND(COUNTIF(BJ891,"&lt;&gt;*単価*"),COUNTIF(BJ891,"*変更契約*")),"変更後予定価格",IF(COUNTIF(BJ891,"*単価*"),"年間支払金額","予定価格"))))))))))))</f>
        <v>予定価格</v>
      </c>
      <c r="BD891" s="98" t="str">
        <f>IF(AND(BI891=契約状況コード表!M$5,T891&gt;契約状況コード表!N$5),"○",IF(AND(BI891=契約状況コード表!M$6,T891&gt;=契約状況コード表!N$6),"○",IF(AND(BI891=契約状況コード表!M$7,T891&gt;=契約状況コード表!N$7),"○",IF(AND(BI891=契約状況コード表!M$8,T891&gt;=契約状況コード表!N$8),"○",IF(AND(BI891=契約状況コード表!M$9,T891&gt;=契約状況コード表!N$9),"○",IF(AND(BI891=契約状況コード表!M$10,T891&gt;=契約状況コード表!N$10),"○",IF(AND(BI891=契約状況コード表!M$11,T891&gt;=契約状況コード表!N$11),"○",IF(AND(BI891=契約状況コード表!M$12,T891&gt;=契約状況コード表!N$12),"○",IF(AND(BI891=契約状況コード表!M$13,T891&gt;=契約状況コード表!N$13),"○",IF(T891="他官署で調達手続き入札を実施のため","○","×"))))))))))</f>
        <v>×</v>
      </c>
      <c r="BE891" s="98" t="str">
        <f>IF(AND(BI891=契約状況コード表!M$5,Y891&gt;契約状況コード表!N$5),"○",IF(AND(BI891=契約状況コード表!M$6,Y891&gt;=契約状況コード表!N$6),"○",IF(AND(BI891=契約状況コード表!M$7,Y891&gt;=契約状況コード表!N$7),"○",IF(AND(BI891=契約状況コード表!M$8,Y891&gt;=契約状況コード表!N$8),"○",IF(AND(BI891=契約状況コード表!M$9,Y891&gt;=契約状況コード表!N$9),"○",IF(AND(BI891=契約状況コード表!M$10,Y891&gt;=契約状況コード表!N$10),"○",IF(AND(BI891=契約状況コード表!M$11,Y891&gt;=契約状況コード表!N$11),"○",IF(AND(BI891=契約状況コード表!M$12,Y891&gt;=契約状況コード表!N$12),"○",IF(AND(BI891=契約状況コード表!M$13,Y891&gt;=契約状況コード表!N$13),"○","×")))))))))</f>
        <v>×</v>
      </c>
      <c r="BF891" s="98" t="str">
        <f t="shared" si="107"/>
        <v>×</v>
      </c>
      <c r="BG891" s="98" t="str">
        <f t="shared" si="108"/>
        <v>×</v>
      </c>
      <c r="BH891" s="99" t="str">
        <f t="shared" si="109"/>
        <v/>
      </c>
      <c r="BI891" s="146">
        <f t="shared" si="110"/>
        <v>0</v>
      </c>
      <c r="BJ891" s="29" t="str">
        <f>IF(AG891=契約状況コード表!G$5,"",IF(AND(K891&lt;&gt;"",ISTEXT(U891)),"分担契約/単価契約",IF(ISTEXT(U891),"単価契約",IF(K891&lt;&gt;"","分担契約",""))))</f>
        <v/>
      </c>
      <c r="BK891" s="147"/>
      <c r="BL891" s="102" t="str">
        <f>IF(COUNTIF(T891,"**"),"",IF(AND(T891&gt;=契約状況コード表!P$5,OR(H891=契約状況コード表!M$5,H891=契約状況コード表!M$6)),1,IF(AND(T891&gt;=契約状況コード表!P$13,H891&lt;&gt;契約状況コード表!M$5,H891&lt;&gt;契約状況コード表!M$6),1,"")))</f>
        <v/>
      </c>
      <c r="BM891" s="132" t="str">
        <f t="shared" si="111"/>
        <v>○</v>
      </c>
      <c r="BN891" s="102" t="b">
        <f t="shared" si="112"/>
        <v>1</v>
      </c>
      <c r="BO891" s="102" t="b">
        <f t="shared" si="113"/>
        <v>1</v>
      </c>
    </row>
    <row r="892" spans="7:67" ht="60.6" customHeight="1">
      <c r="G892" s="64"/>
      <c r="H892" s="65"/>
      <c r="I892" s="65"/>
      <c r="J892" s="65"/>
      <c r="K892" s="64"/>
      <c r="L892" s="29"/>
      <c r="M892" s="66"/>
      <c r="N892" s="65"/>
      <c r="O892" s="67"/>
      <c r="P892" s="72"/>
      <c r="Q892" s="73"/>
      <c r="R892" s="65"/>
      <c r="S892" s="64"/>
      <c r="T892" s="68"/>
      <c r="U892" s="75"/>
      <c r="V892" s="76"/>
      <c r="W892" s="148" t="str">
        <f>IF(OR(T892="他官署で調達手続きを実施のため",AG892=契約状況コード表!G$5),"－",IF(V892&lt;&gt;"",ROUNDDOWN(V892/T892,3),(IFERROR(ROUNDDOWN(U892/T892,3),"－"))))</f>
        <v>－</v>
      </c>
      <c r="X892" s="68"/>
      <c r="Y892" s="68"/>
      <c r="Z892" s="71"/>
      <c r="AA892" s="69"/>
      <c r="AB892" s="70"/>
      <c r="AC892" s="71"/>
      <c r="AD892" s="71"/>
      <c r="AE892" s="71"/>
      <c r="AF892" s="71"/>
      <c r="AG892" s="69"/>
      <c r="AH892" s="65"/>
      <c r="AI892" s="65"/>
      <c r="AJ892" s="65"/>
      <c r="AK892" s="29"/>
      <c r="AL892" s="29"/>
      <c r="AM892" s="170"/>
      <c r="AN892" s="170"/>
      <c r="AO892" s="170"/>
      <c r="AP892" s="170"/>
      <c r="AQ892" s="29"/>
      <c r="AR892" s="64"/>
      <c r="AS892" s="29"/>
      <c r="AT892" s="29"/>
      <c r="AU892" s="29"/>
      <c r="AV892" s="29"/>
      <c r="AW892" s="29"/>
      <c r="AX892" s="29"/>
      <c r="AY892" s="29"/>
      <c r="AZ892" s="29"/>
      <c r="BA892" s="90"/>
      <c r="BB892" s="97"/>
      <c r="BC892" s="98" t="str">
        <f>IF(AND(OR(K892=契約状況コード表!D$5,K892=契約状況コード表!D$6),OR(AG892=契約状況コード表!G$5,AG892=契約状況コード表!G$6)),"年間支払金額(全官署)",IF(OR(AG892=契約状況コード表!G$5,AG892=契約状況コード表!G$6),"年間支払金額",IF(AND(OR(COUNTIF(AI892,"*すべて*"),COUNTIF(AI892,"*全て*")),S892="●",OR(K892=契約状況コード表!D$5,K892=契約状況コード表!D$6)),"年間支払金額(全官署、契約相手方ごと)",IF(AND(OR(COUNTIF(AI892,"*すべて*"),COUNTIF(AI892,"*全て*")),S892="●"),"年間支払金額(契約相手方ごと)",IF(AND(OR(K892=契約状況コード表!D$5,K892=契約状況コード表!D$6),AG892=契約状況コード表!G$7),"契約総額(全官署)",IF(AND(K892=契約状況コード表!D$7,AG892=契約状況コード表!G$7),"契約総額(自官署のみ)",IF(K892=契約状況コード表!D$7,"年間支払金額(自官署のみ)",IF(AG892=契約状況コード表!G$7,"契約総額",IF(AND(COUNTIF(BJ892,"&lt;&gt;*単価*"),OR(K892=契約状況コード表!D$5,K892=契約状況コード表!D$6)),"全官署予定価格",IF(AND(COUNTIF(BJ892,"*単価*"),OR(K892=契約状況コード表!D$5,K892=契約状況コード表!D$6)),"全官署支払金額",IF(AND(COUNTIF(BJ892,"&lt;&gt;*単価*"),COUNTIF(BJ892,"*変更契約*")),"変更後予定価格",IF(COUNTIF(BJ892,"*単価*"),"年間支払金額","予定価格"))))))))))))</f>
        <v>予定価格</v>
      </c>
      <c r="BD892" s="98" t="str">
        <f>IF(AND(BI892=契約状況コード表!M$5,T892&gt;契約状況コード表!N$5),"○",IF(AND(BI892=契約状況コード表!M$6,T892&gt;=契約状況コード表!N$6),"○",IF(AND(BI892=契約状況コード表!M$7,T892&gt;=契約状況コード表!N$7),"○",IF(AND(BI892=契約状況コード表!M$8,T892&gt;=契約状況コード表!N$8),"○",IF(AND(BI892=契約状況コード表!M$9,T892&gt;=契約状況コード表!N$9),"○",IF(AND(BI892=契約状況コード表!M$10,T892&gt;=契約状況コード表!N$10),"○",IF(AND(BI892=契約状況コード表!M$11,T892&gt;=契約状況コード表!N$11),"○",IF(AND(BI892=契約状況コード表!M$12,T892&gt;=契約状況コード表!N$12),"○",IF(AND(BI892=契約状況コード表!M$13,T892&gt;=契約状況コード表!N$13),"○",IF(T892="他官署で調達手続き入札を実施のため","○","×"))))))))))</f>
        <v>×</v>
      </c>
      <c r="BE892" s="98" t="str">
        <f>IF(AND(BI892=契約状況コード表!M$5,Y892&gt;契約状況コード表!N$5),"○",IF(AND(BI892=契約状況コード表!M$6,Y892&gt;=契約状況コード表!N$6),"○",IF(AND(BI892=契約状況コード表!M$7,Y892&gt;=契約状況コード表!N$7),"○",IF(AND(BI892=契約状況コード表!M$8,Y892&gt;=契約状況コード表!N$8),"○",IF(AND(BI892=契約状況コード表!M$9,Y892&gt;=契約状況コード表!N$9),"○",IF(AND(BI892=契約状況コード表!M$10,Y892&gt;=契約状況コード表!N$10),"○",IF(AND(BI892=契約状況コード表!M$11,Y892&gt;=契約状況コード表!N$11),"○",IF(AND(BI892=契約状況コード表!M$12,Y892&gt;=契約状況コード表!N$12),"○",IF(AND(BI892=契約状況コード表!M$13,Y892&gt;=契約状況コード表!N$13),"○","×")))))))))</f>
        <v>×</v>
      </c>
      <c r="BF892" s="98" t="str">
        <f t="shared" si="107"/>
        <v>×</v>
      </c>
      <c r="BG892" s="98" t="str">
        <f t="shared" si="108"/>
        <v>×</v>
      </c>
      <c r="BH892" s="99" t="str">
        <f t="shared" si="109"/>
        <v/>
      </c>
      <c r="BI892" s="146">
        <f t="shared" si="110"/>
        <v>0</v>
      </c>
      <c r="BJ892" s="29" t="str">
        <f>IF(AG892=契約状況コード表!G$5,"",IF(AND(K892&lt;&gt;"",ISTEXT(U892)),"分担契約/単価契約",IF(ISTEXT(U892),"単価契約",IF(K892&lt;&gt;"","分担契約",""))))</f>
        <v/>
      </c>
      <c r="BK892" s="147"/>
      <c r="BL892" s="102" t="str">
        <f>IF(COUNTIF(T892,"**"),"",IF(AND(T892&gt;=契約状況コード表!P$5,OR(H892=契約状況コード表!M$5,H892=契約状況コード表!M$6)),1,IF(AND(T892&gt;=契約状況コード表!P$13,H892&lt;&gt;契約状況コード表!M$5,H892&lt;&gt;契約状況コード表!M$6),1,"")))</f>
        <v/>
      </c>
      <c r="BM892" s="132" t="str">
        <f t="shared" si="111"/>
        <v>○</v>
      </c>
      <c r="BN892" s="102" t="b">
        <f t="shared" si="112"/>
        <v>1</v>
      </c>
      <c r="BO892" s="102" t="b">
        <f t="shared" si="113"/>
        <v>1</v>
      </c>
    </row>
    <row r="893" spans="7:67" ht="60.6" customHeight="1">
      <c r="G893" s="64"/>
      <c r="H893" s="65"/>
      <c r="I893" s="65"/>
      <c r="J893" s="65"/>
      <c r="K893" s="64"/>
      <c r="L893" s="29"/>
      <c r="M893" s="66"/>
      <c r="N893" s="65"/>
      <c r="O893" s="67"/>
      <c r="P893" s="72"/>
      <c r="Q893" s="73"/>
      <c r="R893" s="65"/>
      <c r="S893" s="64"/>
      <c r="T893" s="68"/>
      <c r="U893" s="75"/>
      <c r="V893" s="76"/>
      <c r="W893" s="148" t="str">
        <f>IF(OR(T893="他官署で調達手続きを実施のため",AG893=契約状況コード表!G$5),"－",IF(V893&lt;&gt;"",ROUNDDOWN(V893/T893,3),(IFERROR(ROUNDDOWN(U893/T893,3),"－"))))</f>
        <v>－</v>
      </c>
      <c r="X893" s="68"/>
      <c r="Y893" s="68"/>
      <c r="Z893" s="71"/>
      <c r="AA893" s="69"/>
      <c r="AB893" s="70"/>
      <c r="AC893" s="71"/>
      <c r="AD893" s="71"/>
      <c r="AE893" s="71"/>
      <c r="AF893" s="71"/>
      <c r="AG893" s="69"/>
      <c r="AH893" s="65"/>
      <c r="AI893" s="65"/>
      <c r="AJ893" s="65"/>
      <c r="AK893" s="29"/>
      <c r="AL893" s="29"/>
      <c r="AM893" s="170"/>
      <c r="AN893" s="170"/>
      <c r="AO893" s="170"/>
      <c r="AP893" s="170"/>
      <c r="AQ893" s="29"/>
      <c r="AR893" s="64"/>
      <c r="AS893" s="29"/>
      <c r="AT893" s="29"/>
      <c r="AU893" s="29"/>
      <c r="AV893" s="29"/>
      <c r="AW893" s="29"/>
      <c r="AX893" s="29"/>
      <c r="AY893" s="29"/>
      <c r="AZ893" s="29"/>
      <c r="BA893" s="92"/>
      <c r="BB893" s="97"/>
      <c r="BC893" s="98" t="str">
        <f>IF(AND(OR(K893=契約状況コード表!D$5,K893=契約状況コード表!D$6),OR(AG893=契約状況コード表!G$5,AG893=契約状況コード表!G$6)),"年間支払金額(全官署)",IF(OR(AG893=契約状況コード表!G$5,AG893=契約状況コード表!G$6),"年間支払金額",IF(AND(OR(COUNTIF(AI893,"*すべて*"),COUNTIF(AI893,"*全て*")),S893="●",OR(K893=契約状況コード表!D$5,K893=契約状況コード表!D$6)),"年間支払金額(全官署、契約相手方ごと)",IF(AND(OR(COUNTIF(AI893,"*すべて*"),COUNTIF(AI893,"*全て*")),S893="●"),"年間支払金額(契約相手方ごと)",IF(AND(OR(K893=契約状況コード表!D$5,K893=契約状況コード表!D$6),AG893=契約状況コード表!G$7),"契約総額(全官署)",IF(AND(K893=契約状況コード表!D$7,AG893=契約状況コード表!G$7),"契約総額(自官署のみ)",IF(K893=契約状況コード表!D$7,"年間支払金額(自官署のみ)",IF(AG893=契約状況コード表!G$7,"契約総額",IF(AND(COUNTIF(BJ893,"&lt;&gt;*単価*"),OR(K893=契約状況コード表!D$5,K893=契約状況コード表!D$6)),"全官署予定価格",IF(AND(COUNTIF(BJ893,"*単価*"),OR(K893=契約状況コード表!D$5,K893=契約状況コード表!D$6)),"全官署支払金額",IF(AND(COUNTIF(BJ893,"&lt;&gt;*単価*"),COUNTIF(BJ893,"*変更契約*")),"変更後予定価格",IF(COUNTIF(BJ893,"*単価*"),"年間支払金額","予定価格"))))))))))))</f>
        <v>予定価格</v>
      </c>
      <c r="BD893" s="98" t="str">
        <f>IF(AND(BI893=契約状況コード表!M$5,T893&gt;契約状況コード表!N$5),"○",IF(AND(BI893=契約状況コード表!M$6,T893&gt;=契約状況コード表!N$6),"○",IF(AND(BI893=契約状況コード表!M$7,T893&gt;=契約状況コード表!N$7),"○",IF(AND(BI893=契約状況コード表!M$8,T893&gt;=契約状況コード表!N$8),"○",IF(AND(BI893=契約状況コード表!M$9,T893&gt;=契約状況コード表!N$9),"○",IF(AND(BI893=契約状況コード表!M$10,T893&gt;=契約状況コード表!N$10),"○",IF(AND(BI893=契約状況コード表!M$11,T893&gt;=契約状況コード表!N$11),"○",IF(AND(BI893=契約状況コード表!M$12,T893&gt;=契約状況コード表!N$12),"○",IF(AND(BI893=契約状況コード表!M$13,T893&gt;=契約状況コード表!N$13),"○",IF(T893="他官署で調達手続き入札を実施のため","○","×"))))))))))</f>
        <v>×</v>
      </c>
      <c r="BE893" s="98" t="str">
        <f>IF(AND(BI893=契約状況コード表!M$5,Y893&gt;契約状況コード表!N$5),"○",IF(AND(BI893=契約状況コード表!M$6,Y893&gt;=契約状況コード表!N$6),"○",IF(AND(BI893=契約状況コード表!M$7,Y893&gt;=契約状況コード表!N$7),"○",IF(AND(BI893=契約状況コード表!M$8,Y893&gt;=契約状況コード表!N$8),"○",IF(AND(BI893=契約状況コード表!M$9,Y893&gt;=契約状況コード表!N$9),"○",IF(AND(BI893=契約状況コード表!M$10,Y893&gt;=契約状況コード表!N$10),"○",IF(AND(BI893=契約状況コード表!M$11,Y893&gt;=契約状況コード表!N$11),"○",IF(AND(BI893=契約状況コード表!M$12,Y893&gt;=契約状況コード表!N$12),"○",IF(AND(BI893=契約状況コード表!M$13,Y893&gt;=契約状況コード表!N$13),"○","×")))))))))</f>
        <v>×</v>
      </c>
      <c r="BF893" s="98" t="str">
        <f t="shared" si="107"/>
        <v>×</v>
      </c>
      <c r="BG893" s="98" t="str">
        <f t="shared" si="108"/>
        <v>×</v>
      </c>
      <c r="BH893" s="99" t="str">
        <f t="shared" si="109"/>
        <v/>
      </c>
      <c r="BI893" s="146">
        <f t="shared" si="110"/>
        <v>0</v>
      </c>
      <c r="BJ893" s="29" t="str">
        <f>IF(AG893=契約状況コード表!G$5,"",IF(AND(K893&lt;&gt;"",ISTEXT(U893)),"分担契約/単価契約",IF(ISTEXT(U893),"単価契約",IF(K893&lt;&gt;"","分担契約",""))))</f>
        <v/>
      </c>
      <c r="BK893" s="147"/>
      <c r="BL893" s="102" t="str">
        <f>IF(COUNTIF(T893,"**"),"",IF(AND(T893&gt;=契約状況コード表!P$5,OR(H893=契約状況コード表!M$5,H893=契約状況コード表!M$6)),1,IF(AND(T893&gt;=契約状況コード表!P$13,H893&lt;&gt;契約状況コード表!M$5,H893&lt;&gt;契約状況コード表!M$6),1,"")))</f>
        <v/>
      </c>
      <c r="BM893" s="132" t="str">
        <f t="shared" si="111"/>
        <v>○</v>
      </c>
      <c r="BN893" s="102" t="b">
        <f t="shared" si="112"/>
        <v>1</v>
      </c>
      <c r="BO893" s="102" t="b">
        <f t="shared" si="113"/>
        <v>1</v>
      </c>
    </row>
    <row r="894" spans="7:67" ht="60.6" customHeight="1">
      <c r="G894" s="64"/>
      <c r="H894" s="65"/>
      <c r="I894" s="65"/>
      <c r="J894" s="65"/>
      <c r="K894" s="64"/>
      <c r="L894" s="29"/>
      <c r="M894" s="66"/>
      <c r="N894" s="65"/>
      <c r="O894" s="67"/>
      <c r="P894" s="72"/>
      <c r="Q894" s="73"/>
      <c r="R894" s="65"/>
      <c r="S894" s="64"/>
      <c r="T894" s="68"/>
      <c r="U894" s="75"/>
      <c r="V894" s="76"/>
      <c r="W894" s="148" t="str">
        <f>IF(OR(T894="他官署で調達手続きを実施のため",AG894=契約状況コード表!G$5),"－",IF(V894&lt;&gt;"",ROUNDDOWN(V894/T894,3),(IFERROR(ROUNDDOWN(U894/T894,3),"－"))))</f>
        <v>－</v>
      </c>
      <c r="X894" s="68"/>
      <c r="Y894" s="68"/>
      <c r="Z894" s="71"/>
      <c r="AA894" s="69"/>
      <c r="AB894" s="70"/>
      <c r="AC894" s="71"/>
      <c r="AD894" s="71"/>
      <c r="AE894" s="71"/>
      <c r="AF894" s="71"/>
      <c r="AG894" s="69"/>
      <c r="AH894" s="65"/>
      <c r="AI894" s="65"/>
      <c r="AJ894" s="65"/>
      <c r="AK894" s="29"/>
      <c r="AL894" s="29"/>
      <c r="AM894" s="170"/>
      <c r="AN894" s="170"/>
      <c r="AO894" s="170"/>
      <c r="AP894" s="170"/>
      <c r="AQ894" s="29"/>
      <c r="AR894" s="64"/>
      <c r="AS894" s="29"/>
      <c r="AT894" s="29"/>
      <c r="AU894" s="29"/>
      <c r="AV894" s="29"/>
      <c r="AW894" s="29"/>
      <c r="AX894" s="29"/>
      <c r="AY894" s="29"/>
      <c r="AZ894" s="29"/>
      <c r="BA894" s="90"/>
      <c r="BB894" s="97"/>
      <c r="BC894" s="98" t="str">
        <f>IF(AND(OR(K894=契約状況コード表!D$5,K894=契約状況コード表!D$6),OR(AG894=契約状況コード表!G$5,AG894=契約状況コード表!G$6)),"年間支払金額(全官署)",IF(OR(AG894=契約状況コード表!G$5,AG894=契約状況コード表!G$6),"年間支払金額",IF(AND(OR(COUNTIF(AI894,"*すべて*"),COUNTIF(AI894,"*全て*")),S894="●",OR(K894=契約状況コード表!D$5,K894=契約状況コード表!D$6)),"年間支払金額(全官署、契約相手方ごと)",IF(AND(OR(COUNTIF(AI894,"*すべて*"),COUNTIF(AI894,"*全て*")),S894="●"),"年間支払金額(契約相手方ごと)",IF(AND(OR(K894=契約状況コード表!D$5,K894=契約状況コード表!D$6),AG894=契約状況コード表!G$7),"契約総額(全官署)",IF(AND(K894=契約状況コード表!D$7,AG894=契約状況コード表!G$7),"契約総額(自官署のみ)",IF(K894=契約状況コード表!D$7,"年間支払金額(自官署のみ)",IF(AG894=契約状況コード表!G$7,"契約総額",IF(AND(COUNTIF(BJ894,"&lt;&gt;*単価*"),OR(K894=契約状況コード表!D$5,K894=契約状況コード表!D$6)),"全官署予定価格",IF(AND(COUNTIF(BJ894,"*単価*"),OR(K894=契約状況コード表!D$5,K894=契約状況コード表!D$6)),"全官署支払金額",IF(AND(COUNTIF(BJ894,"&lt;&gt;*単価*"),COUNTIF(BJ894,"*変更契約*")),"変更後予定価格",IF(COUNTIF(BJ894,"*単価*"),"年間支払金額","予定価格"))))))))))))</f>
        <v>予定価格</v>
      </c>
      <c r="BD894" s="98" t="str">
        <f>IF(AND(BI894=契約状況コード表!M$5,T894&gt;契約状況コード表!N$5),"○",IF(AND(BI894=契約状況コード表!M$6,T894&gt;=契約状況コード表!N$6),"○",IF(AND(BI894=契約状況コード表!M$7,T894&gt;=契約状況コード表!N$7),"○",IF(AND(BI894=契約状況コード表!M$8,T894&gt;=契約状況コード表!N$8),"○",IF(AND(BI894=契約状況コード表!M$9,T894&gt;=契約状況コード表!N$9),"○",IF(AND(BI894=契約状況コード表!M$10,T894&gt;=契約状況コード表!N$10),"○",IF(AND(BI894=契約状況コード表!M$11,T894&gt;=契約状況コード表!N$11),"○",IF(AND(BI894=契約状況コード表!M$12,T894&gt;=契約状況コード表!N$12),"○",IF(AND(BI894=契約状況コード表!M$13,T894&gt;=契約状況コード表!N$13),"○",IF(T894="他官署で調達手続き入札を実施のため","○","×"))))))))))</f>
        <v>×</v>
      </c>
      <c r="BE894" s="98" t="str">
        <f>IF(AND(BI894=契約状況コード表!M$5,Y894&gt;契約状況コード表!N$5),"○",IF(AND(BI894=契約状況コード表!M$6,Y894&gt;=契約状況コード表!N$6),"○",IF(AND(BI894=契約状況コード表!M$7,Y894&gt;=契約状況コード表!N$7),"○",IF(AND(BI894=契約状況コード表!M$8,Y894&gt;=契約状況コード表!N$8),"○",IF(AND(BI894=契約状況コード表!M$9,Y894&gt;=契約状況コード表!N$9),"○",IF(AND(BI894=契約状況コード表!M$10,Y894&gt;=契約状況コード表!N$10),"○",IF(AND(BI894=契約状況コード表!M$11,Y894&gt;=契約状況コード表!N$11),"○",IF(AND(BI894=契約状況コード表!M$12,Y894&gt;=契約状況コード表!N$12),"○",IF(AND(BI894=契約状況コード表!M$13,Y894&gt;=契約状況コード表!N$13),"○","×")))))))))</f>
        <v>×</v>
      </c>
      <c r="BF894" s="98" t="str">
        <f t="shared" si="107"/>
        <v>×</v>
      </c>
      <c r="BG894" s="98" t="str">
        <f t="shared" si="108"/>
        <v>×</v>
      </c>
      <c r="BH894" s="99" t="str">
        <f t="shared" si="109"/>
        <v/>
      </c>
      <c r="BI894" s="146">
        <f t="shared" si="110"/>
        <v>0</v>
      </c>
      <c r="BJ894" s="29" t="str">
        <f>IF(AG894=契約状況コード表!G$5,"",IF(AND(K894&lt;&gt;"",ISTEXT(U894)),"分担契約/単価契約",IF(ISTEXT(U894),"単価契約",IF(K894&lt;&gt;"","分担契約",""))))</f>
        <v/>
      </c>
      <c r="BK894" s="147"/>
      <c r="BL894" s="102" t="str">
        <f>IF(COUNTIF(T894,"**"),"",IF(AND(T894&gt;=契約状況コード表!P$5,OR(H894=契約状況コード表!M$5,H894=契約状況コード表!M$6)),1,IF(AND(T894&gt;=契約状況コード表!P$13,H894&lt;&gt;契約状況コード表!M$5,H894&lt;&gt;契約状況コード表!M$6),1,"")))</f>
        <v/>
      </c>
      <c r="BM894" s="132" t="str">
        <f t="shared" si="111"/>
        <v>○</v>
      </c>
      <c r="BN894" s="102" t="b">
        <f t="shared" si="112"/>
        <v>1</v>
      </c>
      <c r="BO894" s="102" t="b">
        <f t="shared" si="113"/>
        <v>1</v>
      </c>
    </row>
    <row r="895" spans="7:67" ht="60.6" customHeight="1">
      <c r="G895" s="64"/>
      <c r="H895" s="65"/>
      <c r="I895" s="65"/>
      <c r="J895" s="65"/>
      <c r="K895" s="64"/>
      <c r="L895" s="29"/>
      <c r="M895" s="66"/>
      <c r="N895" s="65"/>
      <c r="O895" s="67"/>
      <c r="P895" s="72"/>
      <c r="Q895" s="73"/>
      <c r="R895" s="65"/>
      <c r="S895" s="64"/>
      <c r="T895" s="68"/>
      <c r="U895" s="75"/>
      <c r="V895" s="76"/>
      <c r="W895" s="148" t="str">
        <f>IF(OR(T895="他官署で調達手続きを実施のため",AG895=契約状況コード表!G$5),"－",IF(V895&lt;&gt;"",ROUNDDOWN(V895/T895,3),(IFERROR(ROUNDDOWN(U895/T895,3),"－"))))</f>
        <v>－</v>
      </c>
      <c r="X895" s="68"/>
      <c r="Y895" s="68"/>
      <c r="Z895" s="71"/>
      <c r="AA895" s="69"/>
      <c r="AB895" s="70"/>
      <c r="AC895" s="71"/>
      <c r="AD895" s="71"/>
      <c r="AE895" s="71"/>
      <c r="AF895" s="71"/>
      <c r="AG895" s="69"/>
      <c r="AH895" s="65"/>
      <c r="AI895" s="65"/>
      <c r="AJ895" s="65"/>
      <c r="AK895" s="29"/>
      <c r="AL895" s="29"/>
      <c r="AM895" s="170"/>
      <c r="AN895" s="170"/>
      <c r="AO895" s="170"/>
      <c r="AP895" s="170"/>
      <c r="AQ895" s="29"/>
      <c r="AR895" s="64"/>
      <c r="AS895" s="29"/>
      <c r="AT895" s="29"/>
      <c r="AU895" s="29"/>
      <c r="AV895" s="29"/>
      <c r="AW895" s="29"/>
      <c r="AX895" s="29"/>
      <c r="AY895" s="29"/>
      <c r="AZ895" s="29"/>
      <c r="BA895" s="90"/>
      <c r="BB895" s="97"/>
      <c r="BC895" s="98" t="str">
        <f>IF(AND(OR(K895=契約状況コード表!D$5,K895=契約状況コード表!D$6),OR(AG895=契約状況コード表!G$5,AG895=契約状況コード表!G$6)),"年間支払金額(全官署)",IF(OR(AG895=契約状況コード表!G$5,AG895=契約状況コード表!G$6),"年間支払金額",IF(AND(OR(COUNTIF(AI895,"*すべて*"),COUNTIF(AI895,"*全て*")),S895="●",OR(K895=契約状況コード表!D$5,K895=契約状況コード表!D$6)),"年間支払金額(全官署、契約相手方ごと)",IF(AND(OR(COUNTIF(AI895,"*すべて*"),COUNTIF(AI895,"*全て*")),S895="●"),"年間支払金額(契約相手方ごと)",IF(AND(OR(K895=契約状況コード表!D$5,K895=契約状況コード表!D$6),AG895=契約状況コード表!G$7),"契約総額(全官署)",IF(AND(K895=契約状況コード表!D$7,AG895=契約状況コード表!G$7),"契約総額(自官署のみ)",IF(K895=契約状況コード表!D$7,"年間支払金額(自官署のみ)",IF(AG895=契約状況コード表!G$7,"契約総額",IF(AND(COUNTIF(BJ895,"&lt;&gt;*単価*"),OR(K895=契約状況コード表!D$5,K895=契約状況コード表!D$6)),"全官署予定価格",IF(AND(COUNTIF(BJ895,"*単価*"),OR(K895=契約状況コード表!D$5,K895=契約状況コード表!D$6)),"全官署支払金額",IF(AND(COUNTIF(BJ895,"&lt;&gt;*単価*"),COUNTIF(BJ895,"*変更契約*")),"変更後予定価格",IF(COUNTIF(BJ895,"*単価*"),"年間支払金額","予定価格"))))))))))))</f>
        <v>予定価格</v>
      </c>
      <c r="BD895" s="98" t="str">
        <f>IF(AND(BI895=契約状況コード表!M$5,T895&gt;契約状況コード表!N$5),"○",IF(AND(BI895=契約状況コード表!M$6,T895&gt;=契約状況コード表!N$6),"○",IF(AND(BI895=契約状況コード表!M$7,T895&gt;=契約状況コード表!N$7),"○",IF(AND(BI895=契約状況コード表!M$8,T895&gt;=契約状況コード表!N$8),"○",IF(AND(BI895=契約状況コード表!M$9,T895&gt;=契約状況コード表!N$9),"○",IF(AND(BI895=契約状況コード表!M$10,T895&gt;=契約状況コード表!N$10),"○",IF(AND(BI895=契約状況コード表!M$11,T895&gt;=契約状況コード表!N$11),"○",IF(AND(BI895=契約状況コード表!M$12,T895&gt;=契約状況コード表!N$12),"○",IF(AND(BI895=契約状況コード表!M$13,T895&gt;=契約状況コード表!N$13),"○",IF(T895="他官署で調達手続き入札を実施のため","○","×"))))))))))</f>
        <v>×</v>
      </c>
      <c r="BE895" s="98" t="str">
        <f>IF(AND(BI895=契約状況コード表!M$5,Y895&gt;契約状況コード表!N$5),"○",IF(AND(BI895=契約状況コード表!M$6,Y895&gt;=契約状況コード表!N$6),"○",IF(AND(BI895=契約状況コード表!M$7,Y895&gt;=契約状況コード表!N$7),"○",IF(AND(BI895=契約状況コード表!M$8,Y895&gt;=契約状況コード表!N$8),"○",IF(AND(BI895=契約状況コード表!M$9,Y895&gt;=契約状況コード表!N$9),"○",IF(AND(BI895=契約状況コード表!M$10,Y895&gt;=契約状況コード表!N$10),"○",IF(AND(BI895=契約状況コード表!M$11,Y895&gt;=契約状況コード表!N$11),"○",IF(AND(BI895=契約状況コード表!M$12,Y895&gt;=契約状況コード表!N$12),"○",IF(AND(BI895=契約状況コード表!M$13,Y895&gt;=契約状況コード表!N$13),"○","×")))))))))</f>
        <v>×</v>
      </c>
      <c r="BF895" s="98" t="str">
        <f t="shared" si="107"/>
        <v>×</v>
      </c>
      <c r="BG895" s="98" t="str">
        <f t="shared" si="108"/>
        <v>×</v>
      </c>
      <c r="BH895" s="99" t="str">
        <f t="shared" si="109"/>
        <v/>
      </c>
      <c r="BI895" s="146">
        <f t="shared" si="110"/>
        <v>0</v>
      </c>
      <c r="BJ895" s="29" t="str">
        <f>IF(AG895=契約状況コード表!G$5,"",IF(AND(K895&lt;&gt;"",ISTEXT(U895)),"分担契約/単価契約",IF(ISTEXT(U895),"単価契約",IF(K895&lt;&gt;"","分担契約",""))))</f>
        <v/>
      </c>
      <c r="BK895" s="147"/>
      <c r="BL895" s="102" t="str">
        <f>IF(COUNTIF(T895,"**"),"",IF(AND(T895&gt;=契約状況コード表!P$5,OR(H895=契約状況コード表!M$5,H895=契約状況コード表!M$6)),1,IF(AND(T895&gt;=契約状況コード表!P$13,H895&lt;&gt;契約状況コード表!M$5,H895&lt;&gt;契約状況コード表!M$6),1,"")))</f>
        <v/>
      </c>
      <c r="BM895" s="132" t="str">
        <f t="shared" si="111"/>
        <v>○</v>
      </c>
      <c r="BN895" s="102" t="b">
        <f t="shared" si="112"/>
        <v>1</v>
      </c>
      <c r="BO895" s="102" t="b">
        <f t="shared" si="113"/>
        <v>1</v>
      </c>
    </row>
    <row r="896" spans="7:67" ht="60.6" customHeight="1">
      <c r="G896" s="64"/>
      <c r="H896" s="65"/>
      <c r="I896" s="65"/>
      <c r="J896" s="65"/>
      <c r="K896" s="64"/>
      <c r="L896" s="29"/>
      <c r="M896" s="66"/>
      <c r="N896" s="65"/>
      <c r="O896" s="67"/>
      <c r="P896" s="72"/>
      <c r="Q896" s="73"/>
      <c r="R896" s="65"/>
      <c r="S896" s="64"/>
      <c r="T896" s="74"/>
      <c r="U896" s="131"/>
      <c r="V896" s="76"/>
      <c r="W896" s="148" t="str">
        <f>IF(OR(T896="他官署で調達手続きを実施のため",AG896=契約状況コード表!G$5),"－",IF(V896&lt;&gt;"",ROUNDDOWN(V896/T896,3),(IFERROR(ROUNDDOWN(U896/T896,3),"－"))))</f>
        <v>－</v>
      </c>
      <c r="X896" s="74"/>
      <c r="Y896" s="74"/>
      <c r="Z896" s="71"/>
      <c r="AA896" s="69"/>
      <c r="AB896" s="70"/>
      <c r="AC896" s="71"/>
      <c r="AD896" s="71"/>
      <c r="AE896" s="71"/>
      <c r="AF896" s="71"/>
      <c r="AG896" s="69"/>
      <c r="AH896" s="65"/>
      <c r="AI896" s="65"/>
      <c r="AJ896" s="65"/>
      <c r="AK896" s="29"/>
      <c r="AL896" s="29"/>
      <c r="AM896" s="170"/>
      <c r="AN896" s="170"/>
      <c r="AO896" s="170"/>
      <c r="AP896" s="170"/>
      <c r="AQ896" s="29"/>
      <c r="AR896" s="64"/>
      <c r="AS896" s="29"/>
      <c r="AT896" s="29"/>
      <c r="AU896" s="29"/>
      <c r="AV896" s="29"/>
      <c r="AW896" s="29"/>
      <c r="AX896" s="29"/>
      <c r="AY896" s="29"/>
      <c r="AZ896" s="29"/>
      <c r="BA896" s="90"/>
      <c r="BB896" s="97"/>
      <c r="BC896" s="98" t="str">
        <f>IF(AND(OR(K896=契約状況コード表!D$5,K896=契約状況コード表!D$6),OR(AG896=契約状況コード表!G$5,AG896=契約状況コード表!G$6)),"年間支払金額(全官署)",IF(OR(AG896=契約状況コード表!G$5,AG896=契約状況コード表!G$6),"年間支払金額",IF(AND(OR(COUNTIF(AI896,"*すべて*"),COUNTIF(AI896,"*全て*")),S896="●",OR(K896=契約状況コード表!D$5,K896=契約状況コード表!D$6)),"年間支払金額(全官署、契約相手方ごと)",IF(AND(OR(COUNTIF(AI896,"*すべて*"),COUNTIF(AI896,"*全て*")),S896="●"),"年間支払金額(契約相手方ごと)",IF(AND(OR(K896=契約状況コード表!D$5,K896=契約状況コード表!D$6),AG896=契約状況コード表!G$7),"契約総額(全官署)",IF(AND(K896=契約状況コード表!D$7,AG896=契約状況コード表!G$7),"契約総額(自官署のみ)",IF(K896=契約状況コード表!D$7,"年間支払金額(自官署のみ)",IF(AG896=契約状況コード表!G$7,"契約総額",IF(AND(COUNTIF(BJ896,"&lt;&gt;*単価*"),OR(K896=契約状況コード表!D$5,K896=契約状況コード表!D$6)),"全官署予定価格",IF(AND(COUNTIF(BJ896,"*単価*"),OR(K896=契約状況コード表!D$5,K896=契約状況コード表!D$6)),"全官署支払金額",IF(AND(COUNTIF(BJ896,"&lt;&gt;*単価*"),COUNTIF(BJ896,"*変更契約*")),"変更後予定価格",IF(COUNTIF(BJ896,"*単価*"),"年間支払金額","予定価格"))))))))))))</f>
        <v>予定価格</v>
      </c>
      <c r="BD896" s="98" t="str">
        <f>IF(AND(BI896=契約状況コード表!M$5,T896&gt;契約状況コード表!N$5),"○",IF(AND(BI896=契約状況コード表!M$6,T896&gt;=契約状況コード表!N$6),"○",IF(AND(BI896=契約状況コード表!M$7,T896&gt;=契約状況コード表!N$7),"○",IF(AND(BI896=契約状況コード表!M$8,T896&gt;=契約状況コード表!N$8),"○",IF(AND(BI896=契約状況コード表!M$9,T896&gt;=契約状況コード表!N$9),"○",IF(AND(BI896=契約状況コード表!M$10,T896&gt;=契約状況コード表!N$10),"○",IF(AND(BI896=契約状況コード表!M$11,T896&gt;=契約状況コード表!N$11),"○",IF(AND(BI896=契約状況コード表!M$12,T896&gt;=契約状況コード表!N$12),"○",IF(AND(BI896=契約状況コード表!M$13,T896&gt;=契約状況コード表!N$13),"○",IF(T896="他官署で調達手続き入札を実施のため","○","×"))))))))))</f>
        <v>×</v>
      </c>
      <c r="BE896" s="98" t="str">
        <f>IF(AND(BI896=契約状況コード表!M$5,Y896&gt;契約状況コード表!N$5),"○",IF(AND(BI896=契約状況コード表!M$6,Y896&gt;=契約状況コード表!N$6),"○",IF(AND(BI896=契約状況コード表!M$7,Y896&gt;=契約状況コード表!N$7),"○",IF(AND(BI896=契約状況コード表!M$8,Y896&gt;=契約状況コード表!N$8),"○",IF(AND(BI896=契約状況コード表!M$9,Y896&gt;=契約状況コード表!N$9),"○",IF(AND(BI896=契約状況コード表!M$10,Y896&gt;=契約状況コード表!N$10),"○",IF(AND(BI896=契約状況コード表!M$11,Y896&gt;=契約状況コード表!N$11),"○",IF(AND(BI896=契約状況コード表!M$12,Y896&gt;=契約状況コード表!N$12),"○",IF(AND(BI896=契約状況コード表!M$13,Y896&gt;=契約状況コード表!N$13),"○","×")))))))))</f>
        <v>×</v>
      </c>
      <c r="BF896" s="98" t="str">
        <f t="shared" si="107"/>
        <v>×</v>
      </c>
      <c r="BG896" s="98" t="str">
        <f t="shared" si="108"/>
        <v>×</v>
      </c>
      <c r="BH896" s="99" t="str">
        <f t="shared" si="109"/>
        <v/>
      </c>
      <c r="BI896" s="146">
        <f t="shared" si="110"/>
        <v>0</v>
      </c>
      <c r="BJ896" s="29" t="str">
        <f>IF(AG896=契約状況コード表!G$5,"",IF(AND(K896&lt;&gt;"",ISTEXT(U896)),"分担契約/単価契約",IF(ISTEXT(U896),"単価契約",IF(K896&lt;&gt;"","分担契約",""))))</f>
        <v/>
      </c>
      <c r="BK896" s="147"/>
      <c r="BL896" s="102" t="str">
        <f>IF(COUNTIF(T896,"**"),"",IF(AND(T896&gt;=契約状況コード表!P$5,OR(H896=契約状況コード表!M$5,H896=契約状況コード表!M$6)),1,IF(AND(T896&gt;=契約状況コード表!P$13,H896&lt;&gt;契約状況コード表!M$5,H896&lt;&gt;契約状況コード表!M$6),1,"")))</f>
        <v/>
      </c>
      <c r="BM896" s="132" t="str">
        <f t="shared" si="111"/>
        <v>○</v>
      </c>
      <c r="BN896" s="102" t="b">
        <f t="shared" si="112"/>
        <v>1</v>
      </c>
      <c r="BO896" s="102" t="b">
        <f t="shared" si="113"/>
        <v>1</v>
      </c>
    </row>
    <row r="897" spans="7:67" ht="60.6" customHeight="1">
      <c r="G897" s="64"/>
      <c r="H897" s="65"/>
      <c r="I897" s="65"/>
      <c r="J897" s="65"/>
      <c r="K897" s="64"/>
      <c r="L897" s="29"/>
      <c r="M897" s="66"/>
      <c r="N897" s="65"/>
      <c r="O897" s="67"/>
      <c r="P897" s="72"/>
      <c r="Q897" s="73"/>
      <c r="R897" s="65"/>
      <c r="S897" s="64"/>
      <c r="T897" s="68"/>
      <c r="U897" s="75"/>
      <c r="V897" s="76"/>
      <c r="W897" s="148" t="str">
        <f>IF(OR(T897="他官署で調達手続きを実施のため",AG897=契約状況コード表!G$5),"－",IF(V897&lt;&gt;"",ROUNDDOWN(V897/T897,3),(IFERROR(ROUNDDOWN(U897/T897,3),"－"))))</f>
        <v>－</v>
      </c>
      <c r="X897" s="68"/>
      <c r="Y897" s="68"/>
      <c r="Z897" s="71"/>
      <c r="AA897" s="69"/>
      <c r="AB897" s="70"/>
      <c r="AC897" s="71"/>
      <c r="AD897" s="71"/>
      <c r="AE897" s="71"/>
      <c r="AF897" s="71"/>
      <c r="AG897" s="69"/>
      <c r="AH897" s="65"/>
      <c r="AI897" s="65"/>
      <c r="AJ897" s="65"/>
      <c r="AK897" s="29"/>
      <c r="AL897" s="29"/>
      <c r="AM897" s="170"/>
      <c r="AN897" s="170"/>
      <c r="AO897" s="170"/>
      <c r="AP897" s="170"/>
      <c r="AQ897" s="29"/>
      <c r="AR897" s="64"/>
      <c r="AS897" s="29"/>
      <c r="AT897" s="29"/>
      <c r="AU897" s="29"/>
      <c r="AV897" s="29"/>
      <c r="AW897" s="29"/>
      <c r="AX897" s="29"/>
      <c r="AY897" s="29"/>
      <c r="AZ897" s="29"/>
      <c r="BA897" s="90"/>
      <c r="BB897" s="97"/>
      <c r="BC897" s="98" t="str">
        <f>IF(AND(OR(K897=契約状況コード表!D$5,K897=契約状況コード表!D$6),OR(AG897=契約状況コード表!G$5,AG897=契約状況コード表!G$6)),"年間支払金額(全官署)",IF(OR(AG897=契約状況コード表!G$5,AG897=契約状況コード表!G$6),"年間支払金額",IF(AND(OR(COUNTIF(AI897,"*すべて*"),COUNTIF(AI897,"*全て*")),S897="●",OR(K897=契約状況コード表!D$5,K897=契約状況コード表!D$6)),"年間支払金額(全官署、契約相手方ごと)",IF(AND(OR(COUNTIF(AI897,"*すべて*"),COUNTIF(AI897,"*全て*")),S897="●"),"年間支払金額(契約相手方ごと)",IF(AND(OR(K897=契約状況コード表!D$5,K897=契約状況コード表!D$6),AG897=契約状況コード表!G$7),"契約総額(全官署)",IF(AND(K897=契約状況コード表!D$7,AG897=契約状況コード表!G$7),"契約総額(自官署のみ)",IF(K897=契約状況コード表!D$7,"年間支払金額(自官署のみ)",IF(AG897=契約状況コード表!G$7,"契約総額",IF(AND(COUNTIF(BJ897,"&lt;&gt;*単価*"),OR(K897=契約状況コード表!D$5,K897=契約状況コード表!D$6)),"全官署予定価格",IF(AND(COUNTIF(BJ897,"*単価*"),OR(K897=契約状況コード表!D$5,K897=契約状況コード表!D$6)),"全官署支払金額",IF(AND(COUNTIF(BJ897,"&lt;&gt;*単価*"),COUNTIF(BJ897,"*変更契約*")),"変更後予定価格",IF(COUNTIF(BJ897,"*単価*"),"年間支払金額","予定価格"))))))))))))</f>
        <v>予定価格</v>
      </c>
      <c r="BD897" s="98" t="str">
        <f>IF(AND(BI897=契約状況コード表!M$5,T897&gt;契約状況コード表!N$5),"○",IF(AND(BI897=契約状況コード表!M$6,T897&gt;=契約状況コード表!N$6),"○",IF(AND(BI897=契約状況コード表!M$7,T897&gt;=契約状況コード表!N$7),"○",IF(AND(BI897=契約状況コード表!M$8,T897&gt;=契約状況コード表!N$8),"○",IF(AND(BI897=契約状況コード表!M$9,T897&gt;=契約状況コード表!N$9),"○",IF(AND(BI897=契約状況コード表!M$10,T897&gt;=契約状況コード表!N$10),"○",IF(AND(BI897=契約状況コード表!M$11,T897&gt;=契約状況コード表!N$11),"○",IF(AND(BI897=契約状況コード表!M$12,T897&gt;=契約状況コード表!N$12),"○",IF(AND(BI897=契約状況コード表!M$13,T897&gt;=契約状況コード表!N$13),"○",IF(T897="他官署で調達手続き入札を実施のため","○","×"))))))))))</f>
        <v>×</v>
      </c>
      <c r="BE897" s="98" t="str">
        <f>IF(AND(BI897=契約状況コード表!M$5,Y897&gt;契約状況コード表!N$5),"○",IF(AND(BI897=契約状況コード表!M$6,Y897&gt;=契約状況コード表!N$6),"○",IF(AND(BI897=契約状況コード表!M$7,Y897&gt;=契約状況コード表!N$7),"○",IF(AND(BI897=契約状況コード表!M$8,Y897&gt;=契約状況コード表!N$8),"○",IF(AND(BI897=契約状況コード表!M$9,Y897&gt;=契約状況コード表!N$9),"○",IF(AND(BI897=契約状況コード表!M$10,Y897&gt;=契約状況コード表!N$10),"○",IF(AND(BI897=契約状況コード表!M$11,Y897&gt;=契約状況コード表!N$11),"○",IF(AND(BI897=契約状況コード表!M$12,Y897&gt;=契約状況コード表!N$12),"○",IF(AND(BI897=契約状況コード表!M$13,Y897&gt;=契約状況コード表!N$13),"○","×")))))))))</f>
        <v>×</v>
      </c>
      <c r="BF897" s="98" t="str">
        <f t="shared" si="107"/>
        <v>×</v>
      </c>
      <c r="BG897" s="98" t="str">
        <f t="shared" si="108"/>
        <v>×</v>
      </c>
      <c r="BH897" s="99" t="str">
        <f t="shared" si="109"/>
        <v/>
      </c>
      <c r="BI897" s="146">
        <f t="shared" si="110"/>
        <v>0</v>
      </c>
      <c r="BJ897" s="29" t="str">
        <f>IF(AG897=契約状況コード表!G$5,"",IF(AND(K897&lt;&gt;"",ISTEXT(U897)),"分担契約/単価契約",IF(ISTEXT(U897),"単価契約",IF(K897&lt;&gt;"","分担契約",""))))</f>
        <v/>
      </c>
      <c r="BK897" s="147"/>
      <c r="BL897" s="102" t="str">
        <f>IF(COUNTIF(T897,"**"),"",IF(AND(T897&gt;=契約状況コード表!P$5,OR(H897=契約状況コード表!M$5,H897=契約状況コード表!M$6)),1,IF(AND(T897&gt;=契約状況コード表!P$13,H897&lt;&gt;契約状況コード表!M$5,H897&lt;&gt;契約状況コード表!M$6),1,"")))</f>
        <v/>
      </c>
      <c r="BM897" s="132" t="str">
        <f t="shared" si="111"/>
        <v>○</v>
      </c>
      <c r="BN897" s="102" t="b">
        <f t="shared" si="112"/>
        <v>1</v>
      </c>
      <c r="BO897" s="102" t="b">
        <f t="shared" si="113"/>
        <v>1</v>
      </c>
    </row>
    <row r="898" spans="7:67" ht="60.6" customHeight="1">
      <c r="G898" s="64"/>
      <c r="H898" s="65"/>
      <c r="I898" s="65"/>
      <c r="J898" s="65"/>
      <c r="K898" s="64"/>
      <c r="L898" s="29"/>
      <c r="M898" s="66"/>
      <c r="N898" s="65"/>
      <c r="O898" s="67"/>
      <c r="P898" s="72"/>
      <c r="Q898" s="73"/>
      <c r="R898" s="65"/>
      <c r="S898" s="64"/>
      <c r="T898" s="68"/>
      <c r="U898" s="75"/>
      <c r="V898" s="76"/>
      <c r="W898" s="148" t="str">
        <f>IF(OR(T898="他官署で調達手続きを実施のため",AG898=契約状況コード表!G$5),"－",IF(V898&lt;&gt;"",ROUNDDOWN(V898/T898,3),(IFERROR(ROUNDDOWN(U898/T898,3),"－"))))</f>
        <v>－</v>
      </c>
      <c r="X898" s="68"/>
      <c r="Y898" s="68"/>
      <c r="Z898" s="71"/>
      <c r="AA898" s="69"/>
      <c r="AB898" s="70"/>
      <c r="AC898" s="71"/>
      <c r="AD898" s="71"/>
      <c r="AE898" s="71"/>
      <c r="AF898" s="71"/>
      <c r="AG898" s="69"/>
      <c r="AH898" s="65"/>
      <c r="AI898" s="65"/>
      <c r="AJ898" s="65"/>
      <c r="AK898" s="29"/>
      <c r="AL898" s="29"/>
      <c r="AM898" s="170"/>
      <c r="AN898" s="170"/>
      <c r="AO898" s="170"/>
      <c r="AP898" s="170"/>
      <c r="AQ898" s="29"/>
      <c r="AR898" s="64"/>
      <c r="AS898" s="29"/>
      <c r="AT898" s="29"/>
      <c r="AU898" s="29"/>
      <c r="AV898" s="29"/>
      <c r="AW898" s="29"/>
      <c r="AX898" s="29"/>
      <c r="AY898" s="29"/>
      <c r="AZ898" s="29"/>
      <c r="BA898" s="90"/>
      <c r="BB898" s="97"/>
      <c r="BC898" s="98" t="str">
        <f>IF(AND(OR(K898=契約状況コード表!D$5,K898=契約状況コード表!D$6),OR(AG898=契約状況コード表!G$5,AG898=契約状況コード表!G$6)),"年間支払金額(全官署)",IF(OR(AG898=契約状況コード表!G$5,AG898=契約状況コード表!G$6),"年間支払金額",IF(AND(OR(COUNTIF(AI898,"*すべて*"),COUNTIF(AI898,"*全て*")),S898="●",OR(K898=契約状況コード表!D$5,K898=契約状況コード表!D$6)),"年間支払金額(全官署、契約相手方ごと)",IF(AND(OR(COUNTIF(AI898,"*すべて*"),COUNTIF(AI898,"*全て*")),S898="●"),"年間支払金額(契約相手方ごと)",IF(AND(OR(K898=契約状況コード表!D$5,K898=契約状況コード表!D$6),AG898=契約状況コード表!G$7),"契約総額(全官署)",IF(AND(K898=契約状況コード表!D$7,AG898=契約状況コード表!G$7),"契約総額(自官署のみ)",IF(K898=契約状況コード表!D$7,"年間支払金額(自官署のみ)",IF(AG898=契約状況コード表!G$7,"契約総額",IF(AND(COUNTIF(BJ898,"&lt;&gt;*単価*"),OR(K898=契約状況コード表!D$5,K898=契約状況コード表!D$6)),"全官署予定価格",IF(AND(COUNTIF(BJ898,"*単価*"),OR(K898=契約状況コード表!D$5,K898=契約状況コード表!D$6)),"全官署支払金額",IF(AND(COUNTIF(BJ898,"&lt;&gt;*単価*"),COUNTIF(BJ898,"*変更契約*")),"変更後予定価格",IF(COUNTIF(BJ898,"*単価*"),"年間支払金額","予定価格"))))))))))))</f>
        <v>予定価格</v>
      </c>
      <c r="BD898" s="98" t="str">
        <f>IF(AND(BI898=契約状況コード表!M$5,T898&gt;契約状況コード表!N$5),"○",IF(AND(BI898=契約状況コード表!M$6,T898&gt;=契約状況コード表!N$6),"○",IF(AND(BI898=契約状況コード表!M$7,T898&gt;=契約状況コード表!N$7),"○",IF(AND(BI898=契約状況コード表!M$8,T898&gt;=契約状況コード表!N$8),"○",IF(AND(BI898=契約状況コード表!M$9,T898&gt;=契約状況コード表!N$9),"○",IF(AND(BI898=契約状況コード表!M$10,T898&gt;=契約状況コード表!N$10),"○",IF(AND(BI898=契約状況コード表!M$11,T898&gt;=契約状況コード表!N$11),"○",IF(AND(BI898=契約状況コード表!M$12,T898&gt;=契約状況コード表!N$12),"○",IF(AND(BI898=契約状況コード表!M$13,T898&gt;=契約状況コード表!N$13),"○",IF(T898="他官署で調達手続き入札を実施のため","○","×"))))))))))</f>
        <v>×</v>
      </c>
      <c r="BE898" s="98" t="str">
        <f>IF(AND(BI898=契約状況コード表!M$5,Y898&gt;契約状況コード表!N$5),"○",IF(AND(BI898=契約状況コード表!M$6,Y898&gt;=契約状況コード表!N$6),"○",IF(AND(BI898=契約状況コード表!M$7,Y898&gt;=契約状況コード表!N$7),"○",IF(AND(BI898=契約状況コード表!M$8,Y898&gt;=契約状況コード表!N$8),"○",IF(AND(BI898=契約状況コード表!M$9,Y898&gt;=契約状況コード表!N$9),"○",IF(AND(BI898=契約状況コード表!M$10,Y898&gt;=契約状況コード表!N$10),"○",IF(AND(BI898=契約状況コード表!M$11,Y898&gt;=契約状況コード表!N$11),"○",IF(AND(BI898=契約状況コード表!M$12,Y898&gt;=契約状況コード表!N$12),"○",IF(AND(BI898=契約状況コード表!M$13,Y898&gt;=契約状況コード表!N$13),"○","×")))))))))</f>
        <v>×</v>
      </c>
      <c r="BF898" s="98" t="str">
        <f t="shared" si="107"/>
        <v>×</v>
      </c>
      <c r="BG898" s="98" t="str">
        <f t="shared" si="108"/>
        <v>×</v>
      </c>
      <c r="BH898" s="99" t="str">
        <f t="shared" si="109"/>
        <v/>
      </c>
      <c r="BI898" s="146">
        <f t="shared" si="110"/>
        <v>0</v>
      </c>
      <c r="BJ898" s="29" t="str">
        <f>IF(AG898=契約状況コード表!G$5,"",IF(AND(K898&lt;&gt;"",ISTEXT(U898)),"分担契約/単価契約",IF(ISTEXT(U898),"単価契約",IF(K898&lt;&gt;"","分担契約",""))))</f>
        <v/>
      </c>
      <c r="BK898" s="147"/>
      <c r="BL898" s="102" t="str">
        <f>IF(COUNTIF(T898,"**"),"",IF(AND(T898&gt;=契約状況コード表!P$5,OR(H898=契約状況コード表!M$5,H898=契約状況コード表!M$6)),1,IF(AND(T898&gt;=契約状況コード表!P$13,H898&lt;&gt;契約状況コード表!M$5,H898&lt;&gt;契約状況コード表!M$6),1,"")))</f>
        <v/>
      </c>
      <c r="BM898" s="132" t="str">
        <f t="shared" si="111"/>
        <v>○</v>
      </c>
      <c r="BN898" s="102" t="b">
        <f t="shared" si="112"/>
        <v>1</v>
      </c>
      <c r="BO898" s="102" t="b">
        <f t="shared" si="113"/>
        <v>1</v>
      </c>
    </row>
    <row r="899" spans="7:67" ht="60.6" customHeight="1">
      <c r="G899" s="64"/>
      <c r="H899" s="65"/>
      <c r="I899" s="65"/>
      <c r="J899" s="65"/>
      <c r="K899" s="64"/>
      <c r="L899" s="29"/>
      <c r="M899" s="66"/>
      <c r="N899" s="65"/>
      <c r="O899" s="67"/>
      <c r="P899" s="72"/>
      <c r="Q899" s="73"/>
      <c r="R899" s="65"/>
      <c r="S899" s="64"/>
      <c r="T899" s="68"/>
      <c r="U899" s="75"/>
      <c r="V899" s="76"/>
      <c r="W899" s="148" t="str">
        <f>IF(OR(T899="他官署で調達手続きを実施のため",AG899=契約状況コード表!G$5),"－",IF(V899&lt;&gt;"",ROUNDDOWN(V899/T899,3),(IFERROR(ROUNDDOWN(U899/T899,3),"－"))))</f>
        <v>－</v>
      </c>
      <c r="X899" s="68"/>
      <c r="Y899" s="68"/>
      <c r="Z899" s="71"/>
      <c r="AA899" s="69"/>
      <c r="AB899" s="70"/>
      <c r="AC899" s="71"/>
      <c r="AD899" s="71"/>
      <c r="AE899" s="71"/>
      <c r="AF899" s="71"/>
      <c r="AG899" s="69"/>
      <c r="AH899" s="65"/>
      <c r="AI899" s="65"/>
      <c r="AJ899" s="65"/>
      <c r="AK899" s="29"/>
      <c r="AL899" s="29"/>
      <c r="AM899" s="170"/>
      <c r="AN899" s="170"/>
      <c r="AO899" s="170"/>
      <c r="AP899" s="170"/>
      <c r="AQ899" s="29"/>
      <c r="AR899" s="64"/>
      <c r="AS899" s="29"/>
      <c r="AT899" s="29"/>
      <c r="AU899" s="29"/>
      <c r="AV899" s="29"/>
      <c r="AW899" s="29"/>
      <c r="AX899" s="29"/>
      <c r="AY899" s="29"/>
      <c r="AZ899" s="29"/>
      <c r="BA899" s="90"/>
      <c r="BB899" s="97"/>
      <c r="BC899" s="98" t="str">
        <f>IF(AND(OR(K899=契約状況コード表!D$5,K899=契約状況コード表!D$6),OR(AG899=契約状況コード表!G$5,AG899=契約状況コード表!G$6)),"年間支払金額(全官署)",IF(OR(AG899=契約状況コード表!G$5,AG899=契約状況コード表!G$6),"年間支払金額",IF(AND(OR(COUNTIF(AI899,"*すべて*"),COUNTIF(AI899,"*全て*")),S899="●",OR(K899=契約状況コード表!D$5,K899=契約状況コード表!D$6)),"年間支払金額(全官署、契約相手方ごと)",IF(AND(OR(COUNTIF(AI899,"*すべて*"),COUNTIF(AI899,"*全て*")),S899="●"),"年間支払金額(契約相手方ごと)",IF(AND(OR(K899=契約状況コード表!D$5,K899=契約状況コード表!D$6),AG899=契約状況コード表!G$7),"契約総額(全官署)",IF(AND(K899=契約状況コード表!D$7,AG899=契約状況コード表!G$7),"契約総額(自官署のみ)",IF(K899=契約状況コード表!D$7,"年間支払金額(自官署のみ)",IF(AG899=契約状況コード表!G$7,"契約総額",IF(AND(COUNTIF(BJ899,"&lt;&gt;*単価*"),OR(K899=契約状況コード表!D$5,K899=契約状況コード表!D$6)),"全官署予定価格",IF(AND(COUNTIF(BJ899,"*単価*"),OR(K899=契約状況コード表!D$5,K899=契約状況コード表!D$6)),"全官署支払金額",IF(AND(COUNTIF(BJ899,"&lt;&gt;*単価*"),COUNTIF(BJ899,"*変更契約*")),"変更後予定価格",IF(COUNTIF(BJ899,"*単価*"),"年間支払金額","予定価格"))))))))))))</f>
        <v>予定価格</v>
      </c>
      <c r="BD899" s="98" t="str">
        <f>IF(AND(BI899=契約状況コード表!M$5,T899&gt;契約状況コード表!N$5),"○",IF(AND(BI899=契約状況コード表!M$6,T899&gt;=契約状況コード表!N$6),"○",IF(AND(BI899=契約状況コード表!M$7,T899&gt;=契約状況コード表!N$7),"○",IF(AND(BI899=契約状況コード表!M$8,T899&gt;=契約状況コード表!N$8),"○",IF(AND(BI899=契約状況コード表!M$9,T899&gt;=契約状況コード表!N$9),"○",IF(AND(BI899=契約状況コード表!M$10,T899&gt;=契約状況コード表!N$10),"○",IF(AND(BI899=契約状況コード表!M$11,T899&gt;=契約状況コード表!N$11),"○",IF(AND(BI899=契約状況コード表!M$12,T899&gt;=契約状況コード表!N$12),"○",IF(AND(BI899=契約状況コード表!M$13,T899&gt;=契約状況コード表!N$13),"○",IF(T899="他官署で調達手続き入札を実施のため","○","×"))))))))))</f>
        <v>×</v>
      </c>
      <c r="BE899" s="98" t="str">
        <f>IF(AND(BI899=契約状況コード表!M$5,Y899&gt;契約状況コード表!N$5),"○",IF(AND(BI899=契約状況コード表!M$6,Y899&gt;=契約状況コード表!N$6),"○",IF(AND(BI899=契約状況コード表!M$7,Y899&gt;=契約状況コード表!N$7),"○",IF(AND(BI899=契約状況コード表!M$8,Y899&gt;=契約状況コード表!N$8),"○",IF(AND(BI899=契約状況コード表!M$9,Y899&gt;=契約状況コード表!N$9),"○",IF(AND(BI899=契約状況コード表!M$10,Y899&gt;=契約状況コード表!N$10),"○",IF(AND(BI899=契約状況コード表!M$11,Y899&gt;=契約状況コード表!N$11),"○",IF(AND(BI899=契約状況コード表!M$12,Y899&gt;=契約状況コード表!N$12),"○",IF(AND(BI899=契約状況コード表!M$13,Y899&gt;=契約状況コード表!N$13),"○","×")))))))))</f>
        <v>×</v>
      </c>
      <c r="BF899" s="98" t="str">
        <f t="shared" si="107"/>
        <v>×</v>
      </c>
      <c r="BG899" s="98" t="str">
        <f t="shared" si="108"/>
        <v>×</v>
      </c>
      <c r="BH899" s="99" t="str">
        <f t="shared" si="109"/>
        <v/>
      </c>
      <c r="BI899" s="146">
        <f t="shared" si="110"/>
        <v>0</v>
      </c>
      <c r="BJ899" s="29" t="str">
        <f>IF(AG899=契約状況コード表!G$5,"",IF(AND(K899&lt;&gt;"",ISTEXT(U899)),"分担契約/単価契約",IF(ISTEXT(U899),"単価契約",IF(K899&lt;&gt;"","分担契約",""))))</f>
        <v/>
      </c>
      <c r="BK899" s="147"/>
      <c r="BL899" s="102" t="str">
        <f>IF(COUNTIF(T899,"**"),"",IF(AND(T899&gt;=契約状況コード表!P$5,OR(H899=契約状況コード表!M$5,H899=契約状況コード表!M$6)),1,IF(AND(T899&gt;=契約状況コード表!P$13,H899&lt;&gt;契約状況コード表!M$5,H899&lt;&gt;契約状況コード表!M$6),1,"")))</f>
        <v/>
      </c>
      <c r="BM899" s="132" t="str">
        <f t="shared" si="111"/>
        <v>○</v>
      </c>
      <c r="BN899" s="102" t="b">
        <f t="shared" si="112"/>
        <v>1</v>
      </c>
      <c r="BO899" s="102" t="b">
        <f t="shared" si="113"/>
        <v>1</v>
      </c>
    </row>
    <row r="900" spans="7:67" ht="60.6" customHeight="1">
      <c r="G900" s="64"/>
      <c r="H900" s="65"/>
      <c r="I900" s="65"/>
      <c r="J900" s="65"/>
      <c r="K900" s="64"/>
      <c r="L900" s="29"/>
      <c r="M900" s="66"/>
      <c r="N900" s="65"/>
      <c r="O900" s="67"/>
      <c r="P900" s="72"/>
      <c r="Q900" s="73"/>
      <c r="R900" s="65"/>
      <c r="S900" s="64"/>
      <c r="T900" s="68"/>
      <c r="U900" s="75"/>
      <c r="V900" s="76"/>
      <c r="W900" s="148" t="str">
        <f>IF(OR(T900="他官署で調達手続きを実施のため",AG900=契約状況コード表!G$5),"－",IF(V900&lt;&gt;"",ROUNDDOWN(V900/T900,3),(IFERROR(ROUNDDOWN(U900/T900,3),"－"))))</f>
        <v>－</v>
      </c>
      <c r="X900" s="68"/>
      <c r="Y900" s="68"/>
      <c r="Z900" s="71"/>
      <c r="AA900" s="69"/>
      <c r="AB900" s="70"/>
      <c r="AC900" s="71"/>
      <c r="AD900" s="71"/>
      <c r="AE900" s="71"/>
      <c r="AF900" s="71"/>
      <c r="AG900" s="69"/>
      <c r="AH900" s="65"/>
      <c r="AI900" s="65"/>
      <c r="AJ900" s="65"/>
      <c r="AK900" s="29"/>
      <c r="AL900" s="29"/>
      <c r="AM900" s="170"/>
      <c r="AN900" s="170"/>
      <c r="AO900" s="170"/>
      <c r="AP900" s="170"/>
      <c r="AQ900" s="29"/>
      <c r="AR900" s="64"/>
      <c r="AS900" s="29"/>
      <c r="AT900" s="29"/>
      <c r="AU900" s="29"/>
      <c r="AV900" s="29"/>
      <c r="AW900" s="29"/>
      <c r="AX900" s="29"/>
      <c r="AY900" s="29"/>
      <c r="AZ900" s="29"/>
      <c r="BA900" s="92"/>
      <c r="BB900" s="97"/>
      <c r="BC900" s="98" t="str">
        <f>IF(AND(OR(K900=契約状況コード表!D$5,K900=契約状況コード表!D$6),OR(AG900=契約状況コード表!G$5,AG900=契約状況コード表!G$6)),"年間支払金額(全官署)",IF(OR(AG900=契約状況コード表!G$5,AG900=契約状況コード表!G$6),"年間支払金額",IF(AND(OR(COUNTIF(AI900,"*すべて*"),COUNTIF(AI900,"*全て*")),S900="●",OR(K900=契約状況コード表!D$5,K900=契約状況コード表!D$6)),"年間支払金額(全官署、契約相手方ごと)",IF(AND(OR(COUNTIF(AI900,"*すべて*"),COUNTIF(AI900,"*全て*")),S900="●"),"年間支払金額(契約相手方ごと)",IF(AND(OR(K900=契約状況コード表!D$5,K900=契約状況コード表!D$6),AG900=契約状況コード表!G$7),"契約総額(全官署)",IF(AND(K900=契約状況コード表!D$7,AG900=契約状況コード表!G$7),"契約総額(自官署のみ)",IF(K900=契約状況コード表!D$7,"年間支払金額(自官署のみ)",IF(AG900=契約状況コード表!G$7,"契約総額",IF(AND(COUNTIF(BJ900,"&lt;&gt;*単価*"),OR(K900=契約状況コード表!D$5,K900=契約状況コード表!D$6)),"全官署予定価格",IF(AND(COUNTIF(BJ900,"*単価*"),OR(K900=契約状況コード表!D$5,K900=契約状況コード表!D$6)),"全官署支払金額",IF(AND(COUNTIF(BJ900,"&lt;&gt;*単価*"),COUNTIF(BJ900,"*変更契約*")),"変更後予定価格",IF(COUNTIF(BJ900,"*単価*"),"年間支払金額","予定価格"))))))))))))</f>
        <v>予定価格</v>
      </c>
      <c r="BD900" s="98" t="str">
        <f>IF(AND(BI900=契約状況コード表!M$5,T900&gt;契約状況コード表!N$5),"○",IF(AND(BI900=契約状況コード表!M$6,T900&gt;=契約状況コード表!N$6),"○",IF(AND(BI900=契約状況コード表!M$7,T900&gt;=契約状況コード表!N$7),"○",IF(AND(BI900=契約状況コード表!M$8,T900&gt;=契約状況コード表!N$8),"○",IF(AND(BI900=契約状況コード表!M$9,T900&gt;=契約状況コード表!N$9),"○",IF(AND(BI900=契約状況コード表!M$10,T900&gt;=契約状況コード表!N$10),"○",IF(AND(BI900=契約状況コード表!M$11,T900&gt;=契約状況コード表!N$11),"○",IF(AND(BI900=契約状況コード表!M$12,T900&gt;=契約状況コード表!N$12),"○",IF(AND(BI900=契約状況コード表!M$13,T900&gt;=契約状況コード表!N$13),"○",IF(T900="他官署で調達手続き入札を実施のため","○","×"))))))))))</f>
        <v>×</v>
      </c>
      <c r="BE900" s="98" t="str">
        <f>IF(AND(BI900=契約状況コード表!M$5,Y900&gt;契約状況コード表!N$5),"○",IF(AND(BI900=契約状況コード表!M$6,Y900&gt;=契約状況コード表!N$6),"○",IF(AND(BI900=契約状況コード表!M$7,Y900&gt;=契約状況コード表!N$7),"○",IF(AND(BI900=契約状況コード表!M$8,Y900&gt;=契約状況コード表!N$8),"○",IF(AND(BI900=契約状況コード表!M$9,Y900&gt;=契約状況コード表!N$9),"○",IF(AND(BI900=契約状況コード表!M$10,Y900&gt;=契約状況コード表!N$10),"○",IF(AND(BI900=契約状況コード表!M$11,Y900&gt;=契約状況コード表!N$11),"○",IF(AND(BI900=契約状況コード表!M$12,Y900&gt;=契約状況コード表!N$12),"○",IF(AND(BI900=契約状況コード表!M$13,Y900&gt;=契約状況コード表!N$13),"○","×")))))))))</f>
        <v>×</v>
      </c>
      <c r="BF900" s="98" t="str">
        <f t="shared" si="107"/>
        <v>×</v>
      </c>
      <c r="BG900" s="98" t="str">
        <f t="shared" si="108"/>
        <v>×</v>
      </c>
      <c r="BH900" s="99" t="str">
        <f t="shared" si="109"/>
        <v/>
      </c>
      <c r="BI900" s="146">
        <f t="shared" si="110"/>
        <v>0</v>
      </c>
      <c r="BJ900" s="29" t="str">
        <f>IF(AG900=契約状況コード表!G$5,"",IF(AND(K900&lt;&gt;"",ISTEXT(U900)),"分担契約/単価契約",IF(ISTEXT(U900),"単価契約",IF(K900&lt;&gt;"","分担契約",""))))</f>
        <v/>
      </c>
      <c r="BK900" s="147"/>
      <c r="BL900" s="102" t="str">
        <f>IF(COUNTIF(T900,"**"),"",IF(AND(T900&gt;=契約状況コード表!P$5,OR(H900=契約状況コード表!M$5,H900=契約状況コード表!M$6)),1,IF(AND(T900&gt;=契約状況コード表!P$13,H900&lt;&gt;契約状況コード表!M$5,H900&lt;&gt;契約状況コード表!M$6),1,"")))</f>
        <v/>
      </c>
      <c r="BM900" s="132" t="str">
        <f t="shared" si="111"/>
        <v>○</v>
      </c>
      <c r="BN900" s="102" t="b">
        <f t="shared" si="112"/>
        <v>1</v>
      </c>
      <c r="BO900" s="102" t="b">
        <f t="shared" si="113"/>
        <v>1</v>
      </c>
    </row>
    <row r="901" spans="7:67" ht="60.6" customHeight="1">
      <c r="G901" s="64"/>
      <c r="H901" s="65"/>
      <c r="I901" s="65"/>
      <c r="J901" s="65"/>
      <c r="K901" s="64"/>
      <c r="L901" s="29"/>
      <c r="M901" s="66"/>
      <c r="N901" s="65"/>
      <c r="O901" s="67"/>
      <c r="P901" s="72"/>
      <c r="Q901" s="73"/>
      <c r="R901" s="65"/>
      <c r="S901" s="64"/>
      <c r="T901" s="68"/>
      <c r="U901" s="75"/>
      <c r="V901" s="76"/>
      <c r="W901" s="148" t="str">
        <f>IF(OR(T901="他官署で調達手続きを実施のため",AG901=契約状況コード表!G$5),"－",IF(V901&lt;&gt;"",ROUNDDOWN(V901/T901,3),(IFERROR(ROUNDDOWN(U901/T901,3),"－"))))</f>
        <v>－</v>
      </c>
      <c r="X901" s="68"/>
      <c r="Y901" s="68"/>
      <c r="Z901" s="71"/>
      <c r="AA901" s="69"/>
      <c r="AB901" s="70"/>
      <c r="AC901" s="71"/>
      <c r="AD901" s="71"/>
      <c r="AE901" s="71"/>
      <c r="AF901" s="71"/>
      <c r="AG901" s="69"/>
      <c r="AH901" s="65"/>
      <c r="AI901" s="65"/>
      <c r="AJ901" s="65"/>
      <c r="AK901" s="29"/>
      <c r="AL901" s="29"/>
      <c r="AM901" s="170"/>
      <c r="AN901" s="170"/>
      <c r="AO901" s="170"/>
      <c r="AP901" s="170"/>
      <c r="AQ901" s="29"/>
      <c r="AR901" s="64"/>
      <c r="AS901" s="29"/>
      <c r="AT901" s="29"/>
      <c r="AU901" s="29"/>
      <c r="AV901" s="29"/>
      <c r="AW901" s="29"/>
      <c r="AX901" s="29"/>
      <c r="AY901" s="29"/>
      <c r="AZ901" s="29"/>
      <c r="BA901" s="90"/>
      <c r="BB901" s="97"/>
      <c r="BC901" s="98" t="str">
        <f>IF(AND(OR(K901=契約状況コード表!D$5,K901=契約状況コード表!D$6),OR(AG901=契約状況コード表!G$5,AG901=契約状況コード表!G$6)),"年間支払金額(全官署)",IF(OR(AG901=契約状況コード表!G$5,AG901=契約状況コード表!G$6),"年間支払金額",IF(AND(OR(COUNTIF(AI901,"*すべて*"),COUNTIF(AI901,"*全て*")),S901="●",OR(K901=契約状況コード表!D$5,K901=契約状況コード表!D$6)),"年間支払金額(全官署、契約相手方ごと)",IF(AND(OR(COUNTIF(AI901,"*すべて*"),COUNTIF(AI901,"*全て*")),S901="●"),"年間支払金額(契約相手方ごと)",IF(AND(OR(K901=契約状況コード表!D$5,K901=契約状況コード表!D$6),AG901=契約状況コード表!G$7),"契約総額(全官署)",IF(AND(K901=契約状況コード表!D$7,AG901=契約状況コード表!G$7),"契約総額(自官署のみ)",IF(K901=契約状況コード表!D$7,"年間支払金額(自官署のみ)",IF(AG901=契約状況コード表!G$7,"契約総額",IF(AND(COUNTIF(BJ901,"&lt;&gt;*単価*"),OR(K901=契約状況コード表!D$5,K901=契約状況コード表!D$6)),"全官署予定価格",IF(AND(COUNTIF(BJ901,"*単価*"),OR(K901=契約状況コード表!D$5,K901=契約状況コード表!D$6)),"全官署支払金額",IF(AND(COUNTIF(BJ901,"&lt;&gt;*単価*"),COUNTIF(BJ901,"*変更契約*")),"変更後予定価格",IF(COUNTIF(BJ901,"*単価*"),"年間支払金額","予定価格"))))))))))))</f>
        <v>予定価格</v>
      </c>
      <c r="BD901" s="98" t="str">
        <f>IF(AND(BI901=契約状況コード表!M$5,T901&gt;契約状況コード表!N$5),"○",IF(AND(BI901=契約状況コード表!M$6,T901&gt;=契約状況コード表!N$6),"○",IF(AND(BI901=契約状況コード表!M$7,T901&gt;=契約状況コード表!N$7),"○",IF(AND(BI901=契約状況コード表!M$8,T901&gt;=契約状況コード表!N$8),"○",IF(AND(BI901=契約状況コード表!M$9,T901&gt;=契約状況コード表!N$9),"○",IF(AND(BI901=契約状況コード表!M$10,T901&gt;=契約状況コード表!N$10),"○",IF(AND(BI901=契約状況コード表!M$11,T901&gt;=契約状況コード表!N$11),"○",IF(AND(BI901=契約状況コード表!M$12,T901&gt;=契約状況コード表!N$12),"○",IF(AND(BI901=契約状況コード表!M$13,T901&gt;=契約状況コード表!N$13),"○",IF(T901="他官署で調達手続き入札を実施のため","○","×"))))))))))</f>
        <v>×</v>
      </c>
      <c r="BE901" s="98" t="str">
        <f>IF(AND(BI901=契約状況コード表!M$5,Y901&gt;契約状況コード表!N$5),"○",IF(AND(BI901=契約状況コード表!M$6,Y901&gt;=契約状況コード表!N$6),"○",IF(AND(BI901=契約状況コード表!M$7,Y901&gt;=契約状況コード表!N$7),"○",IF(AND(BI901=契約状況コード表!M$8,Y901&gt;=契約状況コード表!N$8),"○",IF(AND(BI901=契約状況コード表!M$9,Y901&gt;=契約状況コード表!N$9),"○",IF(AND(BI901=契約状況コード表!M$10,Y901&gt;=契約状況コード表!N$10),"○",IF(AND(BI901=契約状況コード表!M$11,Y901&gt;=契約状況コード表!N$11),"○",IF(AND(BI901=契約状況コード表!M$12,Y901&gt;=契約状況コード表!N$12),"○",IF(AND(BI901=契約状況コード表!M$13,Y901&gt;=契約状況コード表!N$13),"○","×")))))))))</f>
        <v>×</v>
      </c>
      <c r="BF901" s="98" t="str">
        <f t="shared" si="107"/>
        <v>×</v>
      </c>
      <c r="BG901" s="98" t="str">
        <f t="shared" si="108"/>
        <v>×</v>
      </c>
      <c r="BH901" s="99" t="str">
        <f t="shared" si="109"/>
        <v/>
      </c>
      <c r="BI901" s="146">
        <f t="shared" si="110"/>
        <v>0</v>
      </c>
      <c r="BJ901" s="29" t="str">
        <f>IF(AG901=契約状況コード表!G$5,"",IF(AND(K901&lt;&gt;"",ISTEXT(U901)),"分担契約/単価契約",IF(ISTEXT(U901),"単価契約",IF(K901&lt;&gt;"","分担契約",""))))</f>
        <v/>
      </c>
      <c r="BK901" s="147"/>
      <c r="BL901" s="102" t="str">
        <f>IF(COUNTIF(T901,"**"),"",IF(AND(T901&gt;=契約状況コード表!P$5,OR(H901=契約状況コード表!M$5,H901=契約状況コード表!M$6)),1,IF(AND(T901&gt;=契約状況コード表!P$13,H901&lt;&gt;契約状況コード表!M$5,H901&lt;&gt;契約状況コード表!M$6),1,"")))</f>
        <v/>
      </c>
      <c r="BM901" s="132" t="str">
        <f t="shared" si="111"/>
        <v>○</v>
      </c>
      <c r="BN901" s="102" t="b">
        <f t="shared" si="112"/>
        <v>1</v>
      </c>
      <c r="BO901" s="102" t="b">
        <f t="shared" si="113"/>
        <v>1</v>
      </c>
    </row>
    <row r="902" spans="7:67" ht="60.6" customHeight="1">
      <c r="G902" s="64"/>
      <c r="H902" s="65"/>
      <c r="I902" s="65"/>
      <c r="J902" s="65"/>
      <c r="K902" s="64"/>
      <c r="L902" s="29"/>
      <c r="M902" s="66"/>
      <c r="N902" s="65"/>
      <c r="O902" s="67"/>
      <c r="P902" s="72"/>
      <c r="Q902" s="73"/>
      <c r="R902" s="65"/>
      <c r="S902" s="64"/>
      <c r="T902" s="68"/>
      <c r="U902" s="75"/>
      <c r="V902" s="76"/>
      <c r="W902" s="148" t="str">
        <f>IF(OR(T902="他官署で調達手続きを実施のため",AG902=契約状況コード表!G$5),"－",IF(V902&lt;&gt;"",ROUNDDOWN(V902/T902,3),(IFERROR(ROUNDDOWN(U902/T902,3),"－"))))</f>
        <v>－</v>
      </c>
      <c r="X902" s="68"/>
      <c r="Y902" s="68"/>
      <c r="Z902" s="71"/>
      <c r="AA902" s="69"/>
      <c r="AB902" s="70"/>
      <c r="AC902" s="71"/>
      <c r="AD902" s="71"/>
      <c r="AE902" s="71"/>
      <c r="AF902" s="71"/>
      <c r="AG902" s="69"/>
      <c r="AH902" s="65"/>
      <c r="AI902" s="65"/>
      <c r="AJ902" s="65"/>
      <c r="AK902" s="29"/>
      <c r="AL902" s="29"/>
      <c r="AM902" s="170"/>
      <c r="AN902" s="170"/>
      <c r="AO902" s="170"/>
      <c r="AP902" s="170"/>
      <c r="AQ902" s="29"/>
      <c r="AR902" s="64"/>
      <c r="AS902" s="29"/>
      <c r="AT902" s="29"/>
      <c r="AU902" s="29"/>
      <c r="AV902" s="29"/>
      <c r="AW902" s="29"/>
      <c r="AX902" s="29"/>
      <c r="AY902" s="29"/>
      <c r="AZ902" s="29"/>
      <c r="BA902" s="90"/>
      <c r="BB902" s="97"/>
      <c r="BC902" s="98" t="str">
        <f>IF(AND(OR(K902=契約状況コード表!D$5,K902=契約状況コード表!D$6),OR(AG902=契約状況コード表!G$5,AG902=契約状況コード表!G$6)),"年間支払金額(全官署)",IF(OR(AG902=契約状況コード表!G$5,AG902=契約状況コード表!G$6),"年間支払金額",IF(AND(OR(COUNTIF(AI902,"*すべて*"),COUNTIF(AI902,"*全て*")),S902="●",OR(K902=契約状況コード表!D$5,K902=契約状況コード表!D$6)),"年間支払金額(全官署、契約相手方ごと)",IF(AND(OR(COUNTIF(AI902,"*すべて*"),COUNTIF(AI902,"*全て*")),S902="●"),"年間支払金額(契約相手方ごと)",IF(AND(OR(K902=契約状況コード表!D$5,K902=契約状況コード表!D$6),AG902=契約状況コード表!G$7),"契約総額(全官署)",IF(AND(K902=契約状況コード表!D$7,AG902=契約状況コード表!G$7),"契約総額(自官署のみ)",IF(K902=契約状況コード表!D$7,"年間支払金額(自官署のみ)",IF(AG902=契約状況コード表!G$7,"契約総額",IF(AND(COUNTIF(BJ902,"&lt;&gt;*単価*"),OR(K902=契約状況コード表!D$5,K902=契約状況コード表!D$6)),"全官署予定価格",IF(AND(COUNTIF(BJ902,"*単価*"),OR(K902=契約状況コード表!D$5,K902=契約状況コード表!D$6)),"全官署支払金額",IF(AND(COUNTIF(BJ902,"&lt;&gt;*単価*"),COUNTIF(BJ902,"*変更契約*")),"変更後予定価格",IF(COUNTIF(BJ902,"*単価*"),"年間支払金額","予定価格"))))))))))))</f>
        <v>予定価格</v>
      </c>
      <c r="BD902" s="98" t="str">
        <f>IF(AND(BI902=契約状況コード表!M$5,T902&gt;契約状況コード表!N$5),"○",IF(AND(BI902=契約状況コード表!M$6,T902&gt;=契約状況コード表!N$6),"○",IF(AND(BI902=契約状況コード表!M$7,T902&gt;=契約状況コード表!N$7),"○",IF(AND(BI902=契約状況コード表!M$8,T902&gt;=契約状況コード表!N$8),"○",IF(AND(BI902=契約状況コード表!M$9,T902&gt;=契約状況コード表!N$9),"○",IF(AND(BI902=契約状況コード表!M$10,T902&gt;=契約状況コード表!N$10),"○",IF(AND(BI902=契約状況コード表!M$11,T902&gt;=契約状況コード表!N$11),"○",IF(AND(BI902=契約状況コード表!M$12,T902&gt;=契約状況コード表!N$12),"○",IF(AND(BI902=契約状況コード表!M$13,T902&gt;=契約状況コード表!N$13),"○",IF(T902="他官署で調達手続き入札を実施のため","○","×"))))))))))</f>
        <v>×</v>
      </c>
      <c r="BE902" s="98" t="str">
        <f>IF(AND(BI902=契約状況コード表!M$5,Y902&gt;契約状況コード表!N$5),"○",IF(AND(BI902=契約状況コード表!M$6,Y902&gt;=契約状況コード表!N$6),"○",IF(AND(BI902=契約状況コード表!M$7,Y902&gt;=契約状況コード表!N$7),"○",IF(AND(BI902=契約状況コード表!M$8,Y902&gt;=契約状況コード表!N$8),"○",IF(AND(BI902=契約状況コード表!M$9,Y902&gt;=契約状況コード表!N$9),"○",IF(AND(BI902=契約状況コード表!M$10,Y902&gt;=契約状況コード表!N$10),"○",IF(AND(BI902=契約状況コード表!M$11,Y902&gt;=契約状況コード表!N$11),"○",IF(AND(BI902=契約状況コード表!M$12,Y902&gt;=契約状況コード表!N$12),"○",IF(AND(BI902=契約状況コード表!M$13,Y902&gt;=契約状況コード表!N$13),"○","×")))))))))</f>
        <v>×</v>
      </c>
      <c r="BF902" s="98" t="str">
        <f t="shared" si="107"/>
        <v>×</v>
      </c>
      <c r="BG902" s="98" t="str">
        <f t="shared" si="108"/>
        <v>×</v>
      </c>
      <c r="BH902" s="99" t="str">
        <f t="shared" si="109"/>
        <v/>
      </c>
      <c r="BI902" s="146">
        <f t="shared" si="110"/>
        <v>0</v>
      </c>
      <c r="BJ902" s="29" t="str">
        <f>IF(AG902=契約状況コード表!G$5,"",IF(AND(K902&lt;&gt;"",ISTEXT(U902)),"分担契約/単価契約",IF(ISTEXT(U902),"単価契約",IF(K902&lt;&gt;"","分担契約",""))))</f>
        <v/>
      </c>
      <c r="BK902" s="147"/>
      <c r="BL902" s="102" t="str">
        <f>IF(COUNTIF(T902,"**"),"",IF(AND(T902&gt;=契約状況コード表!P$5,OR(H902=契約状況コード表!M$5,H902=契約状況コード表!M$6)),1,IF(AND(T902&gt;=契約状況コード表!P$13,H902&lt;&gt;契約状況コード表!M$5,H902&lt;&gt;契約状況コード表!M$6),1,"")))</f>
        <v/>
      </c>
      <c r="BM902" s="132" t="str">
        <f t="shared" si="111"/>
        <v>○</v>
      </c>
      <c r="BN902" s="102" t="b">
        <f t="shared" si="112"/>
        <v>1</v>
      </c>
      <c r="BO902" s="102" t="b">
        <f t="shared" si="113"/>
        <v>1</v>
      </c>
    </row>
    <row r="903" spans="7:67" ht="60.6" customHeight="1">
      <c r="G903" s="64"/>
      <c r="H903" s="65"/>
      <c r="I903" s="65"/>
      <c r="J903" s="65"/>
      <c r="K903" s="64"/>
      <c r="L903" s="29"/>
      <c r="M903" s="66"/>
      <c r="N903" s="65"/>
      <c r="O903" s="67"/>
      <c r="P903" s="72"/>
      <c r="Q903" s="73"/>
      <c r="R903" s="65"/>
      <c r="S903" s="64"/>
      <c r="T903" s="74"/>
      <c r="U903" s="131"/>
      <c r="V903" s="76"/>
      <c r="W903" s="148" t="str">
        <f>IF(OR(T903="他官署で調達手続きを実施のため",AG903=契約状況コード表!G$5),"－",IF(V903&lt;&gt;"",ROUNDDOWN(V903/T903,3),(IFERROR(ROUNDDOWN(U903/T903,3),"－"))))</f>
        <v>－</v>
      </c>
      <c r="X903" s="74"/>
      <c r="Y903" s="74"/>
      <c r="Z903" s="71"/>
      <c r="AA903" s="69"/>
      <c r="AB903" s="70"/>
      <c r="AC903" s="71"/>
      <c r="AD903" s="71"/>
      <c r="AE903" s="71"/>
      <c r="AF903" s="71"/>
      <c r="AG903" s="69"/>
      <c r="AH903" s="65"/>
      <c r="AI903" s="65"/>
      <c r="AJ903" s="65"/>
      <c r="AK903" s="29"/>
      <c r="AL903" s="29"/>
      <c r="AM903" s="170"/>
      <c r="AN903" s="170"/>
      <c r="AO903" s="170"/>
      <c r="AP903" s="170"/>
      <c r="AQ903" s="29"/>
      <c r="AR903" s="64"/>
      <c r="AS903" s="29"/>
      <c r="AT903" s="29"/>
      <c r="AU903" s="29"/>
      <c r="AV903" s="29"/>
      <c r="AW903" s="29"/>
      <c r="AX903" s="29"/>
      <c r="AY903" s="29"/>
      <c r="AZ903" s="29"/>
      <c r="BA903" s="90"/>
      <c r="BB903" s="97"/>
      <c r="BC903" s="98" t="str">
        <f>IF(AND(OR(K903=契約状況コード表!D$5,K903=契約状況コード表!D$6),OR(AG903=契約状況コード表!G$5,AG903=契約状況コード表!G$6)),"年間支払金額(全官署)",IF(OR(AG903=契約状況コード表!G$5,AG903=契約状況コード表!G$6),"年間支払金額",IF(AND(OR(COUNTIF(AI903,"*すべて*"),COUNTIF(AI903,"*全て*")),S903="●",OR(K903=契約状況コード表!D$5,K903=契約状況コード表!D$6)),"年間支払金額(全官署、契約相手方ごと)",IF(AND(OR(COUNTIF(AI903,"*すべて*"),COUNTIF(AI903,"*全て*")),S903="●"),"年間支払金額(契約相手方ごと)",IF(AND(OR(K903=契約状況コード表!D$5,K903=契約状況コード表!D$6),AG903=契約状況コード表!G$7),"契約総額(全官署)",IF(AND(K903=契約状況コード表!D$7,AG903=契約状況コード表!G$7),"契約総額(自官署のみ)",IF(K903=契約状況コード表!D$7,"年間支払金額(自官署のみ)",IF(AG903=契約状況コード表!G$7,"契約総額",IF(AND(COUNTIF(BJ903,"&lt;&gt;*単価*"),OR(K903=契約状況コード表!D$5,K903=契約状況コード表!D$6)),"全官署予定価格",IF(AND(COUNTIF(BJ903,"*単価*"),OR(K903=契約状況コード表!D$5,K903=契約状況コード表!D$6)),"全官署支払金額",IF(AND(COUNTIF(BJ903,"&lt;&gt;*単価*"),COUNTIF(BJ903,"*変更契約*")),"変更後予定価格",IF(COUNTIF(BJ903,"*単価*"),"年間支払金額","予定価格"))))))))))))</f>
        <v>予定価格</v>
      </c>
      <c r="BD903" s="98" t="str">
        <f>IF(AND(BI903=契約状況コード表!M$5,T903&gt;契約状況コード表!N$5),"○",IF(AND(BI903=契約状況コード表!M$6,T903&gt;=契約状況コード表!N$6),"○",IF(AND(BI903=契約状況コード表!M$7,T903&gt;=契約状況コード表!N$7),"○",IF(AND(BI903=契約状況コード表!M$8,T903&gt;=契約状況コード表!N$8),"○",IF(AND(BI903=契約状況コード表!M$9,T903&gt;=契約状況コード表!N$9),"○",IF(AND(BI903=契約状況コード表!M$10,T903&gt;=契約状況コード表!N$10),"○",IF(AND(BI903=契約状況コード表!M$11,T903&gt;=契約状況コード表!N$11),"○",IF(AND(BI903=契約状況コード表!M$12,T903&gt;=契約状況コード表!N$12),"○",IF(AND(BI903=契約状況コード表!M$13,T903&gt;=契約状況コード表!N$13),"○",IF(T903="他官署で調達手続き入札を実施のため","○","×"))))))))))</f>
        <v>×</v>
      </c>
      <c r="BE903" s="98" t="str">
        <f>IF(AND(BI903=契約状況コード表!M$5,Y903&gt;契約状況コード表!N$5),"○",IF(AND(BI903=契約状況コード表!M$6,Y903&gt;=契約状況コード表!N$6),"○",IF(AND(BI903=契約状況コード表!M$7,Y903&gt;=契約状況コード表!N$7),"○",IF(AND(BI903=契約状況コード表!M$8,Y903&gt;=契約状況コード表!N$8),"○",IF(AND(BI903=契約状況コード表!M$9,Y903&gt;=契約状況コード表!N$9),"○",IF(AND(BI903=契約状況コード表!M$10,Y903&gt;=契約状況コード表!N$10),"○",IF(AND(BI903=契約状況コード表!M$11,Y903&gt;=契約状況コード表!N$11),"○",IF(AND(BI903=契約状況コード表!M$12,Y903&gt;=契約状況コード表!N$12),"○",IF(AND(BI903=契約状況コード表!M$13,Y903&gt;=契約状況コード表!N$13),"○","×")))))))))</f>
        <v>×</v>
      </c>
      <c r="BF903" s="98" t="str">
        <f t="shared" si="107"/>
        <v>×</v>
      </c>
      <c r="BG903" s="98" t="str">
        <f t="shared" si="108"/>
        <v>×</v>
      </c>
      <c r="BH903" s="99" t="str">
        <f t="shared" si="109"/>
        <v/>
      </c>
      <c r="BI903" s="146">
        <f t="shared" si="110"/>
        <v>0</v>
      </c>
      <c r="BJ903" s="29" t="str">
        <f>IF(AG903=契約状況コード表!G$5,"",IF(AND(K903&lt;&gt;"",ISTEXT(U903)),"分担契約/単価契約",IF(ISTEXT(U903),"単価契約",IF(K903&lt;&gt;"","分担契約",""))))</f>
        <v/>
      </c>
      <c r="BK903" s="147"/>
      <c r="BL903" s="102" t="str">
        <f>IF(COUNTIF(T903,"**"),"",IF(AND(T903&gt;=契約状況コード表!P$5,OR(H903=契約状況コード表!M$5,H903=契約状況コード表!M$6)),1,IF(AND(T903&gt;=契約状況コード表!P$13,H903&lt;&gt;契約状況コード表!M$5,H903&lt;&gt;契約状況コード表!M$6),1,"")))</f>
        <v/>
      </c>
      <c r="BM903" s="132" t="str">
        <f t="shared" si="111"/>
        <v>○</v>
      </c>
      <c r="BN903" s="102" t="b">
        <f t="shared" si="112"/>
        <v>1</v>
      </c>
      <c r="BO903" s="102" t="b">
        <f t="shared" si="113"/>
        <v>1</v>
      </c>
    </row>
    <row r="904" spans="7:67" ht="60.6" customHeight="1">
      <c r="G904" s="64"/>
      <c r="H904" s="65"/>
      <c r="I904" s="65"/>
      <c r="J904" s="65"/>
      <c r="K904" s="64"/>
      <c r="L904" s="29"/>
      <c r="M904" s="66"/>
      <c r="N904" s="65"/>
      <c r="O904" s="67"/>
      <c r="P904" s="72"/>
      <c r="Q904" s="73"/>
      <c r="R904" s="65"/>
      <c r="S904" s="64"/>
      <c r="T904" s="68"/>
      <c r="U904" s="75"/>
      <c r="V904" s="76"/>
      <c r="W904" s="148" t="str">
        <f>IF(OR(T904="他官署で調達手続きを実施のため",AG904=契約状況コード表!G$5),"－",IF(V904&lt;&gt;"",ROUNDDOWN(V904/T904,3),(IFERROR(ROUNDDOWN(U904/T904,3),"－"))))</f>
        <v>－</v>
      </c>
      <c r="X904" s="68"/>
      <c r="Y904" s="68"/>
      <c r="Z904" s="71"/>
      <c r="AA904" s="69"/>
      <c r="AB904" s="70"/>
      <c r="AC904" s="71"/>
      <c r="AD904" s="71"/>
      <c r="AE904" s="71"/>
      <c r="AF904" s="71"/>
      <c r="AG904" s="69"/>
      <c r="AH904" s="65"/>
      <c r="AI904" s="65"/>
      <c r="AJ904" s="65"/>
      <c r="AK904" s="29"/>
      <c r="AL904" s="29"/>
      <c r="AM904" s="170"/>
      <c r="AN904" s="170"/>
      <c r="AO904" s="170"/>
      <c r="AP904" s="170"/>
      <c r="AQ904" s="29"/>
      <c r="AR904" s="64"/>
      <c r="AS904" s="29"/>
      <c r="AT904" s="29"/>
      <c r="AU904" s="29"/>
      <c r="AV904" s="29"/>
      <c r="AW904" s="29"/>
      <c r="AX904" s="29"/>
      <c r="AY904" s="29"/>
      <c r="AZ904" s="29"/>
      <c r="BA904" s="90"/>
      <c r="BB904" s="97"/>
      <c r="BC904" s="98" t="str">
        <f>IF(AND(OR(K904=契約状況コード表!D$5,K904=契約状況コード表!D$6),OR(AG904=契約状況コード表!G$5,AG904=契約状況コード表!G$6)),"年間支払金額(全官署)",IF(OR(AG904=契約状況コード表!G$5,AG904=契約状況コード表!G$6),"年間支払金額",IF(AND(OR(COUNTIF(AI904,"*すべて*"),COUNTIF(AI904,"*全て*")),S904="●",OR(K904=契約状況コード表!D$5,K904=契約状況コード表!D$6)),"年間支払金額(全官署、契約相手方ごと)",IF(AND(OR(COUNTIF(AI904,"*すべて*"),COUNTIF(AI904,"*全て*")),S904="●"),"年間支払金額(契約相手方ごと)",IF(AND(OR(K904=契約状況コード表!D$5,K904=契約状況コード表!D$6),AG904=契約状況コード表!G$7),"契約総額(全官署)",IF(AND(K904=契約状況コード表!D$7,AG904=契約状況コード表!G$7),"契約総額(自官署のみ)",IF(K904=契約状況コード表!D$7,"年間支払金額(自官署のみ)",IF(AG904=契約状況コード表!G$7,"契約総額",IF(AND(COUNTIF(BJ904,"&lt;&gt;*単価*"),OR(K904=契約状況コード表!D$5,K904=契約状況コード表!D$6)),"全官署予定価格",IF(AND(COUNTIF(BJ904,"*単価*"),OR(K904=契約状況コード表!D$5,K904=契約状況コード表!D$6)),"全官署支払金額",IF(AND(COUNTIF(BJ904,"&lt;&gt;*単価*"),COUNTIF(BJ904,"*変更契約*")),"変更後予定価格",IF(COUNTIF(BJ904,"*単価*"),"年間支払金額","予定価格"))))))))))))</f>
        <v>予定価格</v>
      </c>
      <c r="BD904" s="98" t="str">
        <f>IF(AND(BI904=契約状況コード表!M$5,T904&gt;契約状況コード表!N$5),"○",IF(AND(BI904=契約状況コード表!M$6,T904&gt;=契約状況コード表!N$6),"○",IF(AND(BI904=契約状況コード表!M$7,T904&gt;=契約状況コード表!N$7),"○",IF(AND(BI904=契約状況コード表!M$8,T904&gt;=契約状況コード表!N$8),"○",IF(AND(BI904=契約状況コード表!M$9,T904&gt;=契約状況コード表!N$9),"○",IF(AND(BI904=契約状況コード表!M$10,T904&gt;=契約状況コード表!N$10),"○",IF(AND(BI904=契約状況コード表!M$11,T904&gt;=契約状況コード表!N$11),"○",IF(AND(BI904=契約状況コード表!M$12,T904&gt;=契約状況コード表!N$12),"○",IF(AND(BI904=契約状況コード表!M$13,T904&gt;=契約状況コード表!N$13),"○",IF(T904="他官署で調達手続き入札を実施のため","○","×"))))))))))</f>
        <v>×</v>
      </c>
      <c r="BE904" s="98" t="str">
        <f>IF(AND(BI904=契約状況コード表!M$5,Y904&gt;契約状況コード表!N$5),"○",IF(AND(BI904=契約状況コード表!M$6,Y904&gt;=契約状況コード表!N$6),"○",IF(AND(BI904=契約状況コード表!M$7,Y904&gt;=契約状況コード表!N$7),"○",IF(AND(BI904=契約状況コード表!M$8,Y904&gt;=契約状況コード表!N$8),"○",IF(AND(BI904=契約状況コード表!M$9,Y904&gt;=契約状況コード表!N$9),"○",IF(AND(BI904=契約状況コード表!M$10,Y904&gt;=契約状況コード表!N$10),"○",IF(AND(BI904=契約状況コード表!M$11,Y904&gt;=契約状況コード表!N$11),"○",IF(AND(BI904=契約状況コード表!M$12,Y904&gt;=契約状況コード表!N$12),"○",IF(AND(BI904=契約状況コード表!M$13,Y904&gt;=契約状況コード表!N$13),"○","×")))))))))</f>
        <v>×</v>
      </c>
      <c r="BF904" s="98" t="str">
        <f t="shared" si="107"/>
        <v>×</v>
      </c>
      <c r="BG904" s="98" t="str">
        <f t="shared" si="108"/>
        <v>×</v>
      </c>
      <c r="BH904" s="99" t="str">
        <f t="shared" si="109"/>
        <v/>
      </c>
      <c r="BI904" s="146">
        <f t="shared" si="110"/>
        <v>0</v>
      </c>
      <c r="BJ904" s="29" t="str">
        <f>IF(AG904=契約状況コード表!G$5,"",IF(AND(K904&lt;&gt;"",ISTEXT(U904)),"分担契約/単価契約",IF(ISTEXT(U904),"単価契約",IF(K904&lt;&gt;"","分担契約",""))))</f>
        <v/>
      </c>
      <c r="BK904" s="147"/>
      <c r="BL904" s="102" t="str">
        <f>IF(COUNTIF(T904,"**"),"",IF(AND(T904&gt;=契約状況コード表!P$5,OR(H904=契約状況コード表!M$5,H904=契約状況コード表!M$6)),1,IF(AND(T904&gt;=契約状況コード表!P$13,H904&lt;&gt;契約状況コード表!M$5,H904&lt;&gt;契約状況コード表!M$6),1,"")))</f>
        <v/>
      </c>
      <c r="BM904" s="132" t="str">
        <f t="shared" si="111"/>
        <v>○</v>
      </c>
      <c r="BN904" s="102" t="b">
        <f t="shared" si="112"/>
        <v>1</v>
      </c>
      <c r="BO904" s="102" t="b">
        <f t="shared" si="113"/>
        <v>1</v>
      </c>
    </row>
    <row r="905" spans="7:67" ht="60.6" customHeight="1">
      <c r="G905" s="64"/>
      <c r="H905" s="65"/>
      <c r="I905" s="65"/>
      <c r="J905" s="65"/>
      <c r="K905" s="64"/>
      <c r="L905" s="29"/>
      <c r="M905" s="66"/>
      <c r="N905" s="65"/>
      <c r="O905" s="67"/>
      <c r="P905" s="72"/>
      <c r="Q905" s="73"/>
      <c r="R905" s="65"/>
      <c r="S905" s="64"/>
      <c r="T905" s="68"/>
      <c r="U905" s="75"/>
      <c r="V905" s="76"/>
      <c r="W905" s="148" t="str">
        <f>IF(OR(T905="他官署で調達手続きを実施のため",AG905=契約状況コード表!G$5),"－",IF(V905&lt;&gt;"",ROUNDDOWN(V905/T905,3),(IFERROR(ROUNDDOWN(U905/T905,3),"－"))))</f>
        <v>－</v>
      </c>
      <c r="X905" s="68"/>
      <c r="Y905" s="68"/>
      <c r="Z905" s="71"/>
      <c r="AA905" s="69"/>
      <c r="AB905" s="70"/>
      <c r="AC905" s="71"/>
      <c r="AD905" s="71"/>
      <c r="AE905" s="71"/>
      <c r="AF905" s="71"/>
      <c r="AG905" s="69"/>
      <c r="AH905" s="65"/>
      <c r="AI905" s="65"/>
      <c r="AJ905" s="65"/>
      <c r="AK905" s="29"/>
      <c r="AL905" s="29"/>
      <c r="AM905" s="170"/>
      <c r="AN905" s="170"/>
      <c r="AO905" s="170"/>
      <c r="AP905" s="170"/>
      <c r="AQ905" s="29"/>
      <c r="AR905" s="64"/>
      <c r="AS905" s="29"/>
      <c r="AT905" s="29"/>
      <c r="AU905" s="29"/>
      <c r="AV905" s="29"/>
      <c r="AW905" s="29"/>
      <c r="AX905" s="29"/>
      <c r="AY905" s="29"/>
      <c r="AZ905" s="29"/>
      <c r="BA905" s="90"/>
      <c r="BB905" s="97"/>
      <c r="BC905" s="98" t="str">
        <f>IF(AND(OR(K905=契約状況コード表!D$5,K905=契約状況コード表!D$6),OR(AG905=契約状況コード表!G$5,AG905=契約状況コード表!G$6)),"年間支払金額(全官署)",IF(OR(AG905=契約状況コード表!G$5,AG905=契約状況コード表!G$6),"年間支払金額",IF(AND(OR(COUNTIF(AI905,"*すべて*"),COUNTIF(AI905,"*全て*")),S905="●",OR(K905=契約状況コード表!D$5,K905=契約状況コード表!D$6)),"年間支払金額(全官署、契約相手方ごと)",IF(AND(OR(COUNTIF(AI905,"*すべて*"),COUNTIF(AI905,"*全て*")),S905="●"),"年間支払金額(契約相手方ごと)",IF(AND(OR(K905=契約状況コード表!D$5,K905=契約状況コード表!D$6),AG905=契約状況コード表!G$7),"契約総額(全官署)",IF(AND(K905=契約状況コード表!D$7,AG905=契約状況コード表!G$7),"契約総額(自官署のみ)",IF(K905=契約状況コード表!D$7,"年間支払金額(自官署のみ)",IF(AG905=契約状況コード表!G$7,"契約総額",IF(AND(COUNTIF(BJ905,"&lt;&gt;*単価*"),OR(K905=契約状況コード表!D$5,K905=契約状況コード表!D$6)),"全官署予定価格",IF(AND(COUNTIF(BJ905,"*単価*"),OR(K905=契約状況コード表!D$5,K905=契約状況コード表!D$6)),"全官署支払金額",IF(AND(COUNTIF(BJ905,"&lt;&gt;*単価*"),COUNTIF(BJ905,"*変更契約*")),"変更後予定価格",IF(COUNTIF(BJ905,"*単価*"),"年間支払金額","予定価格"))))))))))))</f>
        <v>予定価格</v>
      </c>
      <c r="BD905" s="98" t="str">
        <f>IF(AND(BI905=契約状況コード表!M$5,T905&gt;契約状況コード表!N$5),"○",IF(AND(BI905=契約状況コード表!M$6,T905&gt;=契約状況コード表!N$6),"○",IF(AND(BI905=契約状況コード表!M$7,T905&gt;=契約状況コード表!N$7),"○",IF(AND(BI905=契約状況コード表!M$8,T905&gt;=契約状況コード表!N$8),"○",IF(AND(BI905=契約状況コード表!M$9,T905&gt;=契約状況コード表!N$9),"○",IF(AND(BI905=契約状況コード表!M$10,T905&gt;=契約状況コード表!N$10),"○",IF(AND(BI905=契約状況コード表!M$11,T905&gt;=契約状況コード表!N$11),"○",IF(AND(BI905=契約状況コード表!M$12,T905&gt;=契約状況コード表!N$12),"○",IF(AND(BI905=契約状況コード表!M$13,T905&gt;=契約状況コード表!N$13),"○",IF(T905="他官署で調達手続き入札を実施のため","○","×"))))))))))</f>
        <v>×</v>
      </c>
      <c r="BE905" s="98" t="str">
        <f>IF(AND(BI905=契約状況コード表!M$5,Y905&gt;契約状況コード表!N$5),"○",IF(AND(BI905=契約状況コード表!M$6,Y905&gt;=契約状況コード表!N$6),"○",IF(AND(BI905=契約状況コード表!M$7,Y905&gt;=契約状況コード表!N$7),"○",IF(AND(BI905=契約状況コード表!M$8,Y905&gt;=契約状況コード表!N$8),"○",IF(AND(BI905=契約状況コード表!M$9,Y905&gt;=契約状況コード表!N$9),"○",IF(AND(BI905=契約状況コード表!M$10,Y905&gt;=契約状況コード表!N$10),"○",IF(AND(BI905=契約状況コード表!M$11,Y905&gt;=契約状況コード表!N$11),"○",IF(AND(BI905=契約状況コード表!M$12,Y905&gt;=契約状況コード表!N$12),"○",IF(AND(BI905=契約状況コード表!M$13,Y905&gt;=契約状況コード表!N$13),"○","×")))))))))</f>
        <v>×</v>
      </c>
      <c r="BF905" s="98" t="str">
        <f t="shared" si="107"/>
        <v>×</v>
      </c>
      <c r="BG905" s="98" t="str">
        <f t="shared" si="108"/>
        <v>×</v>
      </c>
      <c r="BH905" s="99" t="str">
        <f t="shared" si="109"/>
        <v/>
      </c>
      <c r="BI905" s="146">
        <f t="shared" si="110"/>
        <v>0</v>
      </c>
      <c r="BJ905" s="29" t="str">
        <f>IF(AG905=契約状況コード表!G$5,"",IF(AND(K905&lt;&gt;"",ISTEXT(U905)),"分担契約/単価契約",IF(ISTEXT(U905),"単価契約",IF(K905&lt;&gt;"","分担契約",""))))</f>
        <v/>
      </c>
      <c r="BK905" s="147"/>
      <c r="BL905" s="102" t="str">
        <f>IF(COUNTIF(T905,"**"),"",IF(AND(T905&gt;=契約状況コード表!P$5,OR(H905=契約状況コード表!M$5,H905=契約状況コード表!M$6)),1,IF(AND(T905&gt;=契約状況コード表!P$13,H905&lt;&gt;契約状況コード表!M$5,H905&lt;&gt;契約状況コード表!M$6),1,"")))</f>
        <v/>
      </c>
      <c r="BM905" s="132" t="str">
        <f t="shared" si="111"/>
        <v>○</v>
      </c>
      <c r="BN905" s="102" t="b">
        <f t="shared" si="112"/>
        <v>1</v>
      </c>
      <c r="BO905" s="102" t="b">
        <f t="shared" si="113"/>
        <v>1</v>
      </c>
    </row>
    <row r="906" spans="7:67" ht="60.6" customHeight="1">
      <c r="G906" s="64"/>
      <c r="H906" s="65"/>
      <c r="I906" s="65"/>
      <c r="J906" s="65"/>
      <c r="K906" s="64"/>
      <c r="L906" s="29"/>
      <c r="M906" s="66"/>
      <c r="N906" s="65"/>
      <c r="O906" s="67"/>
      <c r="P906" s="72"/>
      <c r="Q906" s="73"/>
      <c r="R906" s="65"/>
      <c r="S906" s="64"/>
      <c r="T906" s="68"/>
      <c r="U906" s="75"/>
      <c r="V906" s="76"/>
      <c r="W906" s="148" t="str">
        <f>IF(OR(T906="他官署で調達手続きを実施のため",AG906=契約状況コード表!G$5),"－",IF(V906&lt;&gt;"",ROUNDDOWN(V906/T906,3),(IFERROR(ROUNDDOWN(U906/T906,3),"－"))))</f>
        <v>－</v>
      </c>
      <c r="X906" s="68"/>
      <c r="Y906" s="68"/>
      <c r="Z906" s="71"/>
      <c r="AA906" s="69"/>
      <c r="AB906" s="70"/>
      <c r="AC906" s="71"/>
      <c r="AD906" s="71"/>
      <c r="AE906" s="71"/>
      <c r="AF906" s="71"/>
      <c r="AG906" s="69"/>
      <c r="AH906" s="65"/>
      <c r="AI906" s="65"/>
      <c r="AJ906" s="65"/>
      <c r="AK906" s="29"/>
      <c r="AL906" s="29"/>
      <c r="AM906" s="170"/>
      <c r="AN906" s="170"/>
      <c r="AO906" s="170"/>
      <c r="AP906" s="170"/>
      <c r="AQ906" s="29"/>
      <c r="AR906" s="64"/>
      <c r="AS906" s="29"/>
      <c r="AT906" s="29"/>
      <c r="AU906" s="29"/>
      <c r="AV906" s="29"/>
      <c r="AW906" s="29"/>
      <c r="AX906" s="29"/>
      <c r="AY906" s="29"/>
      <c r="AZ906" s="29"/>
      <c r="BA906" s="90"/>
      <c r="BB906" s="97"/>
      <c r="BC906" s="98" t="str">
        <f>IF(AND(OR(K906=契約状況コード表!D$5,K906=契約状況コード表!D$6),OR(AG906=契約状況コード表!G$5,AG906=契約状況コード表!G$6)),"年間支払金額(全官署)",IF(OR(AG906=契約状況コード表!G$5,AG906=契約状況コード表!G$6),"年間支払金額",IF(AND(OR(COUNTIF(AI906,"*すべて*"),COUNTIF(AI906,"*全て*")),S906="●",OR(K906=契約状況コード表!D$5,K906=契約状況コード表!D$6)),"年間支払金額(全官署、契約相手方ごと)",IF(AND(OR(COUNTIF(AI906,"*すべて*"),COUNTIF(AI906,"*全て*")),S906="●"),"年間支払金額(契約相手方ごと)",IF(AND(OR(K906=契約状況コード表!D$5,K906=契約状況コード表!D$6),AG906=契約状況コード表!G$7),"契約総額(全官署)",IF(AND(K906=契約状況コード表!D$7,AG906=契約状況コード表!G$7),"契約総額(自官署のみ)",IF(K906=契約状況コード表!D$7,"年間支払金額(自官署のみ)",IF(AG906=契約状況コード表!G$7,"契約総額",IF(AND(COUNTIF(BJ906,"&lt;&gt;*単価*"),OR(K906=契約状況コード表!D$5,K906=契約状況コード表!D$6)),"全官署予定価格",IF(AND(COUNTIF(BJ906,"*単価*"),OR(K906=契約状況コード表!D$5,K906=契約状況コード表!D$6)),"全官署支払金額",IF(AND(COUNTIF(BJ906,"&lt;&gt;*単価*"),COUNTIF(BJ906,"*変更契約*")),"変更後予定価格",IF(COUNTIF(BJ906,"*単価*"),"年間支払金額","予定価格"))))))))))))</f>
        <v>予定価格</v>
      </c>
      <c r="BD906" s="98" t="str">
        <f>IF(AND(BI906=契約状況コード表!M$5,T906&gt;契約状況コード表!N$5),"○",IF(AND(BI906=契約状況コード表!M$6,T906&gt;=契約状況コード表!N$6),"○",IF(AND(BI906=契約状況コード表!M$7,T906&gt;=契約状況コード表!N$7),"○",IF(AND(BI906=契約状況コード表!M$8,T906&gt;=契約状況コード表!N$8),"○",IF(AND(BI906=契約状況コード表!M$9,T906&gt;=契約状況コード表!N$9),"○",IF(AND(BI906=契約状況コード表!M$10,T906&gt;=契約状況コード表!N$10),"○",IF(AND(BI906=契約状況コード表!M$11,T906&gt;=契約状況コード表!N$11),"○",IF(AND(BI906=契約状況コード表!M$12,T906&gt;=契約状況コード表!N$12),"○",IF(AND(BI906=契約状況コード表!M$13,T906&gt;=契約状況コード表!N$13),"○",IF(T906="他官署で調達手続き入札を実施のため","○","×"))))))))))</f>
        <v>×</v>
      </c>
      <c r="BE906" s="98" t="str">
        <f>IF(AND(BI906=契約状況コード表!M$5,Y906&gt;契約状況コード表!N$5),"○",IF(AND(BI906=契約状況コード表!M$6,Y906&gt;=契約状況コード表!N$6),"○",IF(AND(BI906=契約状況コード表!M$7,Y906&gt;=契約状況コード表!N$7),"○",IF(AND(BI906=契約状況コード表!M$8,Y906&gt;=契約状況コード表!N$8),"○",IF(AND(BI906=契約状況コード表!M$9,Y906&gt;=契約状況コード表!N$9),"○",IF(AND(BI906=契約状況コード表!M$10,Y906&gt;=契約状況コード表!N$10),"○",IF(AND(BI906=契約状況コード表!M$11,Y906&gt;=契約状況コード表!N$11),"○",IF(AND(BI906=契約状況コード表!M$12,Y906&gt;=契約状況コード表!N$12),"○",IF(AND(BI906=契約状況コード表!M$13,Y906&gt;=契約状況コード表!N$13),"○","×")))))))))</f>
        <v>×</v>
      </c>
      <c r="BF906" s="98" t="str">
        <f t="shared" si="107"/>
        <v>×</v>
      </c>
      <c r="BG906" s="98" t="str">
        <f t="shared" si="108"/>
        <v>×</v>
      </c>
      <c r="BH906" s="99" t="str">
        <f t="shared" si="109"/>
        <v/>
      </c>
      <c r="BI906" s="146">
        <f t="shared" si="110"/>
        <v>0</v>
      </c>
      <c r="BJ906" s="29" t="str">
        <f>IF(AG906=契約状況コード表!G$5,"",IF(AND(K906&lt;&gt;"",ISTEXT(U906)),"分担契約/単価契約",IF(ISTEXT(U906),"単価契約",IF(K906&lt;&gt;"","分担契約",""))))</f>
        <v/>
      </c>
      <c r="BK906" s="147"/>
      <c r="BL906" s="102" t="str">
        <f>IF(COUNTIF(T906,"**"),"",IF(AND(T906&gt;=契約状況コード表!P$5,OR(H906=契約状況コード表!M$5,H906=契約状況コード表!M$6)),1,IF(AND(T906&gt;=契約状況コード表!P$13,H906&lt;&gt;契約状況コード表!M$5,H906&lt;&gt;契約状況コード表!M$6),1,"")))</f>
        <v/>
      </c>
      <c r="BM906" s="132" t="str">
        <f t="shared" si="111"/>
        <v>○</v>
      </c>
      <c r="BN906" s="102" t="b">
        <f t="shared" si="112"/>
        <v>1</v>
      </c>
      <c r="BO906" s="102" t="b">
        <f t="shared" si="113"/>
        <v>1</v>
      </c>
    </row>
    <row r="907" spans="7:67" ht="60.6" customHeight="1">
      <c r="G907" s="64"/>
      <c r="H907" s="65"/>
      <c r="I907" s="65"/>
      <c r="J907" s="65"/>
      <c r="K907" s="64"/>
      <c r="L907" s="29"/>
      <c r="M907" s="66"/>
      <c r="N907" s="65"/>
      <c r="O907" s="67"/>
      <c r="P907" s="72"/>
      <c r="Q907" s="73"/>
      <c r="R907" s="65"/>
      <c r="S907" s="64"/>
      <c r="T907" s="68"/>
      <c r="U907" s="75"/>
      <c r="V907" s="76"/>
      <c r="W907" s="148" t="str">
        <f>IF(OR(T907="他官署で調達手続きを実施のため",AG907=契約状況コード表!G$5),"－",IF(V907&lt;&gt;"",ROUNDDOWN(V907/T907,3),(IFERROR(ROUNDDOWN(U907/T907,3),"－"))))</f>
        <v>－</v>
      </c>
      <c r="X907" s="68"/>
      <c r="Y907" s="68"/>
      <c r="Z907" s="71"/>
      <c r="AA907" s="69"/>
      <c r="AB907" s="70"/>
      <c r="AC907" s="71"/>
      <c r="AD907" s="71"/>
      <c r="AE907" s="71"/>
      <c r="AF907" s="71"/>
      <c r="AG907" s="69"/>
      <c r="AH907" s="65"/>
      <c r="AI907" s="65"/>
      <c r="AJ907" s="65"/>
      <c r="AK907" s="29"/>
      <c r="AL907" s="29"/>
      <c r="AM907" s="170"/>
      <c r="AN907" s="170"/>
      <c r="AO907" s="170"/>
      <c r="AP907" s="170"/>
      <c r="AQ907" s="29"/>
      <c r="AR907" s="64"/>
      <c r="AS907" s="29"/>
      <c r="AT907" s="29"/>
      <c r="AU907" s="29"/>
      <c r="AV907" s="29"/>
      <c r="AW907" s="29"/>
      <c r="AX907" s="29"/>
      <c r="AY907" s="29"/>
      <c r="AZ907" s="29"/>
      <c r="BA907" s="92"/>
      <c r="BB907" s="97"/>
      <c r="BC907" s="98" t="str">
        <f>IF(AND(OR(K907=契約状況コード表!D$5,K907=契約状況コード表!D$6),OR(AG907=契約状況コード表!G$5,AG907=契約状況コード表!G$6)),"年間支払金額(全官署)",IF(OR(AG907=契約状況コード表!G$5,AG907=契約状況コード表!G$6),"年間支払金額",IF(AND(OR(COUNTIF(AI907,"*すべて*"),COUNTIF(AI907,"*全て*")),S907="●",OR(K907=契約状況コード表!D$5,K907=契約状況コード表!D$6)),"年間支払金額(全官署、契約相手方ごと)",IF(AND(OR(COUNTIF(AI907,"*すべて*"),COUNTIF(AI907,"*全て*")),S907="●"),"年間支払金額(契約相手方ごと)",IF(AND(OR(K907=契約状況コード表!D$5,K907=契約状況コード表!D$6),AG907=契約状況コード表!G$7),"契約総額(全官署)",IF(AND(K907=契約状況コード表!D$7,AG907=契約状況コード表!G$7),"契約総額(自官署のみ)",IF(K907=契約状況コード表!D$7,"年間支払金額(自官署のみ)",IF(AG907=契約状況コード表!G$7,"契約総額",IF(AND(COUNTIF(BJ907,"&lt;&gt;*単価*"),OR(K907=契約状況コード表!D$5,K907=契約状況コード表!D$6)),"全官署予定価格",IF(AND(COUNTIF(BJ907,"*単価*"),OR(K907=契約状況コード表!D$5,K907=契約状況コード表!D$6)),"全官署支払金額",IF(AND(COUNTIF(BJ907,"&lt;&gt;*単価*"),COUNTIF(BJ907,"*変更契約*")),"変更後予定価格",IF(COUNTIF(BJ907,"*単価*"),"年間支払金額","予定価格"))))))))))))</f>
        <v>予定価格</v>
      </c>
      <c r="BD907" s="98" t="str">
        <f>IF(AND(BI907=契約状況コード表!M$5,T907&gt;契約状況コード表!N$5),"○",IF(AND(BI907=契約状況コード表!M$6,T907&gt;=契約状況コード表!N$6),"○",IF(AND(BI907=契約状況コード表!M$7,T907&gt;=契約状況コード表!N$7),"○",IF(AND(BI907=契約状況コード表!M$8,T907&gt;=契約状況コード表!N$8),"○",IF(AND(BI907=契約状況コード表!M$9,T907&gt;=契約状況コード表!N$9),"○",IF(AND(BI907=契約状況コード表!M$10,T907&gt;=契約状況コード表!N$10),"○",IF(AND(BI907=契約状況コード表!M$11,T907&gt;=契約状況コード表!N$11),"○",IF(AND(BI907=契約状況コード表!M$12,T907&gt;=契約状況コード表!N$12),"○",IF(AND(BI907=契約状況コード表!M$13,T907&gt;=契約状況コード表!N$13),"○",IF(T907="他官署で調達手続き入札を実施のため","○","×"))))))))))</f>
        <v>×</v>
      </c>
      <c r="BE907" s="98" t="str">
        <f>IF(AND(BI907=契約状況コード表!M$5,Y907&gt;契約状況コード表!N$5),"○",IF(AND(BI907=契約状況コード表!M$6,Y907&gt;=契約状況コード表!N$6),"○",IF(AND(BI907=契約状況コード表!M$7,Y907&gt;=契約状況コード表!N$7),"○",IF(AND(BI907=契約状況コード表!M$8,Y907&gt;=契約状況コード表!N$8),"○",IF(AND(BI907=契約状況コード表!M$9,Y907&gt;=契約状況コード表!N$9),"○",IF(AND(BI907=契約状況コード表!M$10,Y907&gt;=契約状況コード表!N$10),"○",IF(AND(BI907=契約状況コード表!M$11,Y907&gt;=契約状況コード表!N$11),"○",IF(AND(BI907=契約状況コード表!M$12,Y907&gt;=契約状況コード表!N$12),"○",IF(AND(BI907=契約状況コード表!M$13,Y907&gt;=契約状況コード表!N$13),"○","×")))))))))</f>
        <v>×</v>
      </c>
      <c r="BF907" s="98" t="str">
        <f t="shared" si="107"/>
        <v>×</v>
      </c>
      <c r="BG907" s="98" t="str">
        <f t="shared" si="108"/>
        <v>×</v>
      </c>
      <c r="BH907" s="99" t="str">
        <f t="shared" si="109"/>
        <v/>
      </c>
      <c r="BI907" s="146">
        <f t="shared" si="110"/>
        <v>0</v>
      </c>
      <c r="BJ907" s="29" t="str">
        <f>IF(AG907=契約状況コード表!G$5,"",IF(AND(K907&lt;&gt;"",ISTEXT(U907)),"分担契約/単価契約",IF(ISTEXT(U907),"単価契約",IF(K907&lt;&gt;"","分担契約",""))))</f>
        <v/>
      </c>
      <c r="BK907" s="147"/>
      <c r="BL907" s="102" t="str">
        <f>IF(COUNTIF(T907,"**"),"",IF(AND(T907&gt;=契約状況コード表!P$5,OR(H907=契約状況コード表!M$5,H907=契約状況コード表!M$6)),1,IF(AND(T907&gt;=契約状況コード表!P$13,H907&lt;&gt;契約状況コード表!M$5,H907&lt;&gt;契約状況コード表!M$6),1,"")))</f>
        <v/>
      </c>
      <c r="BM907" s="132" t="str">
        <f t="shared" si="111"/>
        <v>○</v>
      </c>
      <c r="BN907" s="102" t="b">
        <f t="shared" si="112"/>
        <v>1</v>
      </c>
      <c r="BO907" s="102" t="b">
        <f t="shared" si="113"/>
        <v>1</v>
      </c>
    </row>
    <row r="908" spans="7:67" ht="60.6" customHeight="1">
      <c r="G908" s="64"/>
      <c r="H908" s="65"/>
      <c r="I908" s="65"/>
      <c r="J908" s="65"/>
      <c r="K908" s="64"/>
      <c r="L908" s="29"/>
      <c r="M908" s="66"/>
      <c r="N908" s="65"/>
      <c r="O908" s="67"/>
      <c r="P908" s="72"/>
      <c r="Q908" s="73"/>
      <c r="R908" s="65"/>
      <c r="S908" s="64"/>
      <c r="T908" s="68"/>
      <c r="U908" s="75"/>
      <c r="V908" s="76"/>
      <c r="W908" s="148" t="str">
        <f>IF(OR(T908="他官署で調達手続きを実施のため",AG908=契約状況コード表!G$5),"－",IF(V908&lt;&gt;"",ROUNDDOWN(V908/T908,3),(IFERROR(ROUNDDOWN(U908/T908,3),"－"))))</f>
        <v>－</v>
      </c>
      <c r="X908" s="68"/>
      <c r="Y908" s="68"/>
      <c r="Z908" s="71"/>
      <c r="AA908" s="69"/>
      <c r="AB908" s="70"/>
      <c r="AC908" s="71"/>
      <c r="AD908" s="71"/>
      <c r="AE908" s="71"/>
      <c r="AF908" s="71"/>
      <c r="AG908" s="69"/>
      <c r="AH908" s="65"/>
      <c r="AI908" s="65"/>
      <c r="AJ908" s="65"/>
      <c r="AK908" s="29"/>
      <c r="AL908" s="29"/>
      <c r="AM908" s="170"/>
      <c r="AN908" s="170"/>
      <c r="AO908" s="170"/>
      <c r="AP908" s="170"/>
      <c r="AQ908" s="29"/>
      <c r="AR908" s="64"/>
      <c r="AS908" s="29"/>
      <c r="AT908" s="29"/>
      <c r="AU908" s="29"/>
      <c r="AV908" s="29"/>
      <c r="AW908" s="29"/>
      <c r="AX908" s="29"/>
      <c r="AY908" s="29"/>
      <c r="AZ908" s="29"/>
      <c r="BA908" s="90"/>
      <c r="BB908" s="97"/>
      <c r="BC908" s="98" t="str">
        <f>IF(AND(OR(K908=契約状況コード表!D$5,K908=契約状況コード表!D$6),OR(AG908=契約状況コード表!G$5,AG908=契約状況コード表!G$6)),"年間支払金額(全官署)",IF(OR(AG908=契約状況コード表!G$5,AG908=契約状況コード表!G$6),"年間支払金額",IF(AND(OR(COUNTIF(AI908,"*すべて*"),COUNTIF(AI908,"*全て*")),S908="●",OR(K908=契約状況コード表!D$5,K908=契約状況コード表!D$6)),"年間支払金額(全官署、契約相手方ごと)",IF(AND(OR(COUNTIF(AI908,"*すべて*"),COUNTIF(AI908,"*全て*")),S908="●"),"年間支払金額(契約相手方ごと)",IF(AND(OR(K908=契約状況コード表!D$5,K908=契約状況コード表!D$6),AG908=契約状況コード表!G$7),"契約総額(全官署)",IF(AND(K908=契約状況コード表!D$7,AG908=契約状況コード表!G$7),"契約総額(自官署のみ)",IF(K908=契約状況コード表!D$7,"年間支払金額(自官署のみ)",IF(AG908=契約状況コード表!G$7,"契約総額",IF(AND(COUNTIF(BJ908,"&lt;&gt;*単価*"),OR(K908=契約状況コード表!D$5,K908=契約状況コード表!D$6)),"全官署予定価格",IF(AND(COUNTIF(BJ908,"*単価*"),OR(K908=契約状況コード表!D$5,K908=契約状況コード表!D$6)),"全官署支払金額",IF(AND(COUNTIF(BJ908,"&lt;&gt;*単価*"),COUNTIF(BJ908,"*変更契約*")),"変更後予定価格",IF(COUNTIF(BJ908,"*単価*"),"年間支払金額","予定価格"))))))))))))</f>
        <v>予定価格</v>
      </c>
      <c r="BD908" s="98" t="str">
        <f>IF(AND(BI908=契約状況コード表!M$5,T908&gt;契約状況コード表!N$5),"○",IF(AND(BI908=契約状況コード表!M$6,T908&gt;=契約状況コード表!N$6),"○",IF(AND(BI908=契約状況コード表!M$7,T908&gt;=契約状況コード表!N$7),"○",IF(AND(BI908=契約状況コード表!M$8,T908&gt;=契約状況コード表!N$8),"○",IF(AND(BI908=契約状況コード表!M$9,T908&gt;=契約状況コード表!N$9),"○",IF(AND(BI908=契約状況コード表!M$10,T908&gt;=契約状況コード表!N$10),"○",IF(AND(BI908=契約状況コード表!M$11,T908&gt;=契約状況コード表!N$11),"○",IF(AND(BI908=契約状況コード表!M$12,T908&gt;=契約状況コード表!N$12),"○",IF(AND(BI908=契約状況コード表!M$13,T908&gt;=契約状況コード表!N$13),"○",IF(T908="他官署で調達手続き入札を実施のため","○","×"))))))))))</f>
        <v>×</v>
      </c>
      <c r="BE908" s="98" t="str">
        <f>IF(AND(BI908=契約状況コード表!M$5,Y908&gt;契約状況コード表!N$5),"○",IF(AND(BI908=契約状況コード表!M$6,Y908&gt;=契約状況コード表!N$6),"○",IF(AND(BI908=契約状況コード表!M$7,Y908&gt;=契約状況コード表!N$7),"○",IF(AND(BI908=契約状況コード表!M$8,Y908&gt;=契約状況コード表!N$8),"○",IF(AND(BI908=契約状況コード表!M$9,Y908&gt;=契約状況コード表!N$9),"○",IF(AND(BI908=契約状況コード表!M$10,Y908&gt;=契約状況コード表!N$10),"○",IF(AND(BI908=契約状況コード表!M$11,Y908&gt;=契約状況コード表!N$11),"○",IF(AND(BI908=契約状況コード表!M$12,Y908&gt;=契約状況コード表!N$12),"○",IF(AND(BI908=契約状況コード表!M$13,Y908&gt;=契約状況コード表!N$13),"○","×")))))))))</f>
        <v>×</v>
      </c>
      <c r="BF908" s="98" t="str">
        <f t="shared" si="107"/>
        <v>×</v>
      </c>
      <c r="BG908" s="98" t="str">
        <f t="shared" si="108"/>
        <v>×</v>
      </c>
      <c r="BH908" s="99" t="str">
        <f t="shared" si="109"/>
        <v/>
      </c>
      <c r="BI908" s="146">
        <f t="shared" si="110"/>
        <v>0</v>
      </c>
      <c r="BJ908" s="29" t="str">
        <f>IF(AG908=契約状況コード表!G$5,"",IF(AND(K908&lt;&gt;"",ISTEXT(U908)),"分担契約/単価契約",IF(ISTEXT(U908),"単価契約",IF(K908&lt;&gt;"","分担契約",""))))</f>
        <v/>
      </c>
      <c r="BK908" s="147"/>
      <c r="BL908" s="102" t="str">
        <f>IF(COUNTIF(T908,"**"),"",IF(AND(T908&gt;=契約状況コード表!P$5,OR(H908=契約状況コード表!M$5,H908=契約状況コード表!M$6)),1,IF(AND(T908&gt;=契約状況コード表!P$13,H908&lt;&gt;契約状況コード表!M$5,H908&lt;&gt;契約状況コード表!M$6),1,"")))</f>
        <v/>
      </c>
      <c r="BM908" s="132" t="str">
        <f t="shared" si="111"/>
        <v>○</v>
      </c>
      <c r="BN908" s="102" t="b">
        <f t="shared" si="112"/>
        <v>1</v>
      </c>
      <c r="BO908" s="102" t="b">
        <f t="shared" si="113"/>
        <v>1</v>
      </c>
    </row>
    <row r="909" spans="7:67" ht="60.6" customHeight="1">
      <c r="G909" s="64"/>
      <c r="H909" s="65"/>
      <c r="I909" s="65"/>
      <c r="J909" s="65"/>
      <c r="K909" s="64"/>
      <c r="L909" s="29"/>
      <c r="M909" s="66"/>
      <c r="N909" s="65"/>
      <c r="O909" s="67"/>
      <c r="P909" s="72"/>
      <c r="Q909" s="73"/>
      <c r="R909" s="65"/>
      <c r="S909" s="64"/>
      <c r="T909" s="68"/>
      <c r="U909" s="75"/>
      <c r="V909" s="76"/>
      <c r="W909" s="148" t="str">
        <f>IF(OR(T909="他官署で調達手続きを実施のため",AG909=契約状況コード表!G$5),"－",IF(V909&lt;&gt;"",ROUNDDOWN(V909/T909,3),(IFERROR(ROUNDDOWN(U909/T909,3),"－"))))</f>
        <v>－</v>
      </c>
      <c r="X909" s="68"/>
      <c r="Y909" s="68"/>
      <c r="Z909" s="71"/>
      <c r="AA909" s="69"/>
      <c r="AB909" s="70"/>
      <c r="AC909" s="71"/>
      <c r="AD909" s="71"/>
      <c r="AE909" s="71"/>
      <c r="AF909" s="71"/>
      <c r="AG909" s="69"/>
      <c r="AH909" s="65"/>
      <c r="AI909" s="65"/>
      <c r="AJ909" s="65"/>
      <c r="AK909" s="29"/>
      <c r="AL909" s="29"/>
      <c r="AM909" s="170"/>
      <c r="AN909" s="170"/>
      <c r="AO909" s="170"/>
      <c r="AP909" s="170"/>
      <c r="AQ909" s="29"/>
      <c r="AR909" s="64"/>
      <c r="AS909" s="29"/>
      <c r="AT909" s="29"/>
      <c r="AU909" s="29"/>
      <c r="AV909" s="29"/>
      <c r="AW909" s="29"/>
      <c r="AX909" s="29"/>
      <c r="AY909" s="29"/>
      <c r="AZ909" s="29"/>
      <c r="BA909" s="90"/>
      <c r="BB909" s="97"/>
      <c r="BC909" s="98" t="str">
        <f>IF(AND(OR(K909=契約状況コード表!D$5,K909=契約状況コード表!D$6),OR(AG909=契約状況コード表!G$5,AG909=契約状況コード表!G$6)),"年間支払金額(全官署)",IF(OR(AG909=契約状況コード表!G$5,AG909=契約状況コード表!G$6),"年間支払金額",IF(AND(OR(COUNTIF(AI909,"*すべて*"),COUNTIF(AI909,"*全て*")),S909="●",OR(K909=契約状況コード表!D$5,K909=契約状況コード表!D$6)),"年間支払金額(全官署、契約相手方ごと)",IF(AND(OR(COUNTIF(AI909,"*すべて*"),COUNTIF(AI909,"*全て*")),S909="●"),"年間支払金額(契約相手方ごと)",IF(AND(OR(K909=契約状況コード表!D$5,K909=契約状況コード表!D$6),AG909=契約状況コード表!G$7),"契約総額(全官署)",IF(AND(K909=契約状況コード表!D$7,AG909=契約状況コード表!G$7),"契約総額(自官署のみ)",IF(K909=契約状況コード表!D$7,"年間支払金額(自官署のみ)",IF(AG909=契約状況コード表!G$7,"契約総額",IF(AND(COUNTIF(BJ909,"&lt;&gt;*単価*"),OR(K909=契約状況コード表!D$5,K909=契約状況コード表!D$6)),"全官署予定価格",IF(AND(COUNTIF(BJ909,"*単価*"),OR(K909=契約状況コード表!D$5,K909=契約状況コード表!D$6)),"全官署支払金額",IF(AND(COUNTIF(BJ909,"&lt;&gt;*単価*"),COUNTIF(BJ909,"*変更契約*")),"変更後予定価格",IF(COUNTIF(BJ909,"*単価*"),"年間支払金額","予定価格"))))))))))))</f>
        <v>予定価格</v>
      </c>
      <c r="BD909" s="98" t="str">
        <f>IF(AND(BI909=契約状況コード表!M$5,T909&gt;契約状況コード表!N$5),"○",IF(AND(BI909=契約状況コード表!M$6,T909&gt;=契約状況コード表!N$6),"○",IF(AND(BI909=契約状況コード表!M$7,T909&gt;=契約状況コード表!N$7),"○",IF(AND(BI909=契約状況コード表!M$8,T909&gt;=契約状況コード表!N$8),"○",IF(AND(BI909=契約状況コード表!M$9,T909&gt;=契約状況コード表!N$9),"○",IF(AND(BI909=契約状況コード表!M$10,T909&gt;=契約状況コード表!N$10),"○",IF(AND(BI909=契約状況コード表!M$11,T909&gt;=契約状況コード表!N$11),"○",IF(AND(BI909=契約状況コード表!M$12,T909&gt;=契約状況コード表!N$12),"○",IF(AND(BI909=契約状況コード表!M$13,T909&gt;=契約状況コード表!N$13),"○",IF(T909="他官署で調達手続き入札を実施のため","○","×"))))))))))</f>
        <v>×</v>
      </c>
      <c r="BE909" s="98" t="str">
        <f>IF(AND(BI909=契約状況コード表!M$5,Y909&gt;契約状況コード表!N$5),"○",IF(AND(BI909=契約状況コード表!M$6,Y909&gt;=契約状況コード表!N$6),"○",IF(AND(BI909=契約状況コード表!M$7,Y909&gt;=契約状況コード表!N$7),"○",IF(AND(BI909=契約状況コード表!M$8,Y909&gt;=契約状況コード表!N$8),"○",IF(AND(BI909=契約状況コード表!M$9,Y909&gt;=契約状況コード表!N$9),"○",IF(AND(BI909=契約状況コード表!M$10,Y909&gt;=契約状況コード表!N$10),"○",IF(AND(BI909=契約状況コード表!M$11,Y909&gt;=契約状況コード表!N$11),"○",IF(AND(BI909=契約状況コード表!M$12,Y909&gt;=契約状況コード表!N$12),"○",IF(AND(BI909=契約状況コード表!M$13,Y909&gt;=契約状況コード表!N$13),"○","×")))))))))</f>
        <v>×</v>
      </c>
      <c r="BF909" s="98" t="str">
        <f t="shared" si="107"/>
        <v>×</v>
      </c>
      <c r="BG909" s="98" t="str">
        <f t="shared" si="108"/>
        <v>×</v>
      </c>
      <c r="BH909" s="99" t="str">
        <f t="shared" si="109"/>
        <v/>
      </c>
      <c r="BI909" s="146">
        <f t="shared" si="110"/>
        <v>0</v>
      </c>
      <c r="BJ909" s="29" t="str">
        <f>IF(AG909=契約状況コード表!G$5,"",IF(AND(K909&lt;&gt;"",ISTEXT(U909)),"分担契約/単価契約",IF(ISTEXT(U909),"単価契約",IF(K909&lt;&gt;"","分担契約",""))))</f>
        <v/>
      </c>
      <c r="BK909" s="147"/>
      <c r="BL909" s="102" t="str">
        <f>IF(COUNTIF(T909,"**"),"",IF(AND(T909&gt;=契約状況コード表!P$5,OR(H909=契約状況コード表!M$5,H909=契約状況コード表!M$6)),1,IF(AND(T909&gt;=契約状況コード表!P$13,H909&lt;&gt;契約状況コード表!M$5,H909&lt;&gt;契約状況コード表!M$6),1,"")))</f>
        <v/>
      </c>
      <c r="BM909" s="132" t="str">
        <f t="shared" si="111"/>
        <v>○</v>
      </c>
      <c r="BN909" s="102" t="b">
        <f t="shared" si="112"/>
        <v>1</v>
      </c>
      <c r="BO909" s="102" t="b">
        <f t="shared" si="113"/>
        <v>1</v>
      </c>
    </row>
    <row r="910" spans="7:67" ht="60.6" customHeight="1">
      <c r="G910" s="64"/>
      <c r="H910" s="65"/>
      <c r="I910" s="65"/>
      <c r="J910" s="65"/>
      <c r="K910" s="64"/>
      <c r="L910" s="29"/>
      <c r="M910" s="66"/>
      <c r="N910" s="65"/>
      <c r="O910" s="67"/>
      <c r="P910" s="72"/>
      <c r="Q910" s="73"/>
      <c r="R910" s="65"/>
      <c r="S910" s="64"/>
      <c r="T910" s="74"/>
      <c r="U910" s="131"/>
      <c r="V910" s="76"/>
      <c r="W910" s="148" t="str">
        <f>IF(OR(T910="他官署で調達手続きを実施のため",AG910=契約状況コード表!G$5),"－",IF(V910&lt;&gt;"",ROUNDDOWN(V910/T910,3),(IFERROR(ROUNDDOWN(U910/T910,3),"－"))))</f>
        <v>－</v>
      </c>
      <c r="X910" s="74"/>
      <c r="Y910" s="74"/>
      <c r="Z910" s="71"/>
      <c r="AA910" s="69"/>
      <c r="AB910" s="70"/>
      <c r="AC910" s="71"/>
      <c r="AD910" s="71"/>
      <c r="AE910" s="71"/>
      <c r="AF910" s="71"/>
      <c r="AG910" s="69"/>
      <c r="AH910" s="65"/>
      <c r="AI910" s="65"/>
      <c r="AJ910" s="65"/>
      <c r="AK910" s="29"/>
      <c r="AL910" s="29"/>
      <c r="AM910" s="170"/>
      <c r="AN910" s="170"/>
      <c r="AO910" s="170"/>
      <c r="AP910" s="170"/>
      <c r="AQ910" s="29"/>
      <c r="AR910" s="64"/>
      <c r="AS910" s="29"/>
      <c r="AT910" s="29"/>
      <c r="AU910" s="29"/>
      <c r="AV910" s="29"/>
      <c r="AW910" s="29"/>
      <c r="AX910" s="29"/>
      <c r="AY910" s="29"/>
      <c r="AZ910" s="29"/>
      <c r="BA910" s="90"/>
      <c r="BB910" s="97"/>
      <c r="BC910" s="98" t="str">
        <f>IF(AND(OR(K910=契約状況コード表!D$5,K910=契約状況コード表!D$6),OR(AG910=契約状況コード表!G$5,AG910=契約状況コード表!G$6)),"年間支払金額(全官署)",IF(OR(AG910=契約状況コード表!G$5,AG910=契約状況コード表!G$6),"年間支払金額",IF(AND(OR(COUNTIF(AI910,"*すべて*"),COUNTIF(AI910,"*全て*")),S910="●",OR(K910=契約状況コード表!D$5,K910=契約状況コード表!D$6)),"年間支払金額(全官署、契約相手方ごと)",IF(AND(OR(COUNTIF(AI910,"*すべて*"),COUNTIF(AI910,"*全て*")),S910="●"),"年間支払金額(契約相手方ごと)",IF(AND(OR(K910=契約状況コード表!D$5,K910=契約状況コード表!D$6),AG910=契約状況コード表!G$7),"契約総額(全官署)",IF(AND(K910=契約状況コード表!D$7,AG910=契約状況コード表!G$7),"契約総額(自官署のみ)",IF(K910=契約状況コード表!D$7,"年間支払金額(自官署のみ)",IF(AG910=契約状況コード表!G$7,"契約総額",IF(AND(COUNTIF(BJ910,"&lt;&gt;*単価*"),OR(K910=契約状況コード表!D$5,K910=契約状況コード表!D$6)),"全官署予定価格",IF(AND(COUNTIF(BJ910,"*単価*"),OR(K910=契約状況コード表!D$5,K910=契約状況コード表!D$6)),"全官署支払金額",IF(AND(COUNTIF(BJ910,"&lt;&gt;*単価*"),COUNTIF(BJ910,"*変更契約*")),"変更後予定価格",IF(COUNTIF(BJ910,"*単価*"),"年間支払金額","予定価格"))))))))))))</f>
        <v>予定価格</v>
      </c>
      <c r="BD910" s="98" t="str">
        <f>IF(AND(BI910=契約状況コード表!M$5,T910&gt;契約状況コード表!N$5),"○",IF(AND(BI910=契約状況コード表!M$6,T910&gt;=契約状況コード表!N$6),"○",IF(AND(BI910=契約状況コード表!M$7,T910&gt;=契約状況コード表!N$7),"○",IF(AND(BI910=契約状況コード表!M$8,T910&gt;=契約状況コード表!N$8),"○",IF(AND(BI910=契約状況コード表!M$9,T910&gt;=契約状況コード表!N$9),"○",IF(AND(BI910=契約状況コード表!M$10,T910&gt;=契約状況コード表!N$10),"○",IF(AND(BI910=契約状況コード表!M$11,T910&gt;=契約状況コード表!N$11),"○",IF(AND(BI910=契約状況コード表!M$12,T910&gt;=契約状況コード表!N$12),"○",IF(AND(BI910=契約状況コード表!M$13,T910&gt;=契約状況コード表!N$13),"○",IF(T910="他官署で調達手続き入札を実施のため","○","×"))))))))))</f>
        <v>×</v>
      </c>
      <c r="BE910" s="98" t="str">
        <f>IF(AND(BI910=契約状況コード表!M$5,Y910&gt;契約状況コード表!N$5),"○",IF(AND(BI910=契約状況コード表!M$6,Y910&gt;=契約状況コード表!N$6),"○",IF(AND(BI910=契約状況コード表!M$7,Y910&gt;=契約状況コード表!N$7),"○",IF(AND(BI910=契約状況コード表!M$8,Y910&gt;=契約状況コード表!N$8),"○",IF(AND(BI910=契約状況コード表!M$9,Y910&gt;=契約状況コード表!N$9),"○",IF(AND(BI910=契約状況コード表!M$10,Y910&gt;=契約状況コード表!N$10),"○",IF(AND(BI910=契約状況コード表!M$11,Y910&gt;=契約状況コード表!N$11),"○",IF(AND(BI910=契約状況コード表!M$12,Y910&gt;=契約状況コード表!N$12),"○",IF(AND(BI910=契約状況コード表!M$13,Y910&gt;=契約状況コード表!N$13),"○","×")))))))))</f>
        <v>×</v>
      </c>
      <c r="BF910" s="98" t="str">
        <f t="shared" si="107"/>
        <v>×</v>
      </c>
      <c r="BG910" s="98" t="str">
        <f t="shared" si="108"/>
        <v>×</v>
      </c>
      <c r="BH910" s="99" t="str">
        <f t="shared" si="109"/>
        <v/>
      </c>
      <c r="BI910" s="146">
        <f t="shared" si="110"/>
        <v>0</v>
      </c>
      <c r="BJ910" s="29" t="str">
        <f>IF(AG910=契約状況コード表!G$5,"",IF(AND(K910&lt;&gt;"",ISTEXT(U910)),"分担契約/単価契約",IF(ISTEXT(U910),"単価契約",IF(K910&lt;&gt;"","分担契約",""))))</f>
        <v/>
      </c>
      <c r="BK910" s="147"/>
      <c r="BL910" s="102" t="str">
        <f>IF(COUNTIF(T910,"**"),"",IF(AND(T910&gt;=契約状況コード表!P$5,OR(H910=契約状況コード表!M$5,H910=契約状況コード表!M$6)),1,IF(AND(T910&gt;=契約状況コード表!P$13,H910&lt;&gt;契約状況コード表!M$5,H910&lt;&gt;契約状況コード表!M$6),1,"")))</f>
        <v/>
      </c>
      <c r="BM910" s="132" t="str">
        <f t="shared" si="111"/>
        <v>○</v>
      </c>
      <c r="BN910" s="102" t="b">
        <f t="shared" si="112"/>
        <v>1</v>
      </c>
      <c r="BO910" s="102" t="b">
        <f t="shared" si="113"/>
        <v>1</v>
      </c>
    </row>
    <row r="911" spans="7:67" ht="60.6" customHeight="1">
      <c r="G911" s="64"/>
      <c r="H911" s="65"/>
      <c r="I911" s="65"/>
      <c r="J911" s="65"/>
      <c r="K911" s="64"/>
      <c r="L911" s="29"/>
      <c r="M911" s="66"/>
      <c r="N911" s="65"/>
      <c r="O911" s="67"/>
      <c r="P911" s="72"/>
      <c r="Q911" s="73"/>
      <c r="R911" s="65"/>
      <c r="S911" s="64"/>
      <c r="T911" s="68"/>
      <c r="U911" s="75"/>
      <c r="V911" s="76"/>
      <c r="W911" s="148" t="str">
        <f>IF(OR(T911="他官署で調達手続きを実施のため",AG911=契約状況コード表!G$5),"－",IF(V911&lt;&gt;"",ROUNDDOWN(V911/T911,3),(IFERROR(ROUNDDOWN(U911/T911,3),"－"))))</f>
        <v>－</v>
      </c>
      <c r="X911" s="68"/>
      <c r="Y911" s="68"/>
      <c r="Z911" s="71"/>
      <c r="AA911" s="69"/>
      <c r="AB911" s="70"/>
      <c r="AC911" s="71"/>
      <c r="AD911" s="71"/>
      <c r="AE911" s="71"/>
      <c r="AF911" s="71"/>
      <c r="AG911" s="69"/>
      <c r="AH911" s="65"/>
      <c r="AI911" s="65"/>
      <c r="AJ911" s="65"/>
      <c r="AK911" s="29"/>
      <c r="AL911" s="29"/>
      <c r="AM911" s="170"/>
      <c r="AN911" s="170"/>
      <c r="AO911" s="170"/>
      <c r="AP911" s="170"/>
      <c r="AQ911" s="29"/>
      <c r="AR911" s="64"/>
      <c r="AS911" s="29"/>
      <c r="AT911" s="29"/>
      <c r="AU911" s="29"/>
      <c r="AV911" s="29"/>
      <c r="AW911" s="29"/>
      <c r="AX911" s="29"/>
      <c r="AY911" s="29"/>
      <c r="AZ911" s="29"/>
      <c r="BA911" s="90"/>
      <c r="BB911" s="97"/>
      <c r="BC911" s="98" t="str">
        <f>IF(AND(OR(K911=契約状況コード表!D$5,K911=契約状況コード表!D$6),OR(AG911=契約状況コード表!G$5,AG911=契約状況コード表!G$6)),"年間支払金額(全官署)",IF(OR(AG911=契約状況コード表!G$5,AG911=契約状況コード表!G$6),"年間支払金額",IF(AND(OR(COUNTIF(AI911,"*すべて*"),COUNTIF(AI911,"*全て*")),S911="●",OR(K911=契約状況コード表!D$5,K911=契約状況コード表!D$6)),"年間支払金額(全官署、契約相手方ごと)",IF(AND(OR(COUNTIF(AI911,"*すべて*"),COUNTIF(AI911,"*全て*")),S911="●"),"年間支払金額(契約相手方ごと)",IF(AND(OR(K911=契約状況コード表!D$5,K911=契約状況コード表!D$6),AG911=契約状況コード表!G$7),"契約総額(全官署)",IF(AND(K911=契約状況コード表!D$7,AG911=契約状況コード表!G$7),"契約総額(自官署のみ)",IF(K911=契約状況コード表!D$7,"年間支払金額(自官署のみ)",IF(AG911=契約状況コード表!G$7,"契約総額",IF(AND(COUNTIF(BJ911,"&lt;&gt;*単価*"),OR(K911=契約状況コード表!D$5,K911=契約状況コード表!D$6)),"全官署予定価格",IF(AND(COUNTIF(BJ911,"*単価*"),OR(K911=契約状況コード表!D$5,K911=契約状況コード表!D$6)),"全官署支払金額",IF(AND(COUNTIF(BJ911,"&lt;&gt;*単価*"),COUNTIF(BJ911,"*変更契約*")),"変更後予定価格",IF(COUNTIF(BJ911,"*単価*"),"年間支払金額","予定価格"))))))))))))</f>
        <v>予定価格</v>
      </c>
      <c r="BD911" s="98" t="str">
        <f>IF(AND(BI911=契約状況コード表!M$5,T911&gt;契約状況コード表!N$5),"○",IF(AND(BI911=契約状況コード表!M$6,T911&gt;=契約状況コード表!N$6),"○",IF(AND(BI911=契約状況コード表!M$7,T911&gt;=契約状況コード表!N$7),"○",IF(AND(BI911=契約状況コード表!M$8,T911&gt;=契約状況コード表!N$8),"○",IF(AND(BI911=契約状況コード表!M$9,T911&gt;=契約状況コード表!N$9),"○",IF(AND(BI911=契約状況コード表!M$10,T911&gt;=契約状況コード表!N$10),"○",IF(AND(BI911=契約状況コード表!M$11,T911&gt;=契約状況コード表!N$11),"○",IF(AND(BI911=契約状況コード表!M$12,T911&gt;=契約状況コード表!N$12),"○",IF(AND(BI911=契約状況コード表!M$13,T911&gt;=契約状況コード表!N$13),"○",IF(T911="他官署で調達手続き入札を実施のため","○","×"))))))))))</f>
        <v>×</v>
      </c>
      <c r="BE911" s="98" t="str">
        <f>IF(AND(BI911=契約状況コード表!M$5,Y911&gt;契約状況コード表!N$5),"○",IF(AND(BI911=契約状況コード表!M$6,Y911&gt;=契約状況コード表!N$6),"○",IF(AND(BI911=契約状況コード表!M$7,Y911&gt;=契約状況コード表!N$7),"○",IF(AND(BI911=契約状況コード表!M$8,Y911&gt;=契約状況コード表!N$8),"○",IF(AND(BI911=契約状況コード表!M$9,Y911&gt;=契約状況コード表!N$9),"○",IF(AND(BI911=契約状況コード表!M$10,Y911&gt;=契約状況コード表!N$10),"○",IF(AND(BI911=契約状況コード表!M$11,Y911&gt;=契約状況コード表!N$11),"○",IF(AND(BI911=契約状況コード表!M$12,Y911&gt;=契約状況コード表!N$12),"○",IF(AND(BI911=契約状況コード表!M$13,Y911&gt;=契約状況コード表!N$13),"○","×")))))))))</f>
        <v>×</v>
      </c>
      <c r="BF911" s="98" t="str">
        <f t="shared" si="107"/>
        <v>×</v>
      </c>
      <c r="BG911" s="98" t="str">
        <f t="shared" si="108"/>
        <v>×</v>
      </c>
      <c r="BH911" s="99" t="str">
        <f t="shared" si="109"/>
        <v/>
      </c>
      <c r="BI911" s="146">
        <f t="shared" si="110"/>
        <v>0</v>
      </c>
      <c r="BJ911" s="29" t="str">
        <f>IF(AG911=契約状況コード表!G$5,"",IF(AND(K911&lt;&gt;"",ISTEXT(U911)),"分担契約/単価契約",IF(ISTEXT(U911),"単価契約",IF(K911&lt;&gt;"","分担契約",""))))</f>
        <v/>
      </c>
      <c r="BK911" s="147"/>
      <c r="BL911" s="102" t="str">
        <f>IF(COUNTIF(T911,"**"),"",IF(AND(T911&gt;=契約状況コード表!P$5,OR(H911=契約状況コード表!M$5,H911=契約状況コード表!M$6)),1,IF(AND(T911&gt;=契約状況コード表!P$13,H911&lt;&gt;契約状況コード表!M$5,H911&lt;&gt;契約状況コード表!M$6),1,"")))</f>
        <v/>
      </c>
      <c r="BM911" s="132" t="str">
        <f t="shared" si="111"/>
        <v>○</v>
      </c>
      <c r="BN911" s="102" t="b">
        <f t="shared" si="112"/>
        <v>1</v>
      </c>
      <c r="BO911" s="102" t="b">
        <f t="shared" si="113"/>
        <v>1</v>
      </c>
    </row>
    <row r="912" spans="7:67" ht="60.6" customHeight="1">
      <c r="G912" s="64"/>
      <c r="H912" s="65"/>
      <c r="I912" s="65"/>
      <c r="J912" s="65"/>
      <c r="K912" s="64"/>
      <c r="L912" s="29"/>
      <c r="M912" s="66"/>
      <c r="N912" s="65"/>
      <c r="O912" s="67"/>
      <c r="P912" s="72"/>
      <c r="Q912" s="73"/>
      <c r="R912" s="65"/>
      <c r="S912" s="64"/>
      <c r="T912" s="68"/>
      <c r="U912" s="75"/>
      <c r="V912" s="76"/>
      <c r="W912" s="148" t="str">
        <f>IF(OR(T912="他官署で調達手続きを実施のため",AG912=契約状況コード表!G$5),"－",IF(V912&lt;&gt;"",ROUNDDOWN(V912/T912,3),(IFERROR(ROUNDDOWN(U912/T912,3),"－"))))</f>
        <v>－</v>
      </c>
      <c r="X912" s="68"/>
      <c r="Y912" s="68"/>
      <c r="Z912" s="71"/>
      <c r="AA912" s="69"/>
      <c r="AB912" s="70"/>
      <c r="AC912" s="71"/>
      <c r="AD912" s="71"/>
      <c r="AE912" s="71"/>
      <c r="AF912" s="71"/>
      <c r="AG912" s="69"/>
      <c r="AH912" s="65"/>
      <c r="AI912" s="65"/>
      <c r="AJ912" s="65"/>
      <c r="AK912" s="29"/>
      <c r="AL912" s="29"/>
      <c r="AM912" s="170"/>
      <c r="AN912" s="170"/>
      <c r="AO912" s="170"/>
      <c r="AP912" s="170"/>
      <c r="AQ912" s="29"/>
      <c r="AR912" s="64"/>
      <c r="AS912" s="29"/>
      <c r="AT912" s="29"/>
      <c r="AU912" s="29"/>
      <c r="AV912" s="29"/>
      <c r="AW912" s="29"/>
      <c r="AX912" s="29"/>
      <c r="AY912" s="29"/>
      <c r="AZ912" s="29"/>
      <c r="BA912" s="90"/>
      <c r="BB912" s="97"/>
      <c r="BC912" s="98" t="str">
        <f>IF(AND(OR(K912=契約状況コード表!D$5,K912=契約状況コード表!D$6),OR(AG912=契約状況コード表!G$5,AG912=契約状況コード表!G$6)),"年間支払金額(全官署)",IF(OR(AG912=契約状況コード表!G$5,AG912=契約状況コード表!G$6),"年間支払金額",IF(AND(OR(COUNTIF(AI912,"*すべて*"),COUNTIF(AI912,"*全て*")),S912="●",OR(K912=契約状況コード表!D$5,K912=契約状況コード表!D$6)),"年間支払金額(全官署、契約相手方ごと)",IF(AND(OR(COUNTIF(AI912,"*すべて*"),COUNTIF(AI912,"*全て*")),S912="●"),"年間支払金額(契約相手方ごと)",IF(AND(OR(K912=契約状況コード表!D$5,K912=契約状況コード表!D$6),AG912=契約状況コード表!G$7),"契約総額(全官署)",IF(AND(K912=契約状況コード表!D$7,AG912=契約状況コード表!G$7),"契約総額(自官署のみ)",IF(K912=契約状況コード表!D$7,"年間支払金額(自官署のみ)",IF(AG912=契約状況コード表!G$7,"契約総額",IF(AND(COUNTIF(BJ912,"&lt;&gt;*単価*"),OR(K912=契約状況コード表!D$5,K912=契約状況コード表!D$6)),"全官署予定価格",IF(AND(COUNTIF(BJ912,"*単価*"),OR(K912=契約状況コード表!D$5,K912=契約状況コード表!D$6)),"全官署支払金額",IF(AND(COUNTIF(BJ912,"&lt;&gt;*単価*"),COUNTIF(BJ912,"*変更契約*")),"変更後予定価格",IF(COUNTIF(BJ912,"*単価*"),"年間支払金額","予定価格"))))))))))))</f>
        <v>予定価格</v>
      </c>
      <c r="BD912" s="98" t="str">
        <f>IF(AND(BI912=契約状況コード表!M$5,T912&gt;契約状況コード表!N$5),"○",IF(AND(BI912=契約状況コード表!M$6,T912&gt;=契約状況コード表!N$6),"○",IF(AND(BI912=契約状況コード表!M$7,T912&gt;=契約状況コード表!N$7),"○",IF(AND(BI912=契約状況コード表!M$8,T912&gt;=契約状況コード表!N$8),"○",IF(AND(BI912=契約状況コード表!M$9,T912&gt;=契約状況コード表!N$9),"○",IF(AND(BI912=契約状況コード表!M$10,T912&gt;=契約状況コード表!N$10),"○",IF(AND(BI912=契約状況コード表!M$11,T912&gt;=契約状況コード表!N$11),"○",IF(AND(BI912=契約状況コード表!M$12,T912&gt;=契約状況コード表!N$12),"○",IF(AND(BI912=契約状況コード表!M$13,T912&gt;=契約状況コード表!N$13),"○",IF(T912="他官署で調達手続き入札を実施のため","○","×"))))))))))</f>
        <v>×</v>
      </c>
      <c r="BE912" s="98" t="str">
        <f>IF(AND(BI912=契約状況コード表!M$5,Y912&gt;契約状況コード表!N$5),"○",IF(AND(BI912=契約状況コード表!M$6,Y912&gt;=契約状況コード表!N$6),"○",IF(AND(BI912=契約状況コード表!M$7,Y912&gt;=契約状況コード表!N$7),"○",IF(AND(BI912=契約状況コード表!M$8,Y912&gt;=契約状況コード表!N$8),"○",IF(AND(BI912=契約状況コード表!M$9,Y912&gt;=契約状況コード表!N$9),"○",IF(AND(BI912=契約状況コード表!M$10,Y912&gt;=契約状況コード表!N$10),"○",IF(AND(BI912=契約状況コード表!M$11,Y912&gt;=契約状況コード表!N$11),"○",IF(AND(BI912=契約状況コード表!M$12,Y912&gt;=契約状況コード表!N$12),"○",IF(AND(BI912=契約状況コード表!M$13,Y912&gt;=契約状況コード表!N$13),"○","×")))))))))</f>
        <v>×</v>
      </c>
      <c r="BF912" s="98" t="str">
        <f t="shared" si="107"/>
        <v>×</v>
      </c>
      <c r="BG912" s="98" t="str">
        <f t="shared" si="108"/>
        <v>×</v>
      </c>
      <c r="BH912" s="99" t="str">
        <f t="shared" si="109"/>
        <v/>
      </c>
      <c r="BI912" s="146">
        <f t="shared" si="110"/>
        <v>0</v>
      </c>
      <c r="BJ912" s="29" t="str">
        <f>IF(AG912=契約状況コード表!G$5,"",IF(AND(K912&lt;&gt;"",ISTEXT(U912)),"分担契約/単価契約",IF(ISTEXT(U912),"単価契約",IF(K912&lt;&gt;"","分担契約",""))))</f>
        <v/>
      </c>
      <c r="BK912" s="147"/>
      <c r="BL912" s="102" t="str">
        <f>IF(COUNTIF(T912,"**"),"",IF(AND(T912&gt;=契約状況コード表!P$5,OR(H912=契約状況コード表!M$5,H912=契約状況コード表!M$6)),1,IF(AND(T912&gt;=契約状況コード表!P$13,H912&lt;&gt;契約状況コード表!M$5,H912&lt;&gt;契約状況コード表!M$6),1,"")))</f>
        <v/>
      </c>
      <c r="BM912" s="132" t="str">
        <f t="shared" si="111"/>
        <v>○</v>
      </c>
      <c r="BN912" s="102" t="b">
        <f t="shared" si="112"/>
        <v>1</v>
      </c>
      <c r="BO912" s="102" t="b">
        <f t="shared" si="113"/>
        <v>1</v>
      </c>
    </row>
    <row r="913" spans="7:67" ht="60.6" customHeight="1">
      <c r="G913" s="64"/>
      <c r="H913" s="65"/>
      <c r="I913" s="65"/>
      <c r="J913" s="65"/>
      <c r="K913" s="64"/>
      <c r="L913" s="29"/>
      <c r="M913" s="66"/>
      <c r="N913" s="65"/>
      <c r="O913" s="67"/>
      <c r="P913" s="72"/>
      <c r="Q913" s="73"/>
      <c r="R913" s="65"/>
      <c r="S913" s="64"/>
      <c r="T913" s="68"/>
      <c r="U913" s="75"/>
      <c r="V913" s="76"/>
      <c r="W913" s="148" t="str">
        <f>IF(OR(T913="他官署で調達手続きを実施のため",AG913=契約状況コード表!G$5),"－",IF(V913&lt;&gt;"",ROUNDDOWN(V913/T913,3),(IFERROR(ROUNDDOWN(U913/T913,3),"－"))))</f>
        <v>－</v>
      </c>
      <c r="X913" s="68"/>
      <c r="Y913" s="68"/>
      <c r="Z913" s="71"/>
      <c r="AA913" s="69"/>
      <c r="AB913" s="70"/>
      <c r="AC913" s="71"/>
      <c r="AD913" s="71"/>
      <c r="AE913" s="71"/>
      <c r="AF913" s="71"/>
      <c r="AG913" s="69"/>
      <c r="AH913" s="65"/>
      <c r="AI913" s="65"/>
      <c r="AJ913" s="65"/>
      <c r="AK913" s="29"/>
      <c r="AL913" s="29"/>
      <c r="AM913" s="170"/>
      <c r="AN913" s="170"/>
      <c r="AO913" s="170"/>
      <c r="AP913" s="170"/>
      <c r="AQ913" s="29"/>
      <c r="AR913" s="64"/>
      <c r="AS913" s="29"/>
      <c r="AT913" s="29"/>
      <c r="AU913" s="29"/>
      <c r="AV913" s="29"/>
      <c r="AW913" s="29"/>
      <c r="AX913" s="29"/>
      <c r="AY913" s="29"/>
      <c r="AZ913" s="29"/>
      <c r="BA913" s="90"/>
      <c r="BB913" s="97"/>
      <c r="BC913" s="98" t="str">
        <f>IF(AND(OR(K913=契約状況コード表!D$5,K913=契約状況コード表!D$6),OR(AG913=契約状況コード表!G$5,AG913=契約状況コード表!G$6)),"年間支払金額(全官署)",IF(OR(AG913=契約状況コード表!G$5,AG913=契約状況コード表!G$6),"年間支払金額",IF(AND(OR(COUNTIF(AI913,"*すべて*"),COUNTIF(AI913,"*全て*")),S913="●",OR(K913=契約状況コード表!D$5,K913=契約状況コード表!D$6)),"年間支払金額(全官署、契約相手方ごと)",IF(AND(OR(COUNTIF(AI913,"*すべて*"),COUNTIF(AI913,"*全て*")),S913="●"),"年間支払金額(契約相手方ごと)",IF(AND(OR(K913=契約状況コード表!D$5,K913=契約状況コード表!D$6),AG913=契約状況コード表!G$7),"契約総額(全官署)",IF(AND(K913=契約状況コード表!D$7,AG913=契約状況コード表!G$7),"契約総額(自官署のみ)",IF(K913=契約状況コード表!D$7,"年間支払金額(自官署のみ)",IF(AG913=契約状況コード表!G$7,"契約総額",IF(AND(COUNTIF(BJ913,"&lt;&gt;*単価*"),OR(K913=契約状況コード表!D$5,K913=契約状況コード表!D$6)),"全官署予定価格",IF(AND(COUNTIF(BJ913,"*単価*"),OR(K913=契約状況コード表!D$5,K913=契約状況コード表!D$6)),"全官署支払金額",IF(AND(COUNTIF(BJ913,"&lt;&gt;*単価*"),COUNTIF(BJ913,"*変更契約*")),"変更後予定価格",IF(COUNTIF(BJ913,"*単価*"),"年間支払金額","予定価格"))))))))))))</f>
        <v>予定価格</v>
      </c>
      <c r="BD913" s="98" t="str">
        <f>IF(AND(BI913=契約状況コード表!M$5,T913&gt;契約状況コード表!N$5),"○",IF(AND(BI913=契約状況コード表!M$6,T913&gt;=契約状況コード表!N$6),"○",IF(AND(BI913=契約状況コード表!M$7,T913&gt;=契約状況コード表!N$7),"○",IF(AND(BI913=契約状況コード表!M$8,T913&gt;=契約状況コード表!N$8),"○",IF(AND(BI913=契約状況コード表!M$9,T913&gt;=契約状況コード表!N$9),"○",IF(AND(BI913=契約状況コード表!M$10,T913&gt;=契約状況コード表!N$10),"○",IF(AND(BI913=契約状況コード表!M$11,T913&gt;=契約状況コード表!N$11),"○",IF(AND(BI913=契約状況コード表!M$12,T913&gt;=契約状況コード表!N$12),"○",IF(AND(BI913=契約状況コード表!M$13,T913&gt;=契約状況コード表!N$13),"○",IF(T913="他官署で調達手続き入札を実施のため","○","×"))))))))))</f>
        <v>×</v>
      </c>
      <c r="BE913" s="98" t="str">
        <f>IF(AND(BI913=契約状況コード表!M$5,Y913&gt;契約状況コード表!N$5),"○",IF(AND(BI913=契約状況コード表!M$6,Y913&gt;=契約状況コード表!N$6),"○",IF(AND(BI913=契約状況コード表!M$7,Y913&gt;=契約状況コード表!N$7),"○",IF(AND(BI913=契約状況コード表!M$8,Y913&gt;=契約状況コード表!N$8),"○",IF(AND(BI913=契約状況コード表!M$9,Y913&gt;=契約状況コード表!N$9),"○",IF(AND(BI913=契約状況コード表!M$10,Y913&gt;=契約状況コード表!N$10),"○",IF(AND(BI913=契約状況コード表!M$11,Y913&gt;=契約状況コード表!N$11),"○",IF(AND(BI913=契約状況コード表!M$12,Y913&gt;=契約状況コード表!N$12),"○",IF(AND(BI913=契約状況コード表!M$13,Y913&gt;=契約状況コード表!N$13),"○","×")))))))))</f>
        <v>×</v>
      </c>
      <c r="BF913" s="98" t="str">
        <f t="shared" si="107"/>
        <v>×</v>
      </c>
      <c r="BG913" s="98" t="str">
        <f t="shared" si="108"/>
        <v>×</v>
      </c>
      <c r="BH913" s="99" t="str">
        <f t="shared" si="109"/>
        <v/>
      </c>
      <c r="BI913" s="146">
        <f t="shared" si="110"/>
        <v>0</v>
      </c>
      <c r="BJ913" s="29" t="str">
        <f>IF(AG913=契約状況コード表!G$5,"",IF(AND(K913&lt;&gt;"",ISTEXT(U913)),"分担契約/単価契約",IF(ISTEXT(U913),"単価契約",IF(K913&lt;&gt;"","分担契約",""))))</f>
        <v/>
      </c>
      <c r="BK913" s="147"/>
      <c r="BL913" s="102" t="str">
        <f>IF(COUNTIF(T913,"**"),"",IF(AND(T913&gt;=契約状況コード表!P$5,OR(H913=契約状況コード表!M$5,H913=契約状況コード表!M$6)),1,IF(AND(T913&gt;=契約状況コード表!P$13,H913&lt;&gt;契約状況コード表!M$5,H913&lt;&gt;契約状況コード表!M$6),1,"")))</f>
        <v/>
      </c>
      <c r="BM913" s="132" t="str">
        <f t="shared" si="111"/>
        <v>○</v>
      </c>
      <c r="BN913" s="102" t="b">
        <f t="shared" si="112"/>
        <v>1</v>
      </c>
      <c r="BO913" s="102" t="b">
        <f t="shared" si="113"/>
        <v>1</v>
      </c>
    </row>
    <row r="914" spans="7:67" ht="60.6" customHeight="1">
      <c r="G914" s="64"/>
      <c r="H914" s="65"/>
      <c r="I914" s="65"/>
      <c r="J914" s="65"/>
      <c r="K914" s="64"/>
      <c r="L914" s="29"/>
      <c r="M914" s="66"/>
      <c r="N914" s="65"/>
      <c r="O914" s="67"/>
      <c r="P914" s="72"/>
      <c r="Q914" s="73"/>
      <c r="R914" s="65"/>
      <c r="S914" s="64"/>
      <c r="T914" s="68"/>
      <c r="U914" s="75"/>
      <c r="V914" s="76"/>
      <c r="W914" s="148" t="str">
        <f>IF(OR(T914="他官署で調達手続きを実施のため",AG914=契約状況コード表!G$5),"－",IF(V914&lt;&gt;"",ROUNDDOWN(V914/T914,3),(IFERROR(ROUNDDOWN(U914/T914,3),"－"))))</f>
        <v>－</v>
      </c>
      <c r="X914" s="68"/>
      <c r="Y914" s="68"/>
      <c r="Z914" s="71"/>
      <c r="AA914" s="69"/>
      <c r="AB914" s="70"/>
      <c r="AC914" s="71"/>
      <c r="AD914" s="71"/>
      <c r="AE914" s="71"/>
      <c r="AF914" s="71"/>
      <c r="AG914" s="69"/>
      <c r="AH914" s="65"/>
      <c r="AI914" s="65"/>
      <c r="AJ914" s="65"/>
      <c r="AK914" s="29"/>
      <c r="AL914" s="29"/>
      <c r="AM914" s="170"/>
      <c r="AN914" s="170"/>
      <c r="AO914" s="170"/>
      <c r="AP914" s="170"/>
      <c r="AQ914" s="29"/>
      <c r="AR914" s="64"/>
      <c r="AS914" s="29"/>
      <c r="AT914" s="29"/>
      <c r="AU914" s="29"/>
      <c r="AV914" s="29"/>
      <c r="AW914" s="29"/>
      <c r="AX914" s="29"/>
      <c r="AY914" s="29"/>
      <c r="AZ914" s="29"/>
      <c r="BA914" s="92"/>
      <c r="BB914" s="97"/>
      <c r="BC914" s="98" t="str">
        <f>IF(AND(OR(K914=契約状況コード表!D$5,K914=契約状況コード表!D$6),OR(AG914=契約状況コード表!G$5,AG914=契約状況コード表!G$6)),"年間支払金額(全官署)",IF(OR(AG914=契約状況コード表!G$5,AG914=契約状況コード表!G$6),"年間支払金額",IF(AND(OR(COUNTIF(AI914,"*すべて*"),COUNTIF(AI914,"*全て*")),S914="●",OR(K914=契約状況コード表!D$5,K914=契約状況コード表!D$6)),"年間支払金額(全官署、契約相手方ごと)",IF(AND(OR(COUNTIF(AI914,"*すべて*"),COUNTIF(AI914,"*全て*")),S914="●"),"年間支払金額(契約相手方ごと)",IF(AND(OR(K914=契約状況コード表!D$5,K914=契約状況コード表!D$6),AG914=契約状況コード表!G$7),"契約総額(全官署)",IF(AND(K914=契約状況コード表!D$7,AG914=契約状況コード表!G$7),"契約総額(自官署のみ)",IF(K914=契約状況コード表!D$7,"年間支払金額(自官署のみ)",IF(AG914=契約状況コード表!G$7,"契約総額",IF(AND(COUNTIF(BJ914,"&lt;&gt;*単価*"),OR(K914=契約状況コード表!D$5,K914=契約状況コード表!D$6)),"全官署予定価格",IF(AND(COUNTIF(BJ914,"*単価*"),OR(K914=契約状況コード表!D$5,K914=契約状況コード表!D$6)),"全官署支払金額",IF(AND(COUNTIF(BJ914,"&lt;&gt;*単価*"),COUNTIF(BJ914,"*変更契約*")),"変更後予定価格",IF(COUNTIF(BJ914,"*単価*"),"年間支払金額","予定価格"))))))))))))</f>
        <v>予定価格</v>
      </c>
      <c r="BD914" s="98" t="str">
        <f>IF(AND(BI914=契約状況コード表!M$5,T914&gt;契約状況コード表!N$5),"○",IF(AND(BI914=契約状況コード表!M$6,T914&gt;=契約状況コード表!N$6),"○",IF(AND(BI914=契約状況コード表!M$7,T914&gt;=契約状況コード表!N$7),"○",IF(AND(BI914=契約状況コード表!M$8,T914&gt;=契約状況コード表!N$8),"○",IF(AND(BI914=契約状況コード表!M$9,T914&gt;=契約状況コード表!N$9),"○",IF(AND(BI914=契約状況コード表!M$10,T914&gt;=契約状況コード表!N$10),"○",IF(AND(BI914=契約状況コード表!M$11,T914&gt;=契約状況コード表!N$11),"○",IF(AND(BI914=契約状況コード表!M$12,T914&gt;=契約状況コード表!N$12),"○",IF(AND(BI914=契約状況コード表!M$13,T914&gt;=契約状況コード表!N$13),"○",IF(T914="他官署で調達手続き入札を実施のため","○","×"))))))))))</f>
        <v>×</v>
      </c>
      <c r="BE914" s="98" t="str">
        <f>IF(AND(BI914=契約状況コード表!M$5,Y914&gt;契約状況コード表!N$5),"○",IF(AND(BI914=契約状況コード表!M$6,Y914&gt;=契約状況コード表!N$6),"○",IF(AND(BI914=契約状況コード表!M$7,Y914&gt;=契約状況コード表!N$7),"○",IF(AND(BI914=契約状況コード表!M$8,Y914&gt;=契約状況コード表!N$8),"○",IF(AND(BI914=契約状況コード表!M$9,Y914&gt;=契約状況コード表!N$9),"○",IF(AND(BI914=契約状況コード表!M$10,Y914&gt;=契約状況コード表!N$10),"○",IF(AND(BI914=契約状況コード表!M$11,Y914&gt;=契約状況コード表!N$11),"○",IF(AND(BI914=契約状況コード表!M$12,Y914&gt;=契約状況コード表!N$12),"○",IF(AND(BI914=契約状況コード表!M$13,Y914&gt;=契約状況コード表!N$13),"○","×")))))))))</f>
        <v>×</v>
      </c>
      <c r="BF914" s="98" t="str">
        <f t="shared" si="107"/>
        <v>×</v>
      </c>
      <c r="BG914" s="98" t="str">
        <f t="shared" si="108"/>
        <v>×</v>
      </c>
      <c r="BH914" s="99" t="str">
        <f t="shared" si="109"/>
        <v/>
      </c>
      <c r="BI914" s="146">
        <f t="shared" si="110"/>
        <v>0</v>
      </c>
      <c r="BJ914" s="29" t="str">
        <f>IF(AG914=契約状況コード表!G$5,"",IF(AND(K914&lt;&gt;"",ISTEXT(U914)),"分担契約/単価契約",IF(ISTEXT(U914),"単価契約",IF(K914&lt;&gt;"","分担契約",""))))</f>
        <v/>
      </c>
      <c r="BK914" s="147"/>
      <c r="BL914" s="102" t="str">
        <f>IF(COUNTIF(T914,"**"),"",IF(AND(T914&gt;=契約状況コード表!P$5,OR(H914=契約状況コード表!M$5,H914=契約状況コード表!M$6)),1,IF(AND(T914&gt;=契約状況コード表!P$13,H914&lt;&gt;契約状況コード表!M$5,H914&lt;&gt;契約状況コード表!M$6),1,"")))</f>
        <v/>
      </c>
      <c r="BM914" s="132" t="str">
        <f t="shared" si="111"/>
        <v>○</v>
      </c>
      <c r="BN914" s="102" t="b">
        <f t="shared" si="112"/>
        <v>1</v>
      </c>
      <c r="BO914" s="102" t="b">
        <f t="shared" si="113"/>
        <v>1</v>
      </c>
    </row>
    <row r="915" spans="7:67" ht="60.6" customHeight="1">
      <c r="G915" s="64"/>
      <c r="H915" s="65"/>
      <c r="I915" s="65"/>
      <c r="J915" s="65"/>
      <c r="K915" s="64"/>
      <c r="L915" s="29"/>
      <c r="M915" s="66"/>
      <c r="N915" s="65"/>
      <c r="O915" s="67"/>
      <c r="P915" s="72"/>
      <c r="Q915" s="73"/>
      <c r="R915" s="65"/>
      <c r="S915" s="64"/>
      <c r="T915" s="68"/>
      <c r="U915" s="75"/>
      <c r="V915" s="76"/>
      <c r="W915" s="148" t="str">
        <f>IF(OR(T915="他官署で調達手続きを実施のため",AG915=契約状況コード表!G$5),"－",IF(V915&lt;&gt;"",ROUNDDOWN(V915/T915,3),(IFERROR(ROUNDDOWN(U915/T915,3),"－"))))</f>
        <v>－</v>
      </c>
      <c r="X915" s="68"/>
      <c r="Y915" s="68"/>
      <c r="Z915" s="71"/>
      <c r="AA915" s="69"/>
      <c r="AB915" s="70"/>
      <c r="AC915" s="71"/>
      <c r="AD915" s="71"/>
      <c r="AE915" s="71"/>
      <c r="AF915" s="71"/>
      <c r="AG915" s="69"/>
      <c r="AH915" s="65"/>
      <c r="AI915" s="65"/>
      <c r="AJ915" s="65"/>
      <c r="AK915" s="29"/>
      <c r="AL915" s="29"/>
      <c r="AM915" s="170"/>
      <c r="AN915" s="170"/>
      <c r="AO915" s="170"/>
      <c r="AP915" s="170"/>
      <c r="AQ915" s="29"/>
      <c r="AR915" s="64"/>
      <c r="AS915" s="29"/>
      <c r="AT915" s="29"/>
      <c r="AU915" s="29"/>
      <c r="AV915" s="29"/>
      <c r="AW915" s="29"/>
      <c r="AX915" s="29"/>
      <c r="AY915" s="29"/>
      <c r="AZ915" s="29"/>
      <c r="BA915" s="90"/>
      <c r="BB915" s="97"/>
      <c r="BC915" s="98" t="str">
        <f>IF(AND(OR(K915=契約状況コード表!D$5,K915=契約状況コード表!D$6),OR(AG915=契約状況コード表!G$5,AG915=契約状況コード表!G$6)),"年間支払金額(全官署)",IF(OR(AG915=契約状況コード表!G$5,AG915=契約状況コード表!G$6),"年間支払金額",IF(AND(OR(COUNTIF(AI915,"*すべて*"),COUNTIF(AI915,"*全て*")),S915="●",OR(K915=契約状況コード表!D$5,K915=契約状況コード表!D$6)),"年間支払金額(全官署、契約相手方ごと)",IF(AND(OR(COUNTIF(AI915,"*すべて*"),COUNTIF(AI915,"*全て*")),S915="●"),"年間支払金額(契約相手方ごと)",IF(AND(OR(K915=契約状況コード表!D$5,K915=契約状況コード表!D$6),AG915=契約状況コード表!G$7),"契約総額(全官署)",IF(AND(K915=契約状況コード表!D$7,AG915=契約状況コード表!G$7),"契約総額(自官署のみ)",IF(K915=契約状況コード表!D$7,"年間支払金額(自官署のみ)",IF(AG915=契約状況コード表!G$7,"契約総額",IF(AND(COUNTIF(BJ915,"&lt;&gt;*単価*"),OR(K915=契約状況コード表!D$5,K915=契約状況コード表!D$6)),"全官署予定価格",IF(AND(COUNTIF(BJ915,"*単価*"),OR(K915=契約状況コード表!D$5,K915=契約状況コード表!D$6)),"全官署支払金額",IF(AND(COUNTIF(BJ915,"&lt;&gt;*単価*"),COUNTIF(BJ915,"*変更契約*")),"変更後予定価格",IF(COUNTIF(BJ915,"*単価*"),"年間支払金額","予定価格"))))))))))))</f>
        <v>予定価格</v>
      </c>
      <c r="BD915" s="98" t="str">
        <f>IF(AND(BI915=契約状況コード表!M$5,T915&gt;契約状況コード表!N$5),"○",IF(AND(BI915=契約状況コード表!M$6,T915&gt;=契約状況コード表!N$6),"○",IF(AND(BI915=契約状況コード表!M$7,T915&gt;=契約状況コード表!N$7),"○",IF(AND(BI915=契約状況コード表!M$8,T915&gt;=契約状況コード表!N$8),"○",IF(AND(BI915=契約状況コード表!M$9,T915&gt;=契約状況コード表!N$9),"○",IF(AND(BI915=契約状況コード表!M$10,T915&gt;=契約状況コード表!N$10),"○",IF(AND(BI915=契約状況コード表!M$11,T915&gt;=契約状況コード表!N$11),"○",IF(AND(BI915=契約状況コード表!M$12,T915&gt;=契約状況コード表!N$12),"○",IF(AND(BI915=契約状況コード表!M$13,T915&gt;=契約状況コード表!N$13),"○",IF(T915="他官署で調達手続き入札を実施のため","○","×"))))))))))</f>
        <v>×</v>
      </c>
      <c r="BE915" s="98" t="str">
        <f>IF(AND(BI915=契約状況コード表!M$5,Y915&gt;契約状況コード表!N$5),"○",IF(AND(BI915=契約状況コード表!M$6,Y915&gt;=契約状況コード表!N$6),"○",IF(AND(BI915=契約状況コード表!M$7,Y915&gt;=契約状況コード表!N$7),"○",IF(AND(BI915=契約状況コード表!M$8,Y915&gt;=契約状況コード表!N$8),"○",IF(AND(BI915=契約状況コード表!M$9,Y915&gt;=契約状況コード表!N$9),"○",IF(AND(BI915=契約状況コード表!M$10,Y915&gt;=契約状況コード表!N$10),"○",IF(AND(BI915=契約状況コード表!M$11,Y915&gt;=契約状況コード表!N$11),"○",IF(AND(BI915=契約状況コード表!M$12,Y915&gt;=契約状況コード表!N$12),"○",IF(AND(BI915=契約状況コード表!M$13,Y915&gt;=契約状況コード表!N$13),"○","×")))))))))</f>
        <v>×</v>
      </c>
      <c r="BF915" s="98" t="str">
        <f t="shared" si="107"/>
        <v>×</v>
      </c>
      <c r="BG915" s="98" t="str">
        <f t="shared" si="108"/>
        <v>×</v>
      </c>
      <c r="BH915" s="99" t="str">
        <f t="shared" si="109"/>
        <v/>
      </c>
      <c r="BI915" s="146">
        <f t="shared" si="110"/>
        <v>0</v>
      </c>
      <c r="BJ915" s="29" t="str">
        <f>IF(AG915=契約状況コード表!G$5,"",IF(AND(K915&lt;&gt;"",ISTEXT(U915)),"分担契約/単価契約",IF(ISTEXT(U915),"単価契約",IF(K915&lt;&gt;"","分担契約",""))))</f>
        <v/>
      </c>
      <c r="BK915" s="147"/>
      <c r="BL915" s="102" t="str">
        <f>IF(COUNTIF(T915,"**"),"",IF(AND(T915&gt;=契約状況コード表!P$5,OR(H915=契約状況コード表!M$5,H915=契約状況コード表!M$6)),1,IF(AND(T915&gt;=契約状況コード表!P$13,H915&lt;&gt;契約状況コード表!M$5,H915&lt;&gt;契約状況コード表!M$6),1,"")))</f>
        <v/>
      </c>
      <c r="BM915" s="132" t="str">
        <f t="shared" si="111"/>
        <v>○</v>
      </c>
      <c r="BN915" s="102" t="b">
        <f t="shared" si="112"/>
        <v>1</v>
      </c>
      <c r="BO915" s="102" t="b">
        <f t="shared" si="113"/>
        <v>1</v>
      </c>
    </row>
    <row r="916" spans="7:67" ht="60.6" customHeight="1">
      <c r="G916" s="64"/>
      <c r="H916" s="65"/>
      <c r="I916" s="65"/>
      <c r="J916" s="65"/>
      <c r="K916" s="64"/>
      <c r="L916" s="29"/>
      <c r="M916" s="66"/>
      <c r="N916" s="65"/>
      <c r="O916" s="67"/>
      <c r="P916" s="72"/>
      <c r="Q916" s="73"/>
      <c r="R916" s="65"/>
      <c r="S916" s="64"/>
      <c r="T916" s="68"/>
      <c r="U916" s="75"/>
      <c r="V916" s="76"/>
      <c r="W916" s="148" t="str">
        <f>IF(OR(T916="他官署で調達手続きを実施のため",AG916=契約状況コード表!G$5),"－",IF(V916&lt;&gt;"",ROUNDDOWN(V916/T916,3),(IFERROR(ROUNDDOWN(U916/T916,3),"－"))))</f>
        <v>－</v>
      </c>
      <c r="X916" s="68"/>
      <c r="Y916" s="68"/>
      <c r="Z916" s="71"/>
      <c r="AA916" s="69"/>
      <c r="AB916" s="70"/>
      <c r="AC916" s="71"/>
      <c r="AD916" s="71"/>
      <c r="AE916" s="71"/>
      <c r="AF916" s="71"/>
      <c r="AG916" s="69"/>
      <c r="AH916" s="65"/>
      <c r="AI916" s="65"/>
      <c r="AJ916" s="65"/>
      <c r="AK916" s="29"/>
      <c r="AL916" s="29"/>
      <c r="AM916" s="170"/>
      <c r="AN916" s="170"/>
      <c r="AO916" s="170"/>
      <c r="AP916" s="170"/>
      <c r="AQ916" s="29"/>
      <c r="AR916" s="64"/>
      <c r="AS916" s="29"/>
      <c r="AT916" s="29"/>
      <c r="AU916" s="29"/>
      <c r="AV916" s="29"/>
      <c r="AW916" s="29"/>
      <c r="AX916" s="29"/>
      <c r="AY916" s="29"/>
      <c r="AZ916" s="29"/>
      <c r="BA916" s="90"/>
      <c r="BB916" s="97"/>
      <c r="BC916" s="98" t="str">
        <f>IF(AND(OR(K916=契約状況コード表!D$5,K916=契約状況コード表!D$6),OR(AG916=契約状況コード表!G$5,AG916=契約状況コード表!G$6)),"年間支払金額(全官署)",IF(OR(AG916=契約状況コード表!G$5,AG916=契約状況コード表!G$6),"年間支払金額",IF(AND(OR(COUNTIF(AI916,"*すべて*"),COUNTIF(AI916,"*全て*")),S916="●",OR(K916=契約状況コード表!D$5,K916=契約状況コード表!D$6)),"年間支払金額(全官署、契約相手方ごと)",IF(AND(OR(COUNTIF(AI916,"*すべて*"),COUNTIF(AI916,"*全て*")),S916="●"),"年間支払金額(契約相手方ごと)",IF(AND(OR(K916=契約状況コード表!D$5,K916=契約状況コード表!D$6),AG916=契約状況コード表!G$7),"契約総額(全官署)",IF(AND(K916=契約状況コード表!D$7,AG916=契約状況コード表!G$7),"契約総額(自官署のみ)",IF(K916=契約状況コード表!D$7,"年間支払金額(自官署のみ)",IF(AG916=契約状況コード表!G$7,"契約総額",IF(AND(COUNTIF(BJ916,"&lt;&gt;*単価*"),OR(K916=契約状況コード表!D$5,K916=契約状況コード表!D$6)),"全官署予定価格",IF(AND(COUNTIF(BJ916,"*単価*"),OR(K916=契約状況コード表!D$5,K916=契約状況コード表!D$6)),"全官署支払金額",IF(AND(COUNTIF(BJ916,"&lt;&gt;*単価*"),COUNTIF(BJ916,"*変更契約*")),"変更後予定価格",IF(COUNTIF(BJ916,"*単価*"),"年間支払金額","予定価格"))))))))))))</f>
        <v>予定価格</v>
      </c>
      <c r="BD916" s="98" t="str">
        <f>IF(AND(BI916=契約状況コード表!M$5,T916&gt;契約状況コード表!N$5),"○",IF(AND(BI916=契約状況コード表!M$6,T916&gt;=契約状況コード表!N$6),"○",IF(AND(BI916=契約状況コード表!M$7,T916&gt;=契約状況コード表!N$7),"○",IF(AND(BI916=契約状況コード表!M$8,T916&gt;=契約状況コード表!N$8),"○",IF(AND(BI916=契約状況コード表!M$9,T916&gt;=契約状況コード表!N$9),"○",IF(AND(BI916=契約状況コード表!M$10,T916&gt;=契約状況コード表!N$10),"○",IF(AND(BI916=契約状況コード表!M$11,T916&gt;=契約状況コード表!N$11),"○",IF(AND(BI916=契約状況コード表!M$12,T916&gt;=契約状況コード表!N$12),"○",IF(AND(BI916=契約状況コード表!M$13,T916&gt;=契約状況コード表!N$13),"○",IF(T916="他官署で調達手続き入札を実施のため","○","×"))))))))))</f>
        <v>×</v>
      </c>
      <c r="BE916" s="98" t="str">
        <f>IF(AND(BI916=契約状況コード表!M$5,Y916&gt;契約状況コード表!N$5),"○",IF(AND(BI916=契約状況コード表!M$6,Y916&gt;=契約状況コード表!N$6),"○",IF(AND(BI916=契約状況コード表!M$7,Y916&gt;=契約状況コード表!N$7),"○",IF(AND(BI916=契約状況コード表!M$8,Y916&gt;=契約状況コード表!N$8),"○",IF(AND(BI916=契約状況コード表!M$9,Y916&gt;=契約状況コード表!N$9),"○",IF(AND(BI916=契約状況コード表!M$10,Y916&gt;=契約状況コード表!N$10),"○",IF(AND(BI916=契約状況コード表!M$11,Y916&gt;=契約状況コード表!N$11),"○",IF(AND(BI916=契約状況コード表!M$12,Y916&gt;=契約状況コード表!N$12),"○",IF(AND(BI916=契約状況コード表!M$13,Y916&gt;=契約状況コード表!N$13),"○","×")))))))))</f>
        <v>×</v>
      </c>
      <c r="BF916" s="98" t="str">
        <f t="shared" si="107"/>
        <v>×</v>
      </c>
      <c r="BG916" s="98" t="str">
        <f t="shared" si="108"/>
        <v>×</v>
      </c>
      <c r="BH916" s="99" t="str">
        <f t="shared" si="109"/>
        <v/>
      </c>
      <c r="BI916" s="146">
        <f t="shared" si="110"/>
        <v>0</v>
      </c>
      <c r="BJ916" s="29" t="str">
        <f>IF(AG916=契約状況コード表!G$5,"",IF(AND(K916&lt;&gt;"",ISTEXT(U916)),"分担契約/単価契約",IF(ISTEXT(U916),"単価契約",IF(K916&lt;&gt;"","分担契約",""))))</f>
        <v/>
      </c>
      <c r="BK916" s="147"/>
      <c r="BL916" s="102" t="str">
        <f>IF(COUNTIF(T916,"**"),"",IF(AND(T916&gt;=契約状況コード表!P$5,OR(H916=契約状況コード表!M$5,H916=契約状況コード表!M$6)),1,IF(AND(T916&gt;=契約状況コード表!P$13,H916&lt;&gt;契約状況コード表!M$5,H916&lt;&gt;契約状況コード表!M$6),1,"")))</f>
        <v/>
      </c>
      <c r="BM916" s="132" t="str">
        <f t="shared" si="111"/>
        <v>○</v>
      </c>
      <c r="BN916" s="102" t="b">
        <f t="shared" si="112"/>
        <v>1</v>
      </c>
      <c r="BO916" s="102" t="b">
        <f t="shared" si="113"/>
        <v>1</v>
      </c>
    </row>
    <row r="917" spans="7:67" ht="60.6" customHeight="1">
      <c r="G917" s="64"/>
      <c r="H917" s="65"/>
      <c r="I917" s="65"/>
      <c r="J917" s="65"/>
      <c r="K917" s="64"/>
      <c r="L917" s="29"/>
      <c r="M917" s="66"/>
      <c r="N917" s="65"/>
      <c r="O917" s="67"/>
      <c r="P917" s="72"/>
      <c r="Q917" s="73"/>
      <c r="R917" s="65"/>
      <c r="S917" s="64"/>
      <c r="T917" s="74"/>
      <c r="U917" s="131"/>
      <c r="V917" s="76"/>
      <c r="W917" s="148" t="str">
        <f>IF(OR(T917="他官署で調達手続きを実施のため",AG917=契約状況コード表!G$5),"－",IF(V917&lt;&gt;"",ROUNDDOWN(V917/T917,3),(IFERROR(ROUNDDOWN(U917/T917,3),"－"))))</f>
        <v>－</v>
      </c>
      <c r="X917" s="74"/>
      <c r="Y917" s="74"/>
      <c r="Z917" s="71"/>
      <c r="AA917" s="69"/>
      <c r="AB917" s="70"/>
      <c r="AC917" s="71"/>
      <c r="AD917" s="71"/>
      <c r="AE917" s="71"/>
      <c r="AF917" s="71"/>
      <c r="AG917" s="69"/>
      <c r="AH917" s="65"/>
      <c r="AI917" s="65"/>
      <c r="AJ917" s="65"/>
      <c r="AK917" s="29"/>
      <c r="AL917" s="29"/>
      <c r="AM917" s="170"/>
      <c r="AN917" s="170"/>
      <c r="AO917" s="170"/>
      <c r="AP917" s="170"/>
      <c r="AQ917" s="29"/>
      <c r="AR917" s="64"/>
      <c r="AS917" s="29"/>
      <c r="AT917" s="29"/>
      <c r="AU917" s="29"/>
      <c r="AV917" s="29"/>
      <c r="AW917" s="29"/>
      <c r="AX917" s="29"/>
      <c r="AY917" s="29"/>
      <c r="AZ917" s="29"/>
      <c r="BA917" s="90"/>
      <c r="BB917" s="97"/>
      <c r="BC917" s="98" t="str">
        <f>IF(AND(OR(K917=契約状況コード表!D$5,K917=契約状況コード表!D$6),OR(AG917=契約状況コード表!G$5,AG917=契約状況コード表!G$6)),"年間支払金額(全官署)",IF(OR(AG917=契約状況コード表!G$5,AG917=契約状況コード表!G$6),"年間支払金額",IF(AND(OR(COUNTIF(AI917,"*すべて*"),COUNTIF(AI917,"*全て*")),S917="●",OR(K917=契約状況コード表!D$5,K917=契約状況コード表!D$6)),"年間支払金額(全官署、契約相手方ごと)",IF(AND(OR(COUNTIF(AI917,"*すべて*"),COUNTIF(AI917,"*全て*")),S917="●"),"年間支払金額(契約相手方ごと)",IF(AND(OR(K917=契約状況コード表!D$5,K917=契約状況コード表!D$6),AG917=契約状況コード表!G$7),"契約総額(全官署)",IF(AND(K917=契約状況コード表!D$7,AG917=契約状況コード表!G$7),"契約総額(自官署のみ)",IF(K917=契約状況コード表!D$7,"年間支払金額(自官署のみ)",IF(AG917=契約状況コード表!G$7,"契約総額",IF(AND(COUNTIF(BJ917,"&lt;&gt;*単価*"),OR(K917=契約状況コード表!D$5,K917=契約状況コード表!D$6)),"全官署予定価格",IF(AND(COUNTIF(BJ917,"*単価*"),OR(K917=契約状況コード表!D$5,K917=契約状況コード表!D$6)),"全官署支払金額",IF(AND(COUNTIF(BJ917,"&lt;&gt;*単価*"),COUNTIF(BJ917,"*変更契約*")),"変更後予定価格",IF(COUNTIF(BJ917,"*単価*"),"年間支払金額","予定価格"))))))))))))</f>
        <v>予定価格</v>
      </c>
      <c r="BD917" s="98" t="str">
        <f>IF(AND(BI917=契約状況コード表!M$5,T917&gt;契約状況コード表!N$5),"○",IF(AND(BI917=契約状況コード表!M$6,T917&gt;=契約状況コード表!N$6),"○",IF(AND(BI917=契約状況コード表!M$7,T917&gt;=契約状況コード表!N$7),"○",IF(AND(BI917=契約状況コード表!M$8,T917&gt;=契約状況コード表!N$8),"○",IF(AND(BI917=契約状況コード表!M$9,T917&gt;=契約状況コード表!N$9),"○",IF(AND(BI917=契約状況コード表!M$10,T917&gt;=契約状況コード表!N$10),"○",IF(AND(BI917=契約状況コード表!M$11,T917&gt;=契約状況コード表!N$11),"○",IF(AND(BI917=契約状況コード表!M$12,T917&gt;=契約状況コード表!N$12),"○",IF(AND(BI917=契約状況コード表!M$13,T917&gt;=契約状況コード表!N$13),"○",IF(T917="他官署で調達手続き入札を実施のため","○","×"))))))))))</f>
        <v>×</v>
      </c>
      <c r="BE917" s="98" t="str">
        <f>IF(AND(BI917=契約状況コード表!M$5,Y917&gt;契約状況コード表!N$5),"○",IF(AND(BI917=契約状況コード表!M$6,Y917&gt;=契約状況コード表!N$6),"○",IF(AND(BI917=契約状況コード表!M$7,Y917&gt;=契約状況コード表!N$7),"○",IF(AND(BI917=契約状況コード表!M$8,Y917&gt;=契約状況コード表!N$8),"○",IF(AND(BI917=契約状況コード表!M$9,Y917&gt;=契約状況コード表!N$9),"○",IF(AND(BI917=契約状況コード表!M$10,Y917&gt;=契約状況コード表!N$10),"○",IF(AND(BI917=契約状況コード表!M$11,Y917&gt;=契約状況コード表!N$11),"○",IF(AND(BI917=契約状況コード表!M$12,Y917&gt;=契約状況コード表!N$12),"○",IF(AND(BI917=契約状況コード表!M$13,Y917&gt;=契約状況コード表!N$13),"○","×")))))))))</f>
        <v>×</v>
      </c>
      <c r="BF917" s="98" t="str">
        <f t="shared" si="107"/>
        <v>×</v>
      </c>
      <c r="BG917" s="98" t="str">
        <f t="shared" si="108"/>
        <v>×</v>
      </c>
      <c r="BH917" s="99" t="str">
        <f t="shared" si="109"/>
        <v/>
      </c>
      <c r="BI917" s="146">
        <f t="shared" si="110"/>
        <v>0</v>
      </c>
      <c r="BJ917" s="29" t="str">
        <f>IF(AG917=契約状況コード表!G$5,"",IF(AND(K917&lt;&gt;"",ISTEXT(U917)),"分担契約/単価契約",IF(ISTEXT(U917),"単価契約",IF(K917&lt;&gt;"","分担契約",""))))</f>
        <v/>
      </c>
      <c r="BK917" s="147"/>
      <c r="BL917" s="102" t="str">
        <f>IF(COUNTIF(T917,"**"),"",IF(AND(T917&gt;=契約状況コード表!P$5,OR(H917=契約状況コード表!M$5,H917=契約状況コード表!M$6)),1,IF(AND(T917&gt;=契約状況コード表!P$13,H917&lt;&gt;契約状況コード表!M$5,H917&lt;&gt;契約状況コード表!M$6),1,"")))</f>
        <v/>
      </c>
      <c r="BM917" s="132" t="str">
        <f t="shared" si="111"/>
        <v>○</v>
      </c>
      <c r="BN917" s="102" t="b">
        <f t="shared" si="112"/>
        <v>1</v>
      </c>
      <c r="BO917" s="102" t="b">
        <f t="shared" si="113"/>
        <v>1</v>
      </c>
    </row>
    <row r="918" spans="7:67" ht="60.6" customHeight="1">
      <c r="G918" s="64"/>
      <c r="H918" s="65"/>
      <c r="I918" s="65"/>
      <c r="J918" s="65"/>
      <c r="K918" s="64"/>
      <c r="L918" s="29"/>
      <c r="M918" s="66"/>
      <c r="N918" s="65"/>
      <c r="O918" s="67"/>
      <c r="P918" s="72"/>
      <c r="Q918" s="73"/>
      <c r="R918" s="65"/>
      <c r="S918" s="64"/>
      <c r="T918" s="68"/>
      <c r="U918" s="75"/>
      <c r="V918" s="76"/>
      <c r="W918" s="148" t="str">
        <f>IF(OR(T918="他官署で調達手続きを実施のため",AG918=契約状況コード表!G$5),"－",IF(V918&lt;&gt;"",ROUNDDOWN(V918/T918,3),(IFERROR(ROUNDDOWN(U918/T918,3),"－"))))</f>
        <v>－</v>
      </c>
      <c r="X918" s="68"/>
      <c r="Y918" s="68"/>
      <c r="Z918" s="71"/>
      <c r="AA918" s="69"/>
      <c r="AB918" s="70"/>
      <c r="AC918" s="71"/>
      <c r="AD918" s="71"/>
      <c r="AE918" s="71"/>
      <c r="AF918" s="71"/>
      <c r="AG918" s="69"/>
      <c r="AH918" s="65"/>
      <c r="AI918" s="65"/>
      <c r="AJ918" s="65"/>
      <c r="AK918" s="29"/>
      <c r="AL918" s="29"/>
      <c r="AM918" s="170"/>
      <c r="AN918" s="170"/>
      <c r="AO918" s="170"/>
      <c r="AP918" s="170"/>
      <c r="AQ918" s="29"/>
      <c r="AR918" s="64"/>
      <c r="AS918" s="29"/>
      <c r="AT918" s="29"/>
      <c r="AU918" s="29"/>
      <c r="AV918" s="29"/>
      <c r="AW918" s="29"/>
      <c r="AX918" s="29"/>
      <c r="AY918" s="29"/>
      <c r="AZ918" s="29"/>
      <c r="BA918" s="90"/>
      <c r="BB918" s="97"/>
      <c r="BC918" s="98" t="str">
        <f>IF(AND(OR(K918=契約状況コード表!D$5,K918=契約状況コード表!D$6),OR(AG918=契約状況コード表!G$5,AG918=契約状況コード表!G$6)),"年間支払金額(全官署)",IF(OR(AG918=契約状況コード表!G$5,AG918=契約状況コード表!G$6),"年間支払金額",IF(AND(OR(COUNTIF(AI918,"*すべて*"),COUNTIF(AI918,"*全て*")),S918="●",OR(K918=契約状況コード表!D$5,K918=契約状況コード表!D$6)),"年間支払金額(全官署、契約相手方ごと)",IF(AND(OR(COUNTIF(AI918,"*すべて*"),COUNTIF(AI918,"*全て*")),S918="●"),"年間支払金額(契約相手方ごと)",IF(AND(OR(K918=契約状況コード表!D$5,K918=契約状況コード表!D$6),AG918=契約状況コード表!G$7),"契約総額(全官署)",IF(AND(K918=契約状況コード表!D$7,AG918=契約状況コード表!G$7),"契約総額(自官署のみ)",IF(K918=契約状況コード表!D$7,"年間支払金額(自官署のみ)",IF(AG918=契約状況コード表!G$7,"契約総額",IF(AND(COUNTIF(BJ918,"&lt;&gt;*単価*"),OR(K918=契約状況コード表!D$5,K918=契約状況コード表!D$6)),"全官署予定価格",IF(AND(COUNTIF(BJ918,"*単価*"),OR(K918=契約状況コード表!D$5,K918=契約状況コード表!D$6)),"全官署支払金額",IF(AND(COUNTIF(BJ918,"&lt;&gt;*単価*"),COUNTIF(BJ918,"*変更契約*")),"変更後予定価格",IF(COUNTIF(BJ918,"*単価*"),"年間支払金額","予定価格"))))))))))))</f>
        <v>予定価格</v>
      </c>
      <c r="BD918" s="98" t="str">
        <f>IF(AND(BI918=契約状況コード表!M$5,T918&gt;契約状況コード表!N$5),"○",IF(AND(BI918=契約状況コード表!M$6,T918&gt;=契約状況コード表!N$6),"○",IF(AND(BI918=契約状況コード表!M$7,T918&gt;=契約状況コード表!N$7),"○",IF(AND(BI918=契約状況コード表!M$8,T918&gt;=契約状況コード表!N$8),"○",IF(AND(BI918=契約状況コード表!M$9,T918&gt;=契約状況コード表!N$9),"○",IF(AND(BI918=契約状況コード表!M$10,T918&gt;=契約状況コード表!N$10),"○",IF(AND(BI918=契約状況コード表!M$11,T918&gt;=契約状況コード表!N$11),"○",IF(AND(BI918=契約状況コード表!M$12,T918&gt;=契約状況コード表!N$12),"○",IF(AND(BI918=契約状況コード表!M$13,T918&gt;=契約状況コード表!N$13),"○",IF(T918="他官署で調達手続き入札を実施のため","○","×"))))))))))</f>
        <v>×</v>
      </c>
      <c r="BE918" s="98" t="str">
        <f>IF(AND(BI918=契約状況コード表!M$5,Y918&gt;契約状況コード表!N$5),"○",IF(AND(BI918=契約状況コード表!M$6,Y918&gt;=契約状況コード表!N$6),"○",IF(AND(BI918=契約状況コード表!M$7,Y918&gt;=契約状況コード表!N$7),"○",IF(AND(BI918=契約状況コード表!M$8,Y918&gt;=契約状況コード表!N$8),"○",IF(AND(BI918=契約状況コード表!M$9,Y918&gt;=契約状況コード表!N$9),"○",IF(AND(BI918=契約状況コード表!M$10,Y918&gt;=契約状況コード表!N$10),"○",IF(AND(BI918=契約状況コード表!M$11,Y918&gt;=契約状況コード表!N$11),"○",IF(AND(BI918=契約状況コード表!M$12,Y918&gt;=契約状況コード表!N$12),"○",IF(AND(BI918=契約状況コード表!M$13,Y918&gt;=契約状況コード表!N$13),"○","×")))))))))</f>
        <v>×</v>
      </c>
      <c r="BF918" s="98" t="str">
        <f t="shared" si="107"/>
        <v>×</v>
      </c>
      <c r="BG918" s="98" t="str">
        <f t="shared" si="108"/>
        <v>×</v>
      </c>
      <c r="BH918" s="99" t="str">
        <f t="shared" si="109"/>
        <v/>
      </c>
      <c r="BI918" s="146">
        <f t="shared" si="110"/>
        <v>0</v>
      </c>
      <c r="BJ918" s="29" t="str">
        <f>IF(AG918=契約状況コード表!G$5,"",IF(AND(K918&lt;&gt;"",ISTEXT(U918)),"分担契約/単価契約",IF(ISTEXT(U918),"単価契約",IF(K918&lt;&gt;"","分担契約",""))))</f>
        <v/>
      </c>
      <c r="BK918" s="147"/>
      <c r="BL918" s="102" t="str">
        <f>IF(COUNTIF(T918,"**"),"",IF(AND(T918&gt;=契約状況コード表!P$5,OR(H918=契約状況コード表!M$5,H918=契約状況コード表!M$6)),1,IF(AND(T918&gt;=契約状況コード表!P$13,H918&lt;&gt;契約状況コード表!M$5,H918&lt;&gt;契約状況コード表!M$6),1,"")))</f>
        <v/>
      </c>
      <c r="BM918" s="132" t="str">
        <f t="shared" si="111"/>
        <v>○</v>
      </c>
      <c r="BN918" s="102" t="b">
        <f t="shared" si="112"/>
        <v>1</v>
      </c>
      <c r="BO918" s="102" t="b">
        <f t="shared" si="113"/>
        <v>1</v>
      </c>
    </row>
    <row r="919" spans="7:67" ht="60.6" customHeight="1">
      <c r="G919" s="64"/>
      <c r="H919" s="65"/>
      <c r="I919" s="65"/>
      <c r="J919" s="65"/>
      <c r="K919" s="64"/>
      <c r="L919" s="29"/>
      <c r="M919" s="66"/>
      <c r="N919" s="65"/>
      <c r="O919" s="67"/>
      <c r="P919" s="72"/>
      <c r="Q919" s="73"/>
      <c r="R919" s="65"/>
      <c r="S919" s="64"/>
      <c r="T919" s="68"/>
      <c r="U919" s="75"/>
      <c r="V919" s="76"/>
      <c r="W919" s="148" t="str">
        <f>IF(OR(T919="他官署で調達手続きを実施のため",AG919=契約状況コード表!G$5),"－",IF(V919&lt;&gt;"",ROUNDDOWN(V919/T919,3),(IFERROR(ROUNDDOWN(U919/T919,3),"－"))))</f>
        <v>－</v>
      </c>
      <c r="X919" s="68"/>
      <c r="Y919" s="68"/>
      <c r="Z919" s="71"/>
      <c r="AA919" s="69"/>
      <c r="AB919" s="70"/>
      <c r="AC919" s="71"/>
      <c r="AD919" s="71"/>
      <c r="AE919" s="71"/>
      <c r="AF919" s="71"/>
      <c r="AG919" s="69"/>
      <c r="AH919" s="65"/>
      <c r="AI919" s="65"/>
      <c r="AJ919" s="65"/>
      <c r="AK919" s="29"/>
      <c r="AL919" s="29"/>
      <c r="AM919" s="170"/>
      <c r="AN919" s="170"/>
      <c r="AO919" s="170"/>
      <c r="AP919" s="170"/>
      <c r="AQ919" s="29"/>
      <c r="AR919" s="64"/>
      <c r="AS919" s="29"/>
      <c r="AT919" s="29"/>
      <c r="AU919" s="29"/>
      <c r="AV919" s="29"/>
      <c r="AW919" s="29"/>
      <c r="AX919" s="29"/>
      <c r="AY919" s="29"/>
      <c r="AZ919" s="29"/>
      <c r="BA919" s="90"/>
      <c r="BB919" s="97"/>
      <c r="BC919" s="98" t="str">
        <f>IF(AND(OR(K919=契約状況コード表!D$5,K919=契約状況コード表!D$6),OR(AG919=契約状況コード表!G$5,AG919=契約状況コード表!G$6)),"年間支払金額(全官署)",IF(OR(AG919=契約状況コード表!G$5,AG919=契約状況コード表!G$6),"年間支払金額",IF(AND(OR(COUNTIF(AI919,"*すべて*"),COUNTIF(AI919,"*全て*")),S919="●",OR(K919=契約状況コード表!D$5,K919=契約状況コード表!D$6)),"年間支払金額(全官署、契約相手方ごと)",IF(AND(OR(COUNTIF(AI919,"*すべて*"),COUNTIF(AI919,"*全て*")),S919="●"),"年間支払金額(契約相手方ごと)",IF(AND(OR(K919=契約状況コード表!D$5,K919=契約状況コード表!D$6),AG919=契約状況コード表!G$7),"契約総額(全官署)",IF(AND(K919=契約状況コード表!D$7,AG919=契約状況コード表!G$7),"契約総額(自官署のみ)",IF(K919=契約状況コード表!D$7,"年間支払金額(自官署のみ)",IF(AG919=契約状況コード表!G$7,"契約総額",IF(AND(COUNTIF(BJ919,"&lt;&gt;*単価*"),OR(K919=契約状況コード表!D$5,K919=契約状況コード表!D$6)),"全官署予定価格",IF(AND(COUNTIF(BJ919,"*単価*"),OR(K919=契約状況コード表!D$5,K919=契約状況コード表!D$6)),"全官署支払金額",IF(AND(COUNTIF(BJ919,"&lt;&gt;*単価*"),COUNTIF(BJ919,"*変更契約*")),"変更後予定価格",IF(COUNTIF(BJ919,"*単価*"),"年間支払金額","予定価格"))))))))))))</f>
        <v>予定価格</v>
      </c>
      <c r="BD919" s="98" t="str">
        <f>IF(AND(BI919=契約状況コード表!M$5,T919&gt;契約状況コード表!N$5),"○",IF(AND(BI919=契約状況コード表!M$6,T919&gt;=契約状況コード表!N$6),"○",IF(AND(BI919=契約状況コード表!M$7,T919&gt;=契約状況コード表!N$7),"○",IF(AND(BI919=契約状況コード表!M$8,T919&gt;=契約状況コード表!N$8),"○",IF(AND(BI919=契約状況コード表!M$9,T919&gt;=契約状況コード表!N$9),"○",IF(AND(BI919=契約状況コード表!M$10,T919&gt;=契約状況コード表!N$10),"○",IF(AND(BI919=契約状況コード表!M$11,T919&gt;=契約状況コード表!N$11),"○",IF(AND(BI919=契約状況コード表!M$12,T919&gt;=契約状況コード表!N$12),"○",IF(AND(BI919=契約状況コード表!M$13,T919&gt;=契約状況コード表!N$13),"○",IF(T919="他官署で調達手続き入札を実施のため","○","×"))))))))))</f>
        <v>×</v>
      </c>
      <c r="BE919" s="98" t="str">
        <f>IF(AND(BI919=契約状況コード表!M$5,Y919&gt;契約状況コード表!N$5),"○",IF(AND(BI919=契約状況コード表!M$6,Y919&gt;=契約状況コード表!N$6),"○",IF(AND(BI919=契約状況コード表!M$7,Y919&gt;=契約状況コード表!N$7),"○",IF(AND(BI919=契約状況コード表!M$8,Y919&gt;=契約状況コード表!N$8),"○",IF(AND(BI919=契約状況コード表!M$9,Y919&gt;=契約状況コード表!N$9),"○",IF(AND(BI919=契約状況コード表!M$10,Y919&gt;=契約状況コード表!N$10),"○",IF(AND(BI919=契約状況コード表!M$11,Y919&gt;=契約状況コード表!N$11),"○",IF(AND(BI919=契約状況コード表!M$12,Y919&gt;=契約状況コード表!N$12),"○",IF(AND(BI919=契約状況コード表!M$13,Y919&gt;=契約状況コード表!N$13),"○","×")))))))))</f>
        <v>×</v>
      </c>
      <c r="BF919" s="98" t="str">
        <f t="shared" si="107"/>
        <v>×</v>
      </c>
      <c r="BG919" s="98" t="str">
        <f t="shared" si="108"/>
        <v>×</v>
      </c>
      <c r="BH919" s="99" t="str">
        <f t="shared" si="109"/>
        <v/>
      </c>
      <c r="BI919" s="146">
        <f t="shared" si="110"/>
        <v>0</v>
      </c>
      <c r="BJ919" s="29" t="str">
        <f>IF(AG919=契約状況コード表!G$5,"",IF(AND(K919&lt;&gt;"",ISTEXT(U919)),"分担契約/単価契約",IF(ISTEXT(U919),"単価契約",IF(K919&lt;&gt;"","分担契約",""))))</f>
        <v/>
      </c>
      <c r="BK919" s="147"/>
      <c r="BL919" s="102" t="str">
        <f>IF(COUNTIF(T919,"**"),"",IF(AND(T919&gt;=契約状況コード表!P$5,OR(H919=契約状況コード表!M$5,H919=契約状況コード表!M$6)),1,IF(AND(T919&gt;=契約状況コード表!P$13,H919&lt;&gt;契約状況コード表!M$5,H919&lt;&gt;契約状況コード表!M$6),1,"")))</f>
        <v/>
      </c>
      <c r="BM919" s="132" t="str">
        <f t="shared" si="111"/>
        <v>○</v>
      </c>
      <c r="BN919" s="102" t="b">
        <f t="shared" si="112"/>
        <v>1</v>
      </c>
      <c r="BO919" s="102" t="b">
        <f t="shared" si="113"/>
        <v>1</v>
      </c>
    </row>
    <row r="920" spans="7:67" ht="60.6" customHeight="1">
      <c r="G920" s="64"/>
      <c r="H920" s="65"/>
      <c r="I920" s="65"/>
      <c r="J920" s="65"/>
      <c r="K920" s="64"/>
      <c r="L920" s="29"/>
      <c r="M920" s="66"/>
      <c r="N920" s="65"/>
      <c r="O920" s="67"/>
      <c r="P920" s="72"/>
      <c r="Q920" s="73"/>
      <c r="R920" s="65"/>
      <c r="S920" s="64"/>
      <c r="T920" s="68"/>
      <c r="U920" s="75"/>
      <c r="V920" s="76"/>
      <c r="W920" s="148" t="str">
        <f>IF(OR(T920="他官署で調達手続きを実施のため",AG920=契約状況コード表!G$5),"－",IF(V920&lt;&gt;"",ROUNDDOWN(V920/T920,3),(IFERROR(ROUNDDOWN(U920/T920,3),"－"))))</f>
        <v>－</v>
      </c>
      <c r="X920" s="68"/>
      <c r="Y920" s="68"/>
      <c r="Z920" s="71"/>
      <c r="AA920" s="69"/>
      <c r="AB920" s="70"/>
      <c r="AC920" s="71"/>
      <c r="AD920" s="71"/>
      <c r="AE920" s="71"/>
      <c r="AF920" s="71"/>
      <c r="AG920" s="69"/>
      <c r="AH920" s="65"/>
      <c r="AI920" s="65"/>
      <c r="AJ920" s="65"/>
      <c r="AK920" s="29"/>
      <c r="AL920" s="29"/>
      <c r="AM920" s="170"/>
      <c r="AN920" s="170"/>
      <c r="AO920" s="170"/>
      <c r="AP920" s="170"/>
      <c r="AQ920" s="29"/>
      <c r="AR920" s="64"/>
      <c r="AS920" s="29"/>
      <c r="AT920" s="29"/>
      <c r="AU920" s="29"/>
      <c r="AV920" s="29"/>
      <c r="AW920" s="29"/>
      <c r="AX920" s="29"/>
      <c r="AY920" s="29"/>
      <c r="AZ920" s="29"/>
      <c r="BA920" s="90"/>
      <c r="BB920" s="97"/>
      <c r="BC920" s="98" t="str">
        <f>IF(AND(OR(K920=契約状況コード表!D$5,K920=契約状況コード表!D$6),OR(AG920=契約状況コード表!G$5,AG920=契約状況コード表!G$6)),"年間支払金額(全官署)",IF(OR(AG920=契約状況コード表!G$5,AG920=契約状況コード表!G$6),"年間支払金額",IF(AND(OR(COUNTIF(AI920,"*すべて*"),COUNTIF(AI920,"*全て*")),S920="●",OR(K920=契約状況コード表!D$5,K920=契約状況コード表!D$6)),"年間支払金額(全官署、契約相手方ごと)",IF(AND(OR(COUNTIF(AI920,"*すべて*"),COUNTIF(AI920,"*全て*")),S920="●"),"年間支払金額(契約相手方ごと)",IF(AND(OR(K920=契約状況コード表!D$5,K920=契約状況コード表!D$6),AG920=契約状況コード表!G$7),"契約総額(全官署)",IF(AND(K920=契約状況コード表!D$7,AG920=契約状況コード表!G$7),"契約総額(自官署のみ)",IF(K920=契約状況コード表!D$7,"年間支払金額(自官署のみ)",IF(AG920=契約状況コード表!G$7,"契約総額",IF(AND(COUNTIF(BJ920,"&lt;&gt;*単価*"),OR(K920=契約状況コード表!D$5,K920=契約状況コード表!D$6)),"全官署予定価格",IF(AND(COUNTIF(BJ920,"*単価*"),OR(K920=契約状況コード表!D$5,K920=契約状況コード表!D$6)),"全官署支払金額",IF(AND(COUNTIF(BJ920,"&lt;&gt;*単価*"),COUNTIF(BJ920,"*変更契約*")),"変更後予定価格",IF(COUNTIF(BJ920,"*単価*"),"年間支払金額","予定価格"))))))))))))</f>
        <v>予定価格</v>
      </c>
      <c r="BD920" s="98" t="str">
        <f>IF(AND(BI920=契約状況コード表!M$5,T920&gt;契約状況コード表!N$5),"○",IF(AND(BI920=契約状況コード表!M$6,T920&gt;=契約状況コード表!N$6),"○",IF(AND(BI920=契約状況コード表!M$7,T920&gt;=契約状況コード表!N$7),"○",IF(AND(BI920=契約状況コード表!M$8,T920&gt;=契約状況コード表!N$8),"○",IF(AND(BI920=契約状況コード表!M$9,T920&gt;=契約状況コード表!N$9),"○",IF(AND(BI920=契約状況コード表!M$10,T920&gt;=契約状況コード表!N$10),"○",IF(AND(BI920=契約状況コード表!M$11,T920&gt;=契約状況コード表!N$11),"○",IF(AND(BI920=契約状況コード表!M$12,T920&gt;=契約状況コード表!N$12),"○",IF(AND(BI920=契約状況コード表!M$13,T920&gt;=契約状況コード表!N$13),"○",IF(T920="他官署で調達手続き入札を実施のため","○","×"))))))))))</f>
        <v>×</v>
      </c>
      <c r="BE920" s="98" t="str">
        <f>IF(AND(BI920=契約状況コード表!M$5,Y920&gt;契約状況コード表!N$5),"○",IF(AND(BI920=契約状況コード表!M$6,Y920&gt;=契約状況コード表!N$6),"○",IF(AND(BI920=契約状況コード表!M$7,Y920&gt;=契約状況コード表!N$7),"○",IF(AND(BI920=契約状況コード表!M$8,Y920&gt;=契約状況コード表!N$8),"○",IF(AND(BI920=契約状況コード表!M$9,Y920&gt;=契約状況コード表!N$9),"○",IF(AND(BI920=契約状況コード表!M$10,Y920&gt;=契約状況コード表!N$10),"○",IF(AND(BI920=契約状況コード表!M$11,Y920&gt;=契約状況コード表!N$11),"○",IF(AND(BI920=契約状況コード表!M$12,Y920&gt;=契約状況コード表!N$12),"○",IF(AND(BI920=契約状況コード表!M$13,Y920&gt;=契約状況コード表!N$13),"○","×")))))))))</f>
        <v>×</v>
      </c>
      <c r="BF920" s="98" t="str">
        <f t="shared" si="107"/>
        <v>×</v>
      </c>
      <c r="BG920" s="98" t="str">
        <f t="shared" si="108"/>
        <v>×</v>
      </c>
      <c r="BH920" s="99" t="str">
        <f t="shared" si="109"/>
        <v/>
      </c>
      <c r="BI920" s="146">
        <f t="shared" si="110"/>
        <v>0</v>
      </c>
      <c r="BJ920" s="29" t="str">
        <f>IF(AG920=契約状況コード表!G$5,"",IF(AND(K920&lt;&gt;"",ISTEXT(U920)),"分担契約/単価契約",IF(ISTEXT(U920),"単価契約",IF(K920&lt;&gt;"","分担契約",""))))</f>
        <v/>
      </c>
      <c r="BK920" s="147"/>
      <c r="BL920" s="102" t="str">
        <f>IF(COUNTIF(T920,"**"),"",IF(AND(T920&gt;=契約状況コード表!P$5,OR(H920=契約状況コード表!M$5,H920=契約状況コード表!M$6)),1,IF(AND(T920&gt;=契約状況コード表!P$13,H920&lt;&gt;契約状況コード表!M$5,H920&lt;&gt;契約状況コード表!M$6),1,"")))</f>
        <v/>
      </c>
      <c r="BM920" s="132" t="str">
        <f t="shared" si="111"/>
        <v>○</v>
      </c>
      <c r="BN920" s="102" t="b">
        <f t="shared" si="112"/>
        <v>1</v>
      </c>
      <c r="BO920" s="102" t="b">
        <f t="shared" si="113"/>
        <v>1</v>
      </c>
    </row>
    <row r="921" spans="7:67" ht="60.6" customHeight="1">
      <c r="G921" s="64"/>
      <c r="H921" s="65"/>
      <c r="I921" s="65"/>
      <c r="J921" s="65"/>
      <c r="K921" s="64"/>
      <c r="L921" s="29"/>
      <c r="M921" s="66"/>
      <c r="N921" s="65"/>
      <c r="O921" s="67"/>
      <c r="P921" s="72"/>
      <c r="Q921" s="73"/>
      <c r="R921" s="65"/>
      <c r="S921" s="64"/>
      <c r="T921" s="68"/>
      <c r="U921" s="75"/>
      <c r="V921" s="76"/>
      <c r="W921" s="148" t="str">
        <f>IF(OR(T921="他官署で調達手続きを実施のため",AG921=契約状況コード表!G$5),"－",IF(V921&lt;&gt;"",ROUNDDOWN(V921/T921,3),(IFERROR(ROUNDDOWN(U921/T921,3),"－"))))</f>
        <v>－</v>
      </c>
      <c r="X921" s="68"/>
      <c r="Y921" s="68"/>
      <c r="Z921" s="71"/>
      <c r="AA921" s="69"/>
      <c r="AB921" s="70"/>
      <c r="AC921" s="71"/>
      <c r="AD921" s="71"/>
      <c r="AE921" s="71"/>
      <c r="AF921" s="71"/>
      <c r="AG921" s="69"/>
      <c r="AH921" s="65"/>
      <c r="AI921" s="65"/>
      <c r="AJ921" s="65"/>
      <c r="AK921" s="29"/>
      <c r="AL921" s="29"/>
      <c r="AM921" s="170"/>
      <c r="AN921" s="170"/>
      <c r="AO921" s="170"/>
      <c r="AP921" s="170"/>
      <c r="AQ921" s="29"/>
      <c r="AR921" s="64"/>
      <c r="AS921" s="29"/>
      <c r="AT921" s="29"/>
      <c r="AU921" s="29"/>
      <c r="AV921" s="29"/>
      <c r="AW921" s="29"/>
      <c r="AX921" s="29"/>
      <c r="AY921" s="29"/>
      <c r="AZ921" s="29"/>
      <c r="BA921" s="92"/>
      <c r="BB921" s="97"/>
      <c r="BC921" s="98" t="str">
        <f>IF(AND(OR(K921=契約状況コード表!D$5,K921=契約状況コード表!D$6),OR(AG921=契約状況コード表!G$5,AG921=契約状況コード表!G$6)),"年間支払金額(全官署)",IF(OR(AG921=契約状況コード表!G$5,AG921=契約状況コード表!G$6),"年間支払金額",IF(AND(OR(COUNTIF(AI921,"*すべて*"),COUNTIF(AI921,"*全て*")),S921="●",OR(K921=契約状況コード表!D$5,K921=契約状況コード表!D$6)),"年間支払金額(全官署、契約相手方ごと)",IF(AND(OR(COUNTIF(AI921,"*すべて*"),COUNTIF(AI921,"*全て*")),S921="●"),"年間支払金額(契約相手方ごと)",IF(AND(OR(K921=契約状況コード表!D$5,K921=契約状況コード表!D$6),AG921=契約状況コード表!G$7),"契約総額(全官署)",IF(AND(K921=契約状況コード表!D$7,AG921=契約状況コード表!G$7),"契約総額(自官署のみ)",IF(K921=契約状況コード表!D$7,"年間支払金額(自官署のみ)",IF(AG921=契約状況コード表!G$7,"契約総額",IF(AND(COUNTIF(BJ921,"&lt;&gt;*単価*"),OR(K921=契約状況コード表!D$5,K921=契約状況コード表!D$6)),"全官署予定価格",IF(AND(COUNTIF(BJ921,"*単価*"),OR(K921=契約状況コード表!D$5,K921=契約状況コード表!D$6)),"全官署支払金額",IF(AND(COUNTIF(BJ921,"&lt;&gt;*単価*"),COUNTIF(BJ921,"*変更契約*")),"変更後予定価格",IF(COUNTIF(BJ921,"*単価*"),"年間支払金額","予定価格"))))))))))))</f>
        <v>予定価格</v>
      </c>
      <c r="BD921" s="98" t="str">
        <f>IF(AND(BI921=契約状況コード表!M$5,T921&gt;契約状況コード表!N$5),"○",IF(AND(BI921=契約状況コード表!M$6,T921&gt;=契約状況コード表!N$6),"○",IF(AND(BI921=契約状況コード表!M$7,T921&gt;=契約状況コード表!N$7),"○",IF(AND(BI921=契約状況コード表!M$8,T921&gt;=契約状況コード表!N$8),"○",IF(AND(BI921=契約状況コード表!M$9,T921&gt;=契約状況コード表!N$9),"○",IF(AND(BI921=契約状況コード表!M$10,T921&gt;=契約状況コード表!N$10),"○",IF(AND(BI921=契約状況コード表!M$11,T921&gt;=契約状況コード表!N$11),"○",IF(AND(BI921=契約状況コード表!M$12,T921&gt;=契約状況コード表!N$12),"○",IF(AND(BI921=契約状況コード表!M$13,T921&gt;=契約状況コード表!N$13),"○",IF(T921="他官署で調達手続き入札を実施のため","○","×"))))))))))</f>
        <v>×</v>
      </c>
      <c r="BE921" s="98" t="str">
        <f>IF(AND(BI921=契約状況コード表!M$5,Y921&gt;契約状況コード表!N$5),"○",IF(AND(BI921=契約状況コード表!M$6,Y921&gt;=契約状況コード表!N$6),"○",IF(AND(BI921=契約状況コード表!M$7,Y921&gt;=契約状況コード表!N$7),"○",IF(AND(BI921=契約状況コード表!M$8,Y921&gt;=契約状況コード表!N$8),"○",IF(AND(BI921=契約状況コード表!M$9,Y921&gt;=契約状況コード表!N$9),"○",IF(AND(BI921=契約状況コード表!M$10,Y921&gt;=契約状況コード表!N$10),"○",IF(AND(BI921=契約状況コード表!M$11,Y921&gt;=契約状況コード表!N$11),"○",IF(AND(BI921=契約状況コード表!M$12,Y921&gt;=契約状況コード表!N$12),"○",IF(AND(BI921=契約状況コード表!M$13,Y921&gt;=契約状況コード表!N$13),"○","×")))))))))</f>
        <v>×</v>
      </c>
      <c r="BF921" s="98" t="str">
        <f t="shared" ref="BF921:BF984" si="114">IF(AND(L921="×",BG921="○"),"×",BG921)</f>
        <v>×</v>
      </c>
      <c r="BG921" s="98" t="str">
        <f t="shared" ref="BG921:BG984" si="115">IF(BB921&lt;&gt;"",BB921,IF(COUNTIF(BC921,"*予定価格*"),BD921,BE921))</f>
        <v>×</v>
      </c>
      <c r="BH921" s="99" t="str">
        <f t="shared" ref="BH921:BH984" si="116">IF(BG921="○",X921,"")</f>
        <v/>
      </c>
      <c r="BI921" s="146">
        <f t="shared" ref="BI921:BI984" si="117">IF(H921="③情報システム",IF(COUNTIF(I921,"*借入*")+COUNTIF(I921,"*賃貸*")+COUNTIF(I921,"*リース*"),"⑨物品等賃借",IF(COUNTIF(I921,"*購入*")+COUNTIF(DM921,"*調達*"),"⑦物品等購入",IF(COUNTIF(I921,"*製造*"),"⑧物品等製造","⑩役務"))),H921)</f>
        <v>0</v>
      </c>
      <c r="BJ921" s="29" t="str">
        <f>IF(AG921=契約状況コード表!G$5,"",IF(AND(K921&lt;&gt;"",ISTEXT(U921)),"分担契約/単価契約",IF(ISTEXT(U921),"単価契約",IF(K921&lt;&gt;"","分担契約",""))))</f>
        <v/>
      </c>
      <c r="BK921" s="147"/>
      <c r="BL921" s="102" t="str">
        <f>IF(COUNTIF(T921,"**"),"",IF(AND(T921&gt;=契約状況コード表!P$5,OR(H921=契約状況コード表!M$5,H921=契約状況コード表!M$6)),1,IF(AND(T921&gt;=契約状況コード表!P$13,H921&lt;&gt;契約状況コード表!M$5,H921&lt;&gt;契約状況コード表!M$6),1,"")))</f>
        <v/>
      </c>
      <c r="BM921" s="132" t="str">
        <f t="shared" ref="BM921:BM984" si="118">IF(LEN(O921)=0,"○",IF(LEN(O921)=1,"○",IF(LEN(O921)=13,"○",IF(LEN(O921)=27,"○",IF(LEN(O921)=41,"○","×")))))</f>
        <v>○</v>
      </c>
      <c r="BN921" s="102" t="b">
        <f t="shared" ref="BN921:BN984" si="119">_xlfn.ISFORMULA(BI921)</f>
        <v>1</v>
      </c>
      <c r="BO921" s="102" t="b">
        <f t="shared" ref="BO921:BO984" si="120">_xlfn.ISFORMULA(BJ921)</f>
        <v>1</v>
      </c>
    </row>
    <row r="922" spans="7:67" ht="60.6" customHeight="1">
      <c r="G922" s="64"/>
      <c r="H922" s="65"/>
      <c r="I922" s="65"/>
      <c r="J922" s="65"/>
      <c r="K922" s="64"/>
      <c r="L922" s="29"/>
      <c r="M922" s="66"/>
      <c r="N922" s="65"/>
      <c r="O922" s="67"/>
      <c r="P922" s="72"/>
      <c r="Q922" s="73"/>
      <c r="R922" s="65"/>
      <c r="S922" s="64"/>
      <c r="T922" s="68"/>
      <c r="U922" s="75"/>
      <c r="V922" s="76"/>
      <c r="W922" s="148" t="str">
        <f>IF(OR(T922="他官署で調達手続きを実施のため",AG922=契約状況コード表!G$5),"－",IF(V922&lt;&gt;"",ROUNDDOWN(V922/T922,3),(IFERROR(ROUNDDOWN(U922/T922,3),"－"))))</f>
        <v>－</v>
      </c>
      <c r="X922" s="68"/>
      <c r="Y922" s="68"/>
      <c r="Z922" s="71"/>
      <c r="AA922" s="69"/>
      <c r="AB922" s="70"/>
      <c r="AC922" s="71"/>
      <c r="AD922" s="71"/>
      <c r="AE922" s="71"/>
      <c r="AF922" s="71"/>
      <c r="AG922" s="69"/>
      <c r="AH922" s="65"/>
      <c r="AI922" s="65"/>
      <c r="AJ922" s="65"/>
      <c r="AK922" s="29"/>
      <c r="AL922" s="29"/>
      <c r="AM922" s="170"/>
      <c r="AN922" s="170"/>
      <c r="AO922" s="170"/>
      <c r="AP922" s="170"/>
      <c r="AQ922" s="29"/>
      <c r="AR922" s="64"/>
      <c r="AS922" s="29"/>
      <c r="AT922" s="29"/>
      <c r="AU922" s="29"/>
      <c r="AV922" s="29"/>
      <c r="AW922" s="29"/>
      <c r="AX922" s="29"/>
      <c r="AY922" s="29"/>
      <c r="AZ922" s="29"/>
      <c r="BA922" s="90"/>
      <c r="BB922" s="97"/>
      <c r="BC922" s="98" t="str">
        <f>IF(AND(OR(K922=契約状況コード表!D$5,K922=契約状況コード表!D$6),OR(AG922=契約状況コード表!G$5,AG922=契約状況コード表!G$6)),"年間支払金額(全官署)",IF(OR(AG922=契約状況コード表!G$5,AG922=契約状況コード表!G$6),"年間支払金額",IF(AND(OR(COUNTIF(AI922,"*すべて*"),COUNTIF(AI922,"*全て*")),S922="●",OR(K922=契約状況コード表!D$5,K922=契約状況コード表!D$6)),"年間支払金額(全官署、契約相手方ごと)",IF(AND(OR(COUNTIF(AI922,"*すべて*"),COUNTIF(AI922,"*全て*")),S922="●"),"年間支払金額(契約相手方ごと)",IF(AND(OR(K922=契約状況コード表!D$5,K922=契約状況コード表!D$6),AG922=契約状況コード表!G$7),"契約総額(全官署)",IF(AND(K922=契約状況コード表!D$7,AG922=契約状況コード表!G$7),"契約総額(自官署のみ)",IF(K922=契約状況コード表!D$7,"年間支払金額(自官署のみ)",IF(AG922=契約状況コード表!G$7,"契約総額",IF(AND(COUNTIF(BJ922,"&lt;&gt;*単価*"),OR(K922=契約状況コード表!D$5,K922=契約状況コード表!D$6)),"全官署予定価格",IF(AND(COUNTIF(BJ922,"*単価*"),OR(K922=契約状況コード表!D$5,K922=契約状況コード表!D$6)),"全官署支払金額",IF(AND(COUNTIF(BJ922,"&lt;&gt;*単価*"),COUNTIF(BJ922,"*変更契約*")),"変更後予定価格",IF(COUNTIF(BJ922,"*単価*"),"年間支払金額","予定価格"))))))))))))</f>
        <v>予定価格</v>
      </c>
      <c r="BD922" s="98" t="str">
        <f>IF(AND(BI922=契約状況コード表!M$5,T922&gt;契約状況コード表!N$5),"○",IF(AND(BI922=契約状況コード表!M$6,T922&gt;=契約状況コード表!N$6),"○",IF(AND(BI922=契約状況コード表!M$7,T922&gt;=契約状況コード表!N$7),"○",IF(AND(BI922=契約状況コード表!M$8,T922&gt;=契約状況コード表!N$8),"○",IF(AND(BI922=契約状況コード表!M$9,T922&gt;=契約状況コード表!N$9),"○",IF(AND(BI922=契約状況コード表!M$10,T922&gt;=契約状況コード表!N$10),"○",IF(AND(BI922=契約状況コード表!M$11,T922&gt;=契約状況コード表!N$11),"○",IF(AND(BI922=契約状況コード表!M$12,T922&gt;=契約状況コード表!N$12),"○",IF(AND(BI922=契約状況コード表!M$13,T922&gt;=契約状況コード表!N$13),"○",IF(T922="他官署で調達手続き入札を実施のため","○","×"))))))))))</f>
        <v>×</v>
      </c>
      <c r="BE922" s="98" t="str">
        <f>IF(AND(BI922=契約状況コード表!M$5,Y922&gt;契約状況コード表!N$5),"○",IF(AND(BI922=契約状況コード表!M$6,Y922&gt;=契約状況コード表!N$6),"○",IF(AND(BI922=契約状況コード表!M$7,Y922&gt;=契約状況コード表!N$7),"○",IF(AND(BI922=契約状況コード表!M$8,Y922&gt;=契約状況コード表!N$8),"○",IF(AND(BI922=契約状況コード表!M$9,Y922&gt;=契約状況コード表!N$9),"○",IF(AND(BI922=契約状況コード表!M$10,Y922&gt;=契約状況コード表!N$10),"○",IF(AND(BI922=契約状況コード表!M$11,Y922&gt;=契約状況コード表!N$11),"○",IF(AND(BI922=契約状況コード表!M$12,Y922&gt;=契約状況コード表!N$12),"○",IF(AND(BI922=契約状況コード表!M$13,Y922&gt;=契約状況コード表!N$13),"○","×")))))))))</f>
        <v>×</v>
      </c>
      <c r="BF922" s="98" t="str">
        <f t="shared" si="114"/>
        <v>×</v>
      </c>
      <c r="BG922" s="98" t="str">
        <f t="shared" si="115"/>
        <v>×</v>
      </c>
      <c r="BH922" s="99" t="str">
        <f t="shared" si="116"/>
        <v/>
      </c>
      <c r="BI922" s="146">
        <f t="shared" si="117"/>
        <v>0</v>
      </c>
      <c r="BJ922" s="29" t="str">
        <f>IF(AG922=契約状況コード表!G$5,"",IF(AND(K922&lt;&gt;"",ISTEXT(U922)),"分担契約/単価契約",IF(ISTEXT(U922),"単価契約",IF(K922&lt;&gt;"","分担契約",""))))</f>
        <v/>
      </c>
      <c r="BK922" s="147"/>
      <c r="BL922" s="102" t="str">
        <f>IF(COUNTIF(T922,"**"),"",IF(AND(T922&gt;=契約状況コード表!P$5,OR(H922=契約状況コード表!M$5,H922=契約状況コード表!M$6)),1,IF(AND(T922&gt;=契約状況コード表!P$13,H922&lt;&gt;契約状況コード表!M$5,H922&lt;&gt;契約状況コード表!M$6),1,"")))</f>
        <v/>
      </c>
      <c r="BM922" s="132" t="str">
        <f t="shared" si="118"/>
        <v>○</v>
      </c>
      <c r="BN922" s="102" t="b">
        <f t="shared" si="119"/>
        <v>1</v>
      </c>
      <c r="BO922" s="102" t="b">
        <f t="shared" si="120"/>
        <v>1</v>
      </c>
    </row>
    <row r="923" spans="7:67" ht="60.6" customHeight="1">
      <c r="G923" s="64"/>
      <c r="H923" s="65"/>
      <c r="I923" s="65"/>
      <c r="J923" s="65"/>
      <c r="K923" s="64"/>
      <c r="L923" s="29"/>
      <c r="M923" s="66"/>
      <c r="N923" s="65"/>
      <c r="O923" s="67"/>
      <c r="P923" s="72"/>
      <c r="Q923" s="73"/>
      <c r="R923" s="65"/>
      <c r="S923" s="64"/>
      <c r="T923" s="68"/>
      <c r="U923" s="75"/>
      <c r="V923" s="76"/>
      <c r="W923" s="148" t="str">
        <f>IF(OR(T923="他官署で調達手続きを実施のため",AG923=契約状況コード表!G$5),"－",IF(V923&lt;&gt;"",ROUNDDOWN(V923/T923,3),(IFERROR(ROUNDDOWN(U923/T923,3),"－"))))</f>
        <v>－</v>
      </c>
      <c r="X923" s="68"/>
      <c r="Y923" s="68"/>
      <c r="Z923" s="71"/>
      <c r="AA923" s="69"/>
      <c r="AB923" s="70"/>
      <c r="AC923" s="71"/>
      <c r="AD923" s="71"/>
      <c r="AE923" s="71"/>
      <c r="AF923" s="71"/>
      <c r="AG923" s="69"/>
      <c r="AH923" s="65"/>
      <c r="AI923" s="65"/>
      <c r="AJ923" s="65"/>
      <c r="AK923" s="29"/>
      <c r="AL923" s="29"/>
      <c r="AM923" s="170"/>
      <c r="AN923" s="170"/>
      <c r="AO923" s="170"/>
      <c r="AP923" s="170"/>
      <c r="AQ923" s="29"/>
      <c r="AR923" s="64"/>
      <c r="AS923" s="29"/>
      <c r="AT923" s="29"/>
      <c r="AU923" s="29"/>
      <c r="AV923" s="29"/>
      <c r="AW923" s="29"/>
      <c r="AX923" s="29"/>
      <c r="AY923" s="29"/>
      <c r="AZ923" s="29"/>
      <c r="BA923" s="90"/>
      <c r="BB923" s="97"/>
      <c r="BC923" s="98" t="str">
        <f>IF(AND(OR(K923=契約状況コード表!D$5,K923=契約状況コード表!D$6),OR(AG923=契約状況コード表!G$5,AG923=契約状況コード表!G$6)),"年間支払金額(全官署)",IF(OR(AG923=契約状況コード表!G$5,AG923=契約状況コード表!G$6),"年間支払金額",IF(AND(OR(COUNTIF(AI923,"*すべて*"),COUNTIF(AI923,"*全て*")),S923="●",OR(K923=契約状況コード表!D$5,K923=契約状況コード表!D$6)),"年間支払金額(全官署、契約相手方ごと)",IF(AND(OR(COUNTIF(AI923,"*すべて*"),COUNTIF(AI923,"*全て*")),S923="●"),"年間支払金額(契約相手方ごと)",IF(AND(OR(K923=契約状況コード表!D$5,K923=契約状況コード表!D$6),AG923=契約状況コード表!G$7),"契約総額(全官署)",IF(AND(K923=契約状況コード表!D$7,AG923=契約状況コード表!G$7),"契約総額(自官署のみ)",IF(K923=契約状況コード表!D$7,"年間支払金額(自官署のみ)",IF(AG923=契約状況コード表!G$7,"契約総額",IF(AND(COUNTIF(BJ923,"&lt;&gt;*単価*"),OR(K923=契約状況コード表!D$5,K923=契約状況コード表!D$6)),"全官署予定価格",IF(AND(COUNTIF(BJ923,"*単価*"),OR(K923=契約状況コード表!D$5,K923=契約状況コード表!D$6)),"全官署支払金額",IF(AND(COUNTIF(BJ923,"&lt;&gt;*単価*"),COUNTIF(BJ923,"*変更契約*")),"変更後予定価格",IF(COUNTIF(BJ923,"*単価*"),"年間支払金額","予定価格"))))))))))))</f>
        <v>予定価格</v>
      </c>
      <c r="BD923" s="98" t="str">
        <f>IF(AND(BI923=契約状況コード表!M$5,T923&gt;契約状況コード表!N$5),"○",IF(AND(BI923=契約状況コード表!M$6,T923&gt;=契約状況コード表!N$6),"○",IF(AND(BI923=契約状況コード表!M$7,T923&gt;=契約状況コード表!N$7),"○",IF(AND(BI923=契約状況コード表!M$8,T923&gt;=契約状況コード表!N$8),"○",IF(AND(BI923=契約状況コード表!M$9,T923&gt;=契約状況コード表!N$9),"○",IF(AND(BI923=契約状況コード表!M$10,T923&gt;=契約状況コード表!N$10),"○",IF(AND(BI923=契約状況コード表!M$11,T923&gt;=契約状況コード表!N$11),"○",IF(AND(BI923=契約状況コード表!M$12,T923&gt;=契約状況コード表!N$12),"○",IF(AND(BI923=契約状況コード表!M$13,T923&gt;=契約状況コード表!N$13),"○",IF(T923="他官署で調達手続き入札を実施のため","○","×"))))))))))</f>
        <v>×</v>
      </c>
      <c r="BE923" s="98" t="str">
        <f>IF(AND(BI923=契約状況コード表!M$5,Y923&gt;契約状況コード表!N$5),"○",IF(AND(BI923=契約状況コード表!M$6,Y923&gt;=契約状況コード表!N$6),"○",IF(AND(BI923=契約状況コード表!M$7,Y923&gt;=契約状況コード表!N$7),"○",IF(AND(BI923=契約状況コード表!M$8,Y923&gt;=契約状況コード表!N$8),"○",IF(AND(BI923=契約状況コード表!M$9,Y923&gt;=契約状況コード表!N$9),"○",IF(AND(BI923=契約状況コード表!M$10,Y923&gt;=契約状況コード表!N$10),"○",IF(AND(BI923=契約状況コード表!M$11,Y923&gt;=契約状況コード表!N$11),"○",IF(AND(BI923=契約状況コード表!M$12,Y923&gt;=契約状況コード表!N$12),"○",IF(AND(BI923=契約状況コード表!M$13,Y923&gt;=契約状況コード表!N$13),"○","×")))))))))</f>
        <v>×</v>
      </c>
      <c r="BF923" s="98" t="str">
        <f t="shared" si="114"/>
        <v>×</v>
      </c>
      <c r="BG923" s="98" t="str">
        <f t="shared" si="115"/>
        <v>×</v>
      </c>
      <c r="BH923" s="99" t="str">
        <f t="shared" si="116"/>
        <v/>
      </c>
      <c r="BI923" s="146">
        <f t="shared" si="117"/>
        <v>0</v>
      </c>
      <c r="BJ923" s="29" t="str">
        <f>IF(AG923=契約状況コード表!G$5,"",IF(AND(K923&lt;&gt;"",ISTEXT(U923)),"分担契約/単価契約",IF(ISTEXT(U923),"単価契約",IF(K923&lt;&gt;"","分担契約",""))))</f>
        <v/>
      </c>
      <c r="BK923" s="147"/>
      <c r="BL923" s="102" t="str">
        <f>IF(COUNTIF(T923,"**"),"",IF(AND(T923&gt;=契約状況コード表!P$5,OR(H923=契約状況コード表!M$5,H923=契約状況コード表!M$6)),1,IF(AND(T923&gt;=契約状況コード表!P$13,H923&lt;&gt;契約状況コード表!M$5,H923&lt;&gt;契約状況コード表!M$6),1,"")))</f>
        <v/>
      </c>
      <c r="BM923" s="132" t="str">
        <f t="shared" si="118"/>
        <v>○</v>
      </c>
      <c r="BN923" s="102" t="b">
        <f t="shared" si="119"/>
        <v>1</v>
      </c>
      <c r="BO923" s="102" t="b">
        <f t="shared" si="120"/>
        <v>1</v>
      </c>
    </row>
    <row r="924" spans="7:67" ht="60.6" customHeight="1">
      <c r="G924" s="64"/>
      <c r="H924" s="65"/>
      <c r="I924" s="65"/>
      <c r="J924" s="65"/>
      <c r="K924" s="64"/>
      <c r="L924" s="29"/>
      <c r="M924" s="66"/>
      <c r="N924" s="65"/>
      <c r="O924" s="67"/>
      <c r="P924" s="72"/>
      <c r="Q924" s="73"/>
      <c r="R924" s="65"/>
      <c r="S924" s="64"/>
      <c r="T924" s="74"/>
      <c r="U924" s="131"/>
      <c r="V924" s="76"/>
      <c r="W924" s="148" t="str">
        <f>IF(OR(T924="他官署で調達手続きを実施のため",AG924=契約状況コード表!G$5),"－",IF(V924&lt;&gt;"",ROUNDDOWN(V924/T924,3),(IFERROR(ROUNDDOWN(U924/T924,3),"－"))))</f>
        <v>－</v>
      </c>
      <c r="X924" s="74"/>
      <c r="Y924" s="74"/>
      <c r="Z924" s="71"/>
      <c r="AA924" s="69"/>
      <c r="AB924" s="70"/>
      <c r="AC924" s="71"/>
      <c r="AD924" s="71"/>
      <c r="AE924" s="71"/>
      <c r="AF924" s="71"/>
      <c r="AG924" s="69"/>
      <c r="AH924" s="65"/>
      <c r="AI924" s="65"/>
      <c r="AJ924" s="65"/>
      <c r="AK924" s="29"/>
      <c r="AL924" s="29"/>
      <c r="AM924" s="170"/>
      <c r="AN924" s="170"/>
      <c r="AO924" s="170"/>
      <c r="AP924" s="170"/>
      <c r="AQ924" s="29"/>
      <c r="AR924" s="64"/>
      <c r="AS924" s="29"/>
      <c r="AT924" s="29"/>
      <c r="AU924" s="29"/>
      <c r="AV924" s="29"/>
      <c r="AW924" s="29"/>
      <c r="AX924" s="29"/>
      <c r="AY924" s="29"/>
      <c r="AZ924" s="29"/>
      <c r="BA924" s="90"/>
      <c r="BB924" s="97"/>
      <c r="BC924" s="98" t="str">
        <f>IF(AND(OR(K924=契約状況コード表!D$5,K924=契約状況コード表!D$6),OR(AG924=契約状況コード表!G$5,AG924=契約状況コード表!G$6)),"年間支払金額(全官署)",IF(OR(AG924=契約状況コード表!G$5,AG924=契約状況コード表!G$6),"年間支払金額",IF(AND(OR(COUNTIF(AI924,"*すべて*"),COUNTIF(AI924,"*全て*")),S924="●",OR(K924=契約状況コード表!D$5,K924=契約状況コード表!D$6)),"年間支払金額(全官署、契約相手方ごと)",IF(AND(OR(COUNTIF(AI924,"*すべて*"),COUNTIF(AI924,"*全て*")),S924="●"),"年間支払金額(契約相手方ごと)",IF(AND(OR(K924=契約状況コード表!D$5,K924=契約状況コード表!D$6),AG924=契約状況コード表!G$7),"契約総額(全官署)",IF(AND(K924=契約状況コード表!D$7,AG924=契約状況コード表!G$7),"契約総額(自官署のみ)",IF(K924=契約状況コード表!D$7,"年間支払金額(自官署のみ)",IF(AG924=契約状況コード表!G$7,"契約総額",IF(AND(COUNTIF(BJ924,"&lt;&gt;*単価*"),OR(K924=契約状況コード表!D$5,K924=契約状況コード表!D$6)),"全官署予定価格",IF(AND(COUNTIF(BJ924,"*単価*"),OR(K924=契約状況コード表!D$5,K924=契約状況コード表!D$6)),"全官署支払金額",IF(AND(COUNTIF(BJ924,"&lt;&gt;*単価*"),COUNTIF(BJ924,"*変更契約*")),"変更後予定価格",IF(COUNTIF(BJ924,"*単価*"),"年間支払金額","予定価格"))))))))))))</f>
        <v>予定価格</v>
      </c>
      <c r="BD924" s="98" t="str">
        <f>IF(AND(BI924=契約状況コード表!M$5,T924&gt;契約状況コード表!N$5),"○",IF(AND(BI924=契約状況コード表!M$6,T924&gt;=契約状況コード表!N$6),"○",IF(AND(BI924=契約状況コード表!M$7,T924&gt;=契約状況コード表!N$7),"○",IF(AND(BI924=契約状況コード表!M$8,T924&gt;=契約状況コード表!N$8),"○",IF(AND(BI924=契約状況コード表!M$9,T924&gt;=契約状況コード表!N$9),"○",IF(AND(BI924=契約状況コード表!M$10,T924&gt;=契約状況コード表!N$10),"○",IF(AND(BI924=契約状況コード表!M$11,T924&gt;=契約状況コード表!N$11),"○",IF(AND(BI924=契約状況コード表!M$12,T924&gt;=契約状況コード表!N$12),"○",IF(AND(BI924=契約状況コード表!M$13,T924&gt;=契約状況コード表!N$13),"○",IF(T924="他官署で調達手続き入札を実施のため","○","×"))))))))))</f>
        <v>×</v>
      </c>
      <c r="BE924" s="98" t="str">
        <f>IF(AND(BI924=契約状況コード表!M$5,Y924&gt;契約状況コード表!N$5),"○",IF(AND(BI924=契約状況コード表!M$6,Y924&gt;=契約状況コード表!N$6),"○",IF(AND(BI924=契約状況コード表!M$7,Y924&gt;=契約状況コード表!N$7),"○",IF(AND(BI924=契約状況コード表!M$8,Y924&gt;=契約状況コード表!N$8),"○",IF(AND(BI924=契約状況コード表!M$9,Y924&gt;=契約状況コード表!N$9),"○",IF(AND(BI924=契約状況コード表!M$10,Y924&gt;=契約状況コード表!N$10),"○",IF(AND(BI924=契約状況コード表!M$11,Y924&gt;=契約状況コード表!N$11),"○",IF(AND(BI924=契約状況コード表!M$12,Y924&gt;=契約状況コード表!N$12),"○",IF(AND(BI924=契約状況コード表!M$13,Y924&gt;=契約状況コード表!N$13),"○","×")))))))))</f>
        <v>×</v>
      </c>
      <c r="BF924" s="98" t="str">
        <f t="shared" si="114"/>
        <v>×</v>
      </c>
      <c r="BG924" s="98" t="str">
        <f t="shared" si="115"/>
        <v>×</v>
      </c>
      <c r="BH924" s="99" t="str">
        <f t="shared" si="116"/>
        <v/>
      </c>
      <c r="BI924" s="146">
        <f t="shared" si="117"/>
        <v>0</v>
      </c>
      <c r="BJ924" s="29" t="str">
        <f>IF(AG924=契約状況コード表!G$5,"",IF(AND(K924&lt;&gt;"",ISTEXT(U924)),"分担契約/単価契約",IF(ISTEXT(U924),"単価契約",IF(K924&lt;&gt;"","分担契約",""))))</f>
        <v/>
      </c>
      <c r="BK924" s="147"/>
      <c r="BL924" s="102" t="str">
        <f>IF(COUNTIF(T924,"**"),"",IF(AND(T924&gt;=契約状況コード表!P$5,OR(H924=契約状況コード表!M$5,H924=契約状況コード表!M$6)),1,IF(AND(T924&gt;=契約状況コード表!P$13,H924&lt;&gt;契約状況コード表!M$5,H924&lt;&gt;契約状況コード表!M$6),1,"")))</f>
        <v/>
      </c>
      <c r="BM924" s="132" t="str">
        <f t="shared" si="118"/>
        <v>○</v>
      </c>
      <c r="BN924" s="102" t="b">
        <f t="shared" si="119"/>
        <v>1</v>
      </c>
      <c r="BO924" s="102" t="b">
        <f t="shared" si="120"/>
        <v>1</v>
      </c>
    </row>
    <row r="925" spans="7:67" ht="60.6" customHeight="1">
      <c r="G925" s="64"/>
      <c r="H925" s="65"/>
      <c r="I925" s="65"/>
      <c r="J925" s="65"/>
      <c r="K925" s="64"/>
      <c r="L925" s="29"/>
      <c r="M925" s="66"/>
      <c r="N925" s="65"/>
      <c r="O925" s="67"/>
      <c r="P925" s="72"/>
      <c r="Q925" s="73"/>
      <c r="R925" s="65"/>
      <c r="S925" s="64"/>
      <c r="T925" s="68"/>
      <c r="U925" s="75"/>
      <c r="V925" s="76"/>
      <c r="W925" s="148" t="str">
        <f>IF(OR(T925="他官署で調達手続きを実施のため",AG925=契約状況コード表!G$5),"－",IF(V925&lt;&gt;"",ROUNDDOWN(V925/T925,3),(IFERROR(ROUNDDOWN(U925/T925,3),"－"))))</f>
        <v>－</v>
      </c>
      <c r="X925" s="68"/>
      <c r="Y925" s="68"/>
      <c r="Z925" s="71"/>
      <c r="AA925" s="69"/>
      <c r="AB925" s="70"/>
      <c r="AC925" s="71"/>
      <c r="AD925" s="71"/>
      <c r="AE925" s="71"/>
      <c r="AF925" s="71"/>
      <c r="AG925" s="69"/>
      <c r="AH925" s="65"/>
      <c r="AI925" s="65"/>
      <c r="AJ925" s="65"/>
      <c r="AK925" s="29"/>
      <c r="AL925" s="29"/>
      <c r="AM925" s="170"/>
      <c r="AN925" s="170"/>
      <c r="AO925" s="170"/>
      <c r="AP925" s="170"/>
      <c r="AQ925" s="29"/>
      <c r="AR925" s="64"/>
      <c r="AS925" s="29"/>
      <c r="AT925" s="29"/>
      <c r="AU925" s="29"/>
      <c r="AV925" s="29"/>
      <c r="AW925" s="29"/>
      <c r="AX925" s="29"/>
      <c r="AY925" s="29"/>
      <c r="AZ925" s="29"/>
      <c r="BA925" s="90"/>
      <c r="BB925" s="97"/>
      <c r="BC925" s="98" t="str">
        <f>IF(AND(OR(K925=契約状況コード表!D$5,K925=契約状況コード表!D$6),OR(AG925=契約状況コード表!G$5,AG925=契約状況コード表!G$6)),"年間支払金額(全官署)",IF(OR(AG925=契約状況コード表!G$5,AG925=契約状況コード表!G$6),"年間支払金額",IF(AND(OR(COUNTIF(AI925,"*すべて*"),COUNTIF(AI925,"*全て*")),S925="●",OR(K925=契約状況コード表!D$5,K925=契約状況コード表!D$6)),"年間支払金額(全官署、契約相手方ごと)",IF(AND(OR(COUNTIF(AI925,"*すべて*"),COUNTIF(AI925,"*全て*")),S925="●"),"年間支払金額(契約相手方ごと)",IF(AND(OR(K925=契約状況コード表!D$5,K925=契約状況コード表!D$6),AG925=契約状況コード表!G$7),"契約総額(全官署)",IF(AND(K925=契約状況コード表!D$7,AG925=契約状況コード表!G$7),"契約総額(自官署のみ)",IF(K925=契約状況コード表!D$7,"年間支払金額(自官署のみ)",IF(AG925=契約状況コード表!G$7,"契約総額",IF(AND(COUNTIF(BJ925,"&lt;&gt;*単価*"),OR(K925=契約状況コード表!D$5,K925=契約状況コード表!D$6)),"全官署予定価格",IF(AND(COUNTIF(BJ925,"*単価*"),OR(K925=契約状況コード表!D$5,K925=契約状況コード表!D$6)),"全官署支払金額",IF(AND(COUNTIF(BJ925,"&lt;&gt;*単価*"),COUNTIF(BJ925,"*変更契約*")),"変更後予定価格",IF(COUNTIF(BJ925,"*単価*"),"年間支払金額","予定価格"))))))))))))</f>
        <v>予定価格</v>
      </c>
      <c r="BD925" s="98" t="str">
        <f>IF(AND(BI925=契約状況コード表!M$5,T925&gt;契約状況コード表!N$5),"○",IF(AND(BI925=契約状況コード表!M$6,T925&gt;=契約状況コード表!N$6),"○",IF(AND(BI925=契約状況コード表!M$7,T925&gt;=契約状況コード表!N$7),"○",IF(AND(BI925=契約状況コード表!M$8,T925&gt;=契約状況コード表!N$8),"○",IF(AND(BI925=契約状況コード表!M$9,T925&gt;=契約状況コード表!N$9),"○",IF(AND(BI925=契約状況コード表!M$10,T925&gt;=契約状況コード表!N$10),"○",IF(AND(BI925=契約状況コード表!M$11,T925&gt;=契約状況コード表!N$11),"○",IF(AND(BI925=契約状況コード表!M$12,T925&gt;=契約状況コード表!N$12),"○",IF(AND(BI925=契約状況コード表!M$13,T925&gt;=契約状況コード表!N$13),"○",IF(T925="他官署で調達手続き入札を実施のため","○","×"))))))))))</f>
        <v>×</v>
      </c>
      <c r="BE925" s="98" t="str">
        <f>IF(AND(BI925=契約状況コード表!M$5,Y925&gt;契約状況コード表!N$5),"○",IF(AND(BI925=契約状況コード表!M$6,Y925&gt;=契約状況コード表!N$6),"○",IF(AND(BI925=契約状況コード表!M$7,Y925&gt;=契約状況コード表!N$7),"○",IF(AND(BI925=契約状況コード表!M$8,Y925&gt;=契約状況コード表!N$8),"○",IF(AND(BI925=契約状況コード表!M$9,Y925&gt;=契約状況コード表!N$9),"○",IF(AND(BI925=契約状況コード表!M$10,Y925&gt;=契約状況コード表!N$10),"○",IF(AND(BI925=契約状況コード表!M$11,Y925&gt;=契約状況コード表!N$11),"○",IF(AND(BI925=契約状況コード表!M$12,Y925&gt;=契約状況コード表!N$12),"○",IF(AND(BI925=契約状況コード表!M$13,Y925&gt;=契約状況コード表!N$13),"○","×")))))))))</f>
        <v>×</v>
      </c>
      <c r="BF925" s="98" t="str">
        <f t="shared" si="114"/>
        <v>×</v>
      </c>
      <c r="BG925" s="98" t="str">
        <f t="shared" si="115"/>
        <v>×</v>
      </c>
      <c r="BH925" s="99" t="str">
        <f t="shared" si="116"/>
        <v/>
      </c>
      <c r="BI925" s="146">
        <f t="shared" si="117"/>
        <v>0</v>
      </c>
      <c r="BJ925" s="29" t="str">
        <f>IF(AG925=契約状況コード表!G$5,"",IF(AND(K925&lt;&gt;"",ISTEXT(U925)),"分担契約/単価契約",IF(ISTEXT(U925),"単価契約",IF(K925&lt;&gt;"","分担契約",""))))</f>
        <v/>
      </c>
      <c r="BK925" s="147"/>
      <c r="BL925" s="102" t="str">
        <f>IF(COUNTIF(T925,"**"),"",IF(AND(T925&gt;=契約状況コード表!P$5,OR(H925=契約状況コード表!M$5,H925=契約状況コード表!M$6)),1,IF(AND(T925&gt;=契約状況コード表!P$13,H925&lt;&gt;契約状況コード表!M$5,H925&lt;&gt;契約状況コード表!M$6),1,"")))</f>
        <v/>
      </c>
      <c r="BM925" s="132" t="str">
        <f t="shared" si="118"/>
        <v>○</v>
      </c>
      <c r="BN925" s="102" t="b">
        <f t="shared" si="119"/>
        <v>1</v>
      </c>
      <c r="BO925" s="102" t="b">
        <f t="shared" si="120"/>
        <v>1</v>
      </c>
    </row>
    <row r="926" spans="7:67" ht="60.6" customHeight="1">
      <c r="G926" s="64"/>
      <c r="H926" s="65"/>
      <c r="I926" s="65"/>
      <c r="J926" s="65"/>
      <c r="K926" s="64"/>
      <c r="L926" s="29"/>
      <c r="M926" s="66"/>
      <c r="N926" s="65"/>
      <c r="O926" s="67"/>
      <c r="P926" s="72"/>
      <c r="Q926" s="73"/>
      <c r="R926" s="65"/>
      <c r="S926" s="64"/>
      <c r="T926" s="68"/>
      <c r="U926" s="75"/>
      <c r="V926" s="76"/>
      <c r="W926" s="148" t="str">
        <f>IF(OR(T926="他官署で調達手続きを実施のため",AG926=契約状況コード表!G$5),"－",IF(V926&lt;&gt;"",ROUNDDOWN(V926/T926,3),(IFERROR(ROUNDDOWN(U926/T926,3),"－"))))</f>
        <v>－</v>
      </c>
      <c r="X926" s="68"/>
      <c r="Y926" s="68"/>
      <c r="Z926" s="71"/>
      <c r="AA926" s="69"/>
      <c r="AB926" s="70"/>
      <c r="AC926" s="71"/>
      <c r="AD926" s="71"/>
      <c r="AE926" s="71"/>
      <c r="AF926" s="71"/>
      <c r="AG926" s="69"/>
      <c r="AH926" s="65"/>
      <c r="AI926" s="65"/>
      <c r="AJ926" s="65"/>
      <c r="AK926" s="29"/>
      <c r="AL926" s="29"/>
      <c r="AM926" s="170"/>
      <c r="AN926" s="170"/>
      <c r="AO926" s="170"/>
      <c r="AP926" s="170"/>
      <c r="AQ926" s="29"/>
      <c r="AR926" s="64"/>
      <c r="AS926" s="29"/>
      <c r="AT926" s="29"/>
      <c r="AU926" s="29"/>
      <c r="AV926" s="29"/>
      <c r="AW926" s="29"/>
      <c r="AX926" s="29"/>
      <c r="AY926" s="29"/>
      <c r="AZ926" s="29"/>
      <c r="BA926" s="90"/>
      <c r="BB926" s="97"/>
      <c r="BC926" s="98" t="str">
        <f>IF(AND(OR(K926=契約状況コード表!D$5,K926=契約状況コード表!D$6),OR(AG926=契約状況コード表!G$5,AG926=契約状況コード表!G$6)),"年間支払金額(全官署)",IF(OR(AG926=契約状況コード表!G$5,AG926=契約状況コード表!G$6),"年間支払金額",IF(AND(OR(COUNTIF(AI926,"*すべて*"),COUNTIF(AI926,"*全て*")),S926="●",OR(K926=契約状況コード表!D$5,K926=契約状況コード表!D$6)),"年間支払金額(全官署、契約相手方ごと)",IF(AND(OR(COUNTIF(AI926,"*すべて*"),COUNTIF(AI926,"*全て*")),S926="●"),"年間支払金額(契約相手方ごと)",IF(AND(OR(K926=契約状況コード表!D$5,K926=契約状況コード表!D$6),AG926=契約状況コード表!G$7),"契約総額(全官署)",IF(AND(K926=契約状況コード表!D$7,AG926=契約状況コード表!G$7),"契約総額(自官署のみ)",IF(K926=契約状況コード表!D$7,"年間支払金額(自官署のみ)",IF(AG926=契約状況コード表!G$7,"契約総額",IF(AND(COUNTIF(BJ926,"&lt;&gt;*単価*"),OR(K926=契約状況コード表!D$5,K926=契約状況コード表!D$6)),"全官署予定価格",IF(AND(COUNTIF(BJ926,"*単価*"),OR(K926=契約状況コード表!D$5,K926=契約状況コード表!D$6)),"全官署支払金額",IF(AND(COUNTIF(BJ926,"&lt;&gt;*単価*"),COUNTIF(BJ926,"*変更契約*")),"変更後予定価格",IF(COUNTIF(BJ926,"*単価*"),"年間支払金額","予定価格"))))))))))))</f>
        <v>予定価格</v>
      </c>
      <c r="BD926" s="98" t="str">
        <f>IF(AND(BI926=契約状況コード表!M$5,T926&gt;契約状況コード表!N$5),"○",IF(AND(BI926=契約状況コード表!M$6,T926&gt;=契約状況コード表!N$6),"○",IF(AND(BI926=契約状況コード表!M$7,T926&gt;=契約状況コード表!N$7),"○",IF(AND(BI926=契約状況コード表!M$8,T926&gt;=契約状況コード表!N$8),"○",IF(AND(BI926=契約状況コード表!M$9,T926&gt;=契約状況コード表!N$9),"○",IF(AND(BI926=契約状況コード表!M$10,T926&gt;=契約状況コード表!N$10),"○",IF(AND(BI926=契約状況コード表!M$11,T926&gt;=契約状況コード表!N$11),"○",IF(AND(BI926=契約状況コード表!M$12,T926&gt;=契約状況コード表!N$12),"○",IF(AND(BI926=契約状況コード表!M$13,T926&gt;=契約状況コード表!N$13),"○",IF(T926="他官署で調達手続き入札を実施のため","○","×"))))))))))</f>
        <v>×</v>
      </c>
      <c r="BE926" s="98" t="str">
        <f>IF(AND(BI926=契約状況コード表!M$5,Y926&gt;契約状況コード表!N$5),"○",IF(AND(BI926=契約状況コード表!M$6,Y926&gt;=契約状況コード表!N$6),"○",IF(AND(BI926=契約状況コード表!M$7,Y926&gt;=契約状況コード表!N$7),"○",IF(AND(BI926=契約状況コード表!M$8,Y926&gt;=契約状況コード表!N$8),"○",IF(AND(BI926=契約状況コード表!M$9,Y926&gt;=契約状況コード表!N$9),"○",IF(AND(BI926=契約状況コード表!M$10,Y926&gt;=契約状況コード表!N$10),"○",IF(AND(BI926=契約状況コード表!M$11,Y926&gt;=契約状況コード表!N$11),"○",IF(AND(BI926=契約状況コード表!M$12,Y926&gt;=契約状況コード表!N$12),"○",IF(AND(BI926=契約状況コード表!M$13,Y926&gt;=契約状況コード表!N$13),"○","×")))))))))</f>
        <v>×</v>
      </c>
      <c r="BF926" s="98" t="str">
        <f t="shared" si="114"/>
        <v>×</v>
      </c>
      <c r="BG926" s="98" t="str">
        <f t="shared" si="115"/>
        <v>×</v>
      </c>
      <c r="BH926" s="99" t="str">
        <f t="shared" si="116"/>
        <v/>
      </c>
      <c r="BI926" s="146">
        <f t="shared" si="117"/>
        <v>0</v>
      </c>
      <c r="BJ926" s="29" t="str">
        <f>IF(AG926=契約状況コード表!G$5,"",IF(AND(K926&lt;&gt;"",ISTEXT(U926)),"分担契約/単価契約",IF(ISTEXT(U926),"単価契約",IF(K926&lt;&gt;"","分担契約",""))))</f>
        <v/>
      </c>
      <c r="BK926" s="147"/>
      <c r="BL926" s="102" t="str">
        <f>IF(COUNTIF(T926,"**"),"",IF(AND(T926&gt;=契約状況コード表!P$5,OR(H926=契約状況コード表!M$5,H926=契約状況コード表!M$6)),1,IF(AND(T926&gt;=契約状況コード表!P$13,H926&lt;&gt;契約状況コード表!M$5,H926&lt;&gt;契約状況コード表!M$6),1,"")))</f>
        <v/>
      </c>
      <c r="BM926" s="132" t="str">
        <f t="shared" si="118"/>
        <v>○</v>
      </c>
      <c r="BN926" s="102" t="b">
        <f t="shared" si="119"/>
        <v>1</v>
      </c>
      <c r="BO926" s="102" t="b">
        <f t="shared" si="120"/>
        <v>1</v>
      </c>
    </row>
    <row r="927" spans="7:67" ht="60.6" customHeight="1">
      <c r="G927" s="64"/>
      <c r="H927" s="65"/>
      <c r="I927" s="65"/>
      <c r="J927" s="65"/>
      <c r="K927" s="64"/>
      <c r="L927" s="29"/>
      <c r="M927" s="66"/>
      <c r="N927" s="65"/>
      <c r="O927" s="67"/>
      <c r="P927" s="72"/>
      <c r="Q927" s="73"/>
      <c r="R927" s="65"/>
      <c r="S927" s="64"/>
      <c r="T927" s="68"/>
      <c r="U927" s="75"/>
      <c r="V927" s="76"/>
      <c r="W927" s="148" t="str">
        <f>IF(OR(T927="他官署で調達手続きを実施のため",AG927=契約状況コード表!G$5),"－",IF(V927&lt;&gt;"",ROUNDDOWN(V927/T927,3),(IFERROR(ROUNDDOWN(U927/T927,3),"－"))))</f>
        <v>－</v>
      </c>
      <c r="X927" s="68"/>
      <c r="Y927" s="68"/>
      <c r="Z927" s="71"/>
      <c r="AA927" s="69"/>
      <c r="AB927" s="70"/>
      <c r="AC927" s="71"/>
      <c r="AD927" s="71"/>
      <c r="AE927" s="71"/>
      <c r="AF927" s="71"/>
      <c r="AG927" s="69"/>
      <c r="AH927" s="65"/>
      <c r="AI927" s="65"/>
      <c r="AJ927" s="65"/>
      <c r="AK927" s="29"/>
      <c r="AL927" s="29"/>
      <c r="AM927" s="170"/>
      <c r="AN927" s="170"/>
      <c r="AO927" s="170"/>
      <c r="AP927" s="170"/>
      <c r="AQ927" s="29"/>
      <c r="AR927" s="64"/>
      <c r="AS927" s="29"/>
      <c r="AT927" s="29"/>
      <c r="AU927" s="29"/>
      <c r="AV927" s="29"/>
      <c r="AW927" s="29"/>
      <c r="AX927" s="29"/>
      <c r="AY927" s="29"/>
      <c r="AZ927" s="29"/>
      <c r="BA927" s="90"/>
      <c r="BB927" s="97"/>
      <c r="BC927" s="98" t="str">
        <f>IF(AND(OR(K927=契約状況コード表!D$5,K927=契約状況コード表!D$6),OR(AG927=契約状況コード表!G$5,AG927=契約状況コード表!G$6)),"年間支払金額(全官署)",IF(OR(AG927=契約状況コード表!G$5,AG927=契約状況コード表!G$6),"年間支払金額",IF(AND(OR(COUNTIF(AI927,"*すべて*"),COUNTIF(AI927,"*全て*")),S927="●",OR(K927=契約状況コード表!D$5,K927=契約状況コード表!D$6)),"年間支払金額(全官署、契約相手方ごと)",IF(AND(OR(COUNTIF(AI927,"*すべて*"),COUNTIF(AI927,"*全て*")),S927="●"),"年間支払金額(契約相手方ごと)",IF(AND(OR(K927=契約状況コード表!D$5,K927=契約状況コード表!D$6),AG927=契約状況コード表!G$7),"契約総額(全官署)",IF(AND(K927=契約状況コード表!D$7,AG927=契約状況コード表!G$7),"契約総額(自官署のみ)",IF(K927=契約状況コード表!D$7,"年間支払金額(自官署のみ)",IF(AG927=契約状況コード表!G$7,"契約総額",IF(AND(COUNTIF(BJ927,"&lt;&gt;*単価*"),OR(K927=契約状況コード表!D$5,K927=契約状況コード表!D$6)),"全官署予定価格",IF(AND(COUNTIF(BJ927,"*単価*"),OR(K927=契約状況コード表!D$5,K927=契約状況コード表!D$6)),"全官署支払金額",IF(AND(COUNTIF(BJ927,"&lt;&gt;*単価*"),COUNTIF(BJ927,"*変更契約*")),"変更後予定価格",IF(COUNTIF(BJ927,"*単価*"),"年間支払金額","予定価格"))))))))))))</f>
        <v>予定価格</v>
      </c>
      <c r="BD927" s="98" t="str">
        <f>IF(AND(BI927=契約状況コード表!M$5,T927&gt;契約状況コード表!N$5),"○",IF(AND(BI927=契約状況コード表!M$6,T927&gt;=契約状況コード表!N$6),"○",IF(AND(BI927=契約状況コード表!M$7,T927&gt;=契約状況コード表!N$7),"○",IF(AND(BI927=契約状況コード表!M$8,T927&gt;=契約状況コード表!N$8),"○",IF(AND(BI927=契約状況コード表!M$9,T927&gt;=契約状況コード表!N$9),"○",IF(AND(BI927=契約状況コード表!M$10,T927&gt;=契約状況コード表!N$10),"○",IF(AND(BI927=契約状況コード表!M$11,T927&gt;=契約状況コード表!N$11),"○",IF(AND(BI927=契約状況コード表!M$12,T927&gt;=契約状況コード表!N$12),"○",IF(AND(BI927=契約状況コード表!M$13,T927&gt;=契約状況コード表!N$13),"○",IF(T927="他官署で調達手続き入札を実施のため","○","×"))))))))))</f>
        <v>×</v>
      </c>
      <c r="BE927" s="98" t="str">
        <f>IF(AND(BI927=契約状況コード表!M$5,Y927&gt;契約状況コード表!N$5),"○",IF(AND(BI927=契約状況コード表!M$6,Y927&gt;=契約状況コード表!N$6),"○",IF(AND(BI927=契約状況コード表!M$7,Y927&gt;=契約状況コード表!N$7),"○",IF(AND(BI927=契約状況コード表!M$8,Y927&gt;=契約状況コード表!N$8),"○",IF(AND(BI927=契約状況コード表!M$9,Y927&gt;=契約状況コード表!N$9),"○",IF(AND(BI927=契約状況コード表!M$10,Y927&gt;=契約状況コード表!N$10),"○",IF(AND(BI927=契約状況コード表!M$11,Y927&gt;=契約状況コード表!N$11),"○",IF(AND(BI927=契約状況コード表!M$12,Y927&gt;=契約状況コード表!N$12),"○",IF(AND(BI927=契約状況コード表!M$13,Y927&gt;=契約状況コード表!N$13),"○","×")))))))))</f>
        <v>×</v>
      </c>
      <c r="BF927" s="98" t="str">
        <f t="shared" si="114"/>
        <v>×</v>
      </c>
      <c r="BG927" s="98" t="str">
        <f t="shared" si="115"/>
        <v>×</v>
      </c>
      <c r="BH927" s="99" t="str">
        <f t="shared" si="116"/>
        <v/>
      </c>
      <c r="BI927" s="146">
        <f t="shared" si="117"/>
        <v>0</v>
      </c>
      <c r="BJ927" s="29" t="str">
        <f>IF(AG927=契約状況コード表!G$5,"",IF(AND(K927&lt;&gt;"",ISTEXT(U927)),"分担契約/単価契約",IF(ISTEXT(U927),"単価契約",IF(K927&lt;&gt;"","分担契約",""))))</f>
        <v/>
      </c>
      <c r="BK927" s="147"/>
      <c r="BL927" s="102" t="str">
        <f>IF(COUNTIF(T927,"**"),"",IF(AND(T927&gt;=契約状況コード表!P$5,OR(H927=契約状況コード表!M$5,H927=契約状況コード表!M$6)),1,IF(AND(T927&gt;=契約状況コード表!P$13,H927&lt;&gt;契約状況コード表!M$5,H927&lt;&gt;契約状況コード表!M$6),1,"")))</f>
        <v/>
      </c>
      <c r="BM927" s="132" t="str">
        <f t="shared" si="118"/>
        <v>○</v>
      </c>
      <c r="BN927" s="102" t="b">
        <f t="shared" si="119"/>
        <v>1</v>
      </c>
      <c r="BO927" s="102" t="b">
        <f t="shared" si="120"/>
        <v>1</v>
      </c>
    </row>
    <row r="928" spans="7:67" ht="60.6" customHeight="1">
      <c r="G928" s="64"/>
      <c r="H928" s="65"/>
      <c r="I928" s="65"/>
      <c r="J928" s="65"/>
      <c r="K928" s="64"/>
      <c r="L928" s="29"/>
      <c r="M928" s="66"/>
      <c r="N928" s="65"/>
      <c r="O928" s="67"/>
      <c r="P928" s="72"/>
      <c r="Q928" s="73"/>
      <c r="R928" s="65"/>
      <c r="S928" s="64"/>
      <c r="T928" s="68"/>
      <c r="U928" s="75"/>
      <c r="V928" s="76"/>
      <c r="W928" s="148" t="str">
        <f>IF(OR(T928="他官署で調達手続きを実施のため",AG928=契約状況コード表!G$5),"－",IF(V928&lt;&gt;"",ROUNDDOWN(V928/T928,3),(IFERROR(ROUNDDOWN(U928/T928,3),"－"))))</f>
        <v>－</v>
      </c>
      <c r="X928" s="68"/>
      <c r="Y928" s="68"/>
      <c r="Z928" s="71"/>
      <c r="AA928" s="69"/>
      <c r="AB928" s="70"/>
      <c r="AC928" s="71"/>
      <c r="AD928" s="71"/>
      <c r="AE928" s="71"/>
      <c r="AF928" s="71"/>
      <c r="AG928" s="69"/>
      <c r="AH928" s="65"/>
      <c r="AI928" s="65"/>
      <c r="AJ928" s="65"/>
      <c r="AK928" s="29"/>
      <c r="AL928" s="29"/>
      <c r="AM928" s="170"/>
      <c r="AN928" s="170"/>
      <c r="AO928" s="170"/>
      <c r="AP928" s="170"/>
      <c r="AQ928" s="29"/>
      <c r="AR928" s="64"/>
      <c r="AS928" s="29"/>
      <c r="AT928" s="29"/>
      <c r="AU928" s="29"/>
      <c r="AV928" s="29"/>
      <c r="AW928" s="29"/>
      <c r="AX928" s="29"/>
      <c r="AY928" s="29"/>
      <c r="AZ928" s="29"/>
      <c r="BA928" s="92"/>
      <c r="BB928" s="97"/>
      <c r="BC928" s="98" t="str">
        <f>IF(AND(OR(K928=契約状況コード表!D$5,K928=契約状況コード表!D$6),OR(AG928=契約状況コード表!G$5,AG928=契約状況コード表!G$6)),"年間支払金額(全官署)",IF(OR(AG928=契約状況コード表!G$5,AG928=契約状況コード表!G$6),"年間支払金額",IF(AND(OR(COUNTIF(AI928,"*すべて*"),COUNTIF(AI928,"*全て*")),S928="●",OR(K928=契約状況コード表!D$5,K928=契約状況コード表!D$6)),"年間支払金額(全官署、契約相手方ごと)",IF(AND(OR(COUNTIF(AI928,"*すべて*"),COUNTIF(AI928,"*全て*")),S928="●"),"年間支払金額(契約相手方ごと)",IF(AND(OR(K928=契約状況コード表!D$5,K928=契約状況コード表!D$6),AG928=契約状況コード表!G$7),"契約総額(全官署)",IF(AND(K928=契約状況コード表!D$7,AG928=契約状況コード表!G$7),"契約総額(自官署のみ)",IF(K928=契約状況コード表!D$7,"年間支払金額(自官署のみ)",IF(AG928=契約状況コード表!G$7,"契約総額",IF(AND(COUNTIF(BJ928,"&lt;&gt;*単価*"),OR(K928=契約状況コード表!D$5,K928=契約状況コード表!D$6)),"全官署予定価格",IF(AND(COUNTIF(BJ928,"*単価*"),OR(K928=契約状況コード表!D$5,K928=契約状況コード表!D$6)),"全官署支払金額",IF(AND(COUNTIF(BJ928,"&lt;&gt;*単価*"),COUNTIF(BJ928,"*変更契約*")),"変更後予定価格",IF(COUNTIF(BJ928,"*単価*"),"年間支払金額","予定価格"))))))))))))</f>
        <v>予定価格</v>
      </c>
      <c r="BD928" s="98" t="str">
        <f>IF(AND(BI928=契約状況コード表!M$5,T928&gt;契約状況コード表!N$5),"○",IF(AND(BI928=契約状況コード表!M$6,T928&gt;=契約状況コード表!N$6),"○",IF(AND(BI928=契約状況コード表!M$7,T928&gt;=契約状況コード表!N$7),"○",IF(AND(BI928=契約状況コード表!M$8,T928&gt;=契約状況コード表!N$8),"○",IF(AND(BI928=契約状況コード表!M$9,T928&gt;=契約状況コード表!N$9),"○",IF(AND(BI928=契約状況コード表!M$10,T928&gt;=契約状況コード表!N$10),"○",IF(AND(BI928=契約状況コード表!M$11,T928&gt;=契約状況コード表!N$11),"○",IF(AND(BI928=契約状況コード表!M$12,T928&gt;=契約状況コード表!N$12),"○",IF(AND(BI928=契約状況コード表!M$13,T928&gt;=契約状況コード表!N$13),"○",IF(T928="他官署で調達手続き入札を実施のため","○","×"))))))))))</f>
        <v>×</v>
      </c>
      <c r="BE928" s="98" t="str">
        <f>IF(AND(BI928=契約状況コード表!M$5,Y928&gt;契約状況コード表!N$5),"○",IF(AND(BI928=契約状況コード表!M$6,Y928&gt;=契約状況コード表!N$6),"○",IF(AND(BI928=契約状況コード表!M$7,Y928&gt;=契約状況コード表!N$7),"○",IF(AND(BI928=契約状況コード表!M$8,Y928&gt;=契約状況コード表!N$8),"○",IF(AND(BI928=契約状況コード表!M$9,Y928&gt;=契約状況コード表!N$9),"○",IF(AND(BI928=契約状況コード表!M$10,Y928&gt;=契約状況コード表!N$10),"○",IF(AND(BI928=契約状況コード表!M$11,Y928&gt;=契約状況コード表!N$11),"○",IF(AND(BI928=契約状況コード表!M$12,Y928&gt;=契約状況コード表!N$12),"○",IF(AND(BI928=契約状況コード表!M$13,Y928&gt;=契約状況コード表!N$13),"○","×")))))))))</f>
        <v>×</v>
      </c>
      <c r="BF928" s="98" t="str">
        <f t="shared" si="114"/>
        <v>×</v>
      </c>
      <c r="BG928" s="98" t="str">
        <f t="shared" si="115"/>
        <v>×</v>
      </c>
      <c r="BH928" s="99" t="str">
        <f t="shared" si="116"/>
        <v/>
      </c>
      <c r="BI928" s="146">
        <f t="shared" si="117"/>
        <v>0</v>
      </c>
      <c r="BJ928" s="29" t="str">
        <f>IF(AG928=契約状況コード表!G$5,"",IF(AND(K928&lt;&gt;"",ISTEXT(U928)),"分担契約/単価契約",IF(ISTEXT(U928),"単価契約",IF(K928&lt;&gt;"","分担契約",""))))</f>
        <v/>
      </c>
      <c r="BK928" s="147"/>
      <c r="BL928" s="102" t="str">
        <f>IF(COUNTIF(T928,"**"),"",IF(AND(T928&gt;=契約状況コード表!P$5,OR(H928=契約状況コード表!M$5,H928=契約状況コード表!M$6)),1,IF(AND(T928&gt;=契約状況コード表!P$13,H928&lt;&gt;契約状況コード表!M$5,H928&lt;&gt;契約状況コード表!M$6),1,"")))</f>
        <v/>
      </c>
      <c r="BM928" s="132" t="str">
        <f t="shared" si="118"/>
        <v>○</v>
      </c>
      <c r="BN928" s="102" t="b">
        <f t="shared" si="119"/>
        <v>1</v>
      </c>
      <c r="BO928" s="102" t="b">
        <f t="shared" si="120"/>
        <v>1</v>
      </c>
    </row>
    <row r="929" spans="7:67" ht="60.6" customHeight="1">
      <c r="G929" s="64"/>
      <c r="H929" s="65"/>
      <c r="I929" s="65"/>
      <c r="J929" s="65"/>
      <c r="K929" s="64"/>
      <c r="L929" s="29"/>
      <c r="M929" s="66"/>
      <c r="N929" s="65"/>
      <c r="O929" s="67"/>
      <c r="P929" s="72"/>
      <c r="Q929" s="73"/>
      <c r="R929" s="65"/>
      <c r="S929" s="64"/>
      <c r="T929" s="68"/>
      <c r="U929" s="75"/>
      <c r="V929" s="76"/>
      <c r="W929" s="148" t="str">
        <f>IF(OR(T929="他官署で調達手続きを実施のため",AG929=契約状況コード表!G$5),"－",IF(V929&lt;&gt;"",ROUNDDOWN(V929/T929,3),(IFERROR(ROUNDDOWN(U929/T929,3),"－"))))</f>
        <v>－</v>
      </c>
      <c r="X929" s="68"/>
      <c r="Y929" s="68"/>
      <c r="Z929" s="71"/>
      <c r="AA929" s="69"/>
      <c r="AB929" s="70"/>
      <c r="AC929" s="71"/>
      <c r="AD929" s="71"/>
      <c r="AE929" s="71"/>
      <c r="AF929" s="71"/>
      <c r="AG929" s="69"/>
      <c r="AH929" s="65"/>
      <c r="AI929" s="65"/>
      <c r="AJ929" s="65"/>
      <c r="AK929" s="29"/>
      <c r="AL929" s="29"/>
      <c r="AM929" s="170"/>
      <c r="AN929" s="170"/>
      <c r="AO929" s="170"/>
      <c r="AP929" s="170"/>
      <c r="AQ929" s="29"/>
      <c r="AR929" s="64"/>
      <c r="AS929" s="29"/>
      <c r="AT929" s="29"/>
      <c r="AU929" s="29"/>
      <c r="AV929" s="29"/>
      <c r="AW929" s="29"/>
      <c r="AX929" s="29"/>
      <c r="AY929" s="29"/>
      <c r="AZ929" s="29"/>
      <c r="BA929" s="90"/>
      <c r="BB929" s="97"/>
      <c r="BC929" s="98" t="str">
        <f>IF(AND(OR(K929=契約状況コード表!D$5,K929=契約状況コード表!D$6),OR(AG929=契約状況コード表!G$5,AG929=契約状況コード表!G$6)),"年間支払金額(全官署)",IF(OR(AG929=契約状況コード表!G$5,AG929=契約状況コード表!G$6),"年間支払金額",IF(AND(OR(COUNTIF(AI929,"*すべて*"),COUNTIF(AI929,"*全て*")),S929="●",OR(K929=契約状況コード表!D$5,K929=契約状況コード表!D$6)),"年間支払金額(全官署、契約相手方ごと)",IF(AND(OR(COUNTIF(AI929,"*すべて*"),COUNTIF(AI929,"*全て*")),S929="●"),"年間支払金額(契約相手方ごと)",IF(AND(OR(K929=契約状況コード表!D$5,K929=契約状況コード表!D$6),AG929=契約状況コード表!G$7),"契約総額(全官署)",IF(AND(K929=契約状況コード表!D$7,AG929=契約状況コード表!G$7),"契約総額(自官署のみ)",IF(K929=契約状況コード表!D$7,"年間支払金額(自官署のみ)",IF(AG929=契約状況コード表!G$7,"契約総額",IF(AND(COUNTIF(BJ929,"&lt;&gt;*単価*"),OR(K929=契約状況コード表!D$5,K929=契約状況コード表!D$6)),"全官署予定価格",IF(AND(COUNTIF(BJ929,"*単価*"),OR(K929=契約状況コード表!D$5,K929=契約状況コード表!D$6)),"全官署支払金額",IF(AND(COUNTIF(BJ929,"&lt;&gt;*単価*"),COUNTIF(BJ929,"*変更契約*")),"変更後予定価格",IF(COUNTIF(BJ929,"*単価*"),"年間支払金額","予定価格"))))))))))))</f>
        <v>予定価格</v>
      </c>
      <c r="BD929" s="98" t="str">
        <f>IF(AND(BI929=契約状況コード表!M$5,T929&gt;契約状況コード表!N$5),"○",IF(AND(BI929=契約状況コード表!M$6,T929&gt;=契約状況コード表!N$6),"○",IF(AND(BI929=契約状況コード表!M$7,T929&gt;=契約状況コード表!N$7),"○",IF(AND(BI929=契約状況コード表!M$8,T929&gt;=契約状況コード表!N$8),"○",IF(AND(BI929=契約状況コード表!M$9,T929&gt;=契約状況コード表!N$9),"○",IF(AND(BI929=契約状況コード表!M$10,T929&gt;=契約状況コード表!N$10),"○",IF(AND(BI929=契約状況コード表!M$11,T929&gt;=契約状況コード表!N$11),"○",IF(AND(BI929=契約状況コード表!M$12,T929&gt;=契約状況コード表!N$12),"○",IF(AND(BI929=契約状況コード表!M$13,T929&gt;=契約状況コード表!N$13),"○",IF(T929="他官署で調達手続き入札を実施のため","○","×"))))))))))</f>
        <v>×</v>
      </c>
      <c r="BE929" s="98" t="str">
        <f>IF(AND(BI929=契約状況コード表!M$5,Y929&gt;契約状況コード表!N$5),"○",IF(AND(BI929=契約状況コード表!M$6,Y929&gt;=契約状況コード表!N$6),"○",IF(AND(BI929=契約状況コード表!M$7,Y929&gt;=契約状況コード表!N$7),"○",IF(AND(BI929=契約状況コード表!M$8,Y929&gt;=契約状況コード表!N$8),"○",IF(AND(BI929=契約状況コード表!M$9,Y929&gt;=契約状況コード表!N$9),"○",IF(AND(BI929=契約状況コード表!M$10,Y929&gt;=契約状況コード表!N$10),"○",IF(AND(BI929=契約状況コード表!M$11,Y929&gt;=契約状況コード表!N$11),"○",IF(AND(BI929=契約状況コード表!M$12,Y929&gt;=契約状況コード表!N$12),"○",IF(AND(BI929=契約状況コード表!M$13,Y929&gt;=契約状況コード表!N$13),"○","×")))))))))</f>
        <v>×</v>
      </c>
      <c r="BF929" s="98" t="str">
        <f t="shared" si="114"/>
        <v>×</v>
      </c>
      <c r="BG929" s="98" t="str">
        <f t="shared" si="115"/>
        <v>×</v>
      </c>
      <c r="BH929" s="99" t="str">
        <f t="shared" si="116"/>
        <v/>
      </c>
      <c r="BI929" s="146">
        <f t="shared" si="117"/>
        <v>0</v>
      </c>
      <c r="BJ929" s="29" t="str">
        <f>IF(AG929=契約状況コード表!G$5,"",IF(AND(K929&lt;&gt;"",ISTEXT(U929)),"分担契約/単価契約",IF(ISTEXT(U929),"単価契約",IF(K929&lt;&gt;"","分担契約",""))))</f>
        <v/>
      </c>
      <c r="BK929" s="147"/>
      <c r="BL929" s="102" t="str">
        <f>IF(COUNTIF(T929,"**"),"",IF(AND(T929&gt;=契約状況コード表!P$5,OR(H929=契約状況コード表!M$5,H929=契約状況コード表!M$6)),1,IF(AND(T929&gt;=契約状況コード表!P$13,H929&lt;&gt;契約状況コード表!M$5,H929&lt;&gt;契約状況コード表!M$6),1,"")))</f>
        <v/>
      </c>
      <c r="BM929" s="132" t="str">
        <f t="shared" si="118"/>
        <v>○</v>
      </c>
      <c r="BN929" s="102" t="b">
        <f t="shared" si="119"/>
        <v>1</v>
      </c>
      <c r="BO929" s="102" t="b">
        <f t="shared" si="120"/>
        <v>1</v>
      </c>
    </row>
    <row r="930" spans="7:67" ht="60.6" customHeight="1">
      <c r="G930" s="64"/>
      <c r="H930" s="65"/>
      <c r="I930" s="65"/>
      <c r="J930" s="65"/>
      <c r="K930" s="64"/>
      <c r="L930" s="29"/>
      <c r="M930" s="66"/>
      <c r="N930" s="65"/>
      <c r="O930" s="67"/>
      <c r="P930" s="72"/>
      <c r="Q930" s="73"/>
      <c r="R930" s="65"/>
      <c r="S930" s="64"/>
      <c r="T930" s="68"/>
      <c r="U930" s="75"/>
      <c r="V930" s="76"/>
      <c r="W930" s="148" t="str">
        <f>IF(OR(T930="他官署で調達手続きを実施のため",AG930=契約状況コード表!G$5),"－",IF(V930&lt;&gt;"",ROUNDDOWN(V930/T930,3),(IFERROR(ROUNDDOWN(U930/T930,3),"－"))))</f>
        <v>－</v>
      </c>
      <c r="X930" s="68"/>
      <c r="Y930" s="68"/>
      <c r="Z930" s="71"/>
      <c r="AA930" s="69"/>
      <c r="AB930" s="70"/>
      <c r="AC930" s="71"/>
      <c r="AD930" s="71"/>
      <c r="AE930" s="71"/>
      <c r="AF930" s="71"/>
      <c r="AG930" s="69"/>
      <c r="AH930" s="65"/>
      <c r="AI930" s="65"/>
      <c r="AJ930" s="65"/>
      <c r="AK930" s="29"/>
      <c r="AL930" s="29"/>
      <c r="AM930" s="170"/>
      <c r="AN930" s="170"/>
      <c r="AO930" s="170"/>
      <c r="AP930" s="170"/>
      <c r="AQ930" s="29"/>
      <c r="AR930" s="64"/>
      <c r="AS930" s="29"/>
      <c r="AT930" s="29"/>
      <c r="AU930" s="29"/>
      <c r="AV930" s="29"/>
      <c r="AW930" s="29"/>
      <c r="AX930" s="29"/>
      <c r="AY930" s="29"/>
      <c r="AZ930" s="29"/>
      <c r="BA930" s="90"/>
      <c r="BB930" s="97"/>
      <c r="BC930" s="98" t="str">
        <f>IF(AND(OR(K930=契約状況コード表!D$5,K930=契約状況コード表!D$6),OR(AG930=契約状況コード表!G$5,AG930=契約状況コード表!G$6)),"年間支払金額(全官署)",IF(OR(AG930=契約状況コード表!G$5,AG930=契約状況コード表!G$6),"年間支払金額",IF(AND(OR(COUNTIF(AI930,"*すべて*"),COUNTIF(AI930,"*全て*")),S930="●",OR(K930=契約状況コード表!D$5,K930=契約状況コード表!D$6)),"年間支払金額(全官署、契約相手方ごと)",IF(AND(OR(COUNTIF(AI930,"*すべて*"),COUNTIF(AI930,"*全て*")),S930="●"),"年間支払金額(契約相手方ごと)",IF(AND(OR(K930=契約状況コード表!D$5,K930=契約状況コード表!D$6),AG930=契約状況コード表!G$7),"契約総額(全官署)",IF(AND(K930=契約状況コード表!D$7,AG930=契約状況コード表!G$7),"契約総額(自官署のみ)",IF(K930=契約状況コード表!D$7,"年間支払金額(自官署のみ)",IF(AG930=契約状況コード表!G$7,"契約総額",IF(AND(COUNTIF(BJ930,"&lt;&gt;*単価*"),OR(K930=契約状況コード表!D$5,K930=契約状況コード表!D$6)),"全官署予定価格",IF(AND(COUNTIF(BJ930,"*単価*"),OR(K930=契約状況コード表!D$5,K930=契約状況コード表!D$6)),"全官署支払金額",IF(AND(COUNTIF(BJ930,"&lt;&gt;*単価*"),COUNTIF(BJ930,"*変更契約*")),"変更後予定価格",IF(COUNTIF(BJ930,"*単価*"),"年間支払金額","予定価格"))))))))))))</f>
        <v>予定価格</v>
      </c>
      <c r="BD930" s="98" t="str">
        <f>IF(AND(BI930=契約状況コード表!M$5,T930&gt;契約状況コード表!N$5),"○",IF(AND(BI930=契約状況コード表!M$6,T930&gt;=契約状況コード表!N$6),"○",IF(AND(BI930=契約状況コード表!M$7,T930&gt;=契約状況コード表!N$7),"○",IF(AND(BI930=契約状況コード表!M$8,T930&gt;=契約状況コード表!N$8),"○",IF(AND(BI930=契約状況コード表!M$9,T930&gt;=契約状況コード表!N$9),"○",IF(AND(BI930=契約状況コード表!M$10,T930&gt;=契約状況コード表!N$10),"○",IF(AND(BI930=契約状況コード表!M$11,T930&gt;=契約状況コード表!N$11),"○",IF(AND(BI930=契約状況コード表!M$12,T930&gt;=契約状況コード表!N$12),"○",IF(AND(BI930=契約状況コード表!M$13,T930&gt;=契約状況コード表!N$13),"○",IF(T930="他官署で調達手続き入札を実施のため","○","×"))))))))))</f>
        <v>×</v>
      </c>
      <c r="BE930" s="98" t="str">
        <f>IF(AND(BI930=契約状況コード表!M$5,Y930&gt;契約状況コード表!N$5),"○",IF(AND(BI930=契約状況コード表!M$6,Y930&gt;=契約状況コード表!N$6),"○",IF(AND(BI930=契約状況コード表!M$7,Y930&gt;=契約状況コード表!N$7),"○",IF(AND(BI930=契約状況コード表!M$8,Y930&gt;=契約状況コード表!N$8),"○",IF(AND(BI930=契約状況コード表!M$9,Y930&gt;=契約状況コード表!N$9),"○",IF(AND(BI930=契約状況コード表!M$10,Y930&gt;=契約状況コード表!N$10),"○",IF(AND(BI930=契約状況コード表!M$11,Y930&gt;=契約状況コード表!N$11),"○",IF(AND(BI930=契約状況コード表!M$12,Y930&gt;=契約状況コード表!N$12),"○",IF(AND(BI930=契約状況コード表!M$13,Y930&gt;=契約状況コード表!N$13),"○","×")))))))))</f>
        <v>×</v>
      </c>
      <c r="BF930" s="98" t="str">
        <f t="shared" si="114"/>
        <v>×</v>
      </c>
      <c r="BG930" s="98" t="str">
        <f t="shared" si="115"/>
        <v>×</v>
      </c>
      <c r="BH930" s="99" t="str">
        <f t="shared" si="116"/>
        <v/>
      </c>
      <c r="BI930" s="146">
        <f t="shared" si="117"/>
        <v>0</v>
      </c>
      <c r="BJ930" s="29" t="str">
        <f>IF(AG930=契約状況コード表!G$5,"",IF(AND(K930&lt;&gt;"",ISTEXT(U930)),"分担契約/単価契約",IF(ISTEXT(U930),"単価契約",IF(K930&lt;&gt;"","分担契約",""))))</f>
        <v/>
      </c>
      <c r="BK930" s="147"/>
      <c r="BL930" s="102" t="str">
        <f>IF(COUNTIF(T930,"**"),"",IF(AND(T930&gt;=契約状況コード表!P$5,OR(H930=契約状況コード表!M$5,H930=契約状況コード表!M$6)),1,IF(AND(T930&gt;=契約状況コード表!P$13,H930&lt;&gt;契約状況コード表!M$5,H930&lt;&gt;契約状況コード表!M$6),1,"")))</f>
        <v/>
      </c>
      <c r="BM930" s="132" t="str">
        <f t="shared" si="118"/>
        <v>○</v>
      </c>
      <c r="BN930" s="102" t="b">
        <f t="shared" si="119"/>
        <v>1</v>
      </c>
      <c r="BO930" s="102" t="b">
        <f t="shared" si="120"/>
        <v>1</v>
      </c>
    </row>
    <row r="931" spans="7:67" ht="60.6" customHeight="1">
      <c r="G931" s="64"/>
      <c r="H931" s="65"/>
      <c r="I931" s="65"/>
      <c r="J931" s="65"/>
      <c r="K931" s="64"/>
      <c r="L931" s="29"/>
      <c r="M931" s="66"/>
      <c r="N931" s="65"/>
      <c r="O931" s="67"/>
      <c r="P931" s="72"/>
      <c r="Q931" s="73"/>
      <c r="R931" s="65"/>
      <c r="S931" s="64"/>
      <c r="T931" s="74"/>
      <c r="U931" s="131"/>
      <c r="V931" s="76"/>
      <c r="W931" s="148" t="str">
        <f>IF(OR(T931="他官署で調達手続きを実施のため",AG931=契約状況コード表!G$5),"－",IF(V931&lt;&gt;"",ROUNDDOWN(V931/T931,3),(IFERROR(ROUNDDOWN(U931/T931,3),"－"))))</f>
        <v>－</v>
      </c>
      <c r="X931" s="74"/>
      <c r="Y931" s="74"/>
      <c r="Z931" s="71"/>
      <c r="AA931" s="69"/>
      <c r="AB931" s="70"/>
      <c r="AC931" s="71"/>
      <c r="AD931" s="71"/>
      <c r="AE931" s="71"/>
      <c r="AF931" s="71"/>
      <c r="AG931" s="69"/>
      <c r="AH931" s="65"/>
      <c r="AI931" s="65"/>
      <c r="AJ931" s="65"/>
      <c r="AK931" s="29"/>
      <c r="AL931" s="29"/>
      <c r="AM931" s="170"/>
      <c r="AN931" s="170"/>
      <c r="AO931" s="170"/>
      <c r="AP931" s="170"/>
      <c r="AQ931" s="29"/>
      <c r="AR931" s="64"/>
      <c r="AS931" s="29"/>
      <c r="AT931" s="29"/>
      <c r="AU931" s="29"/>
      <c r="AV931" s="29"/>
      <c r="AW931" s="29"/>
      <c r="AX931" s="29"/>
      <c r="AY931" s="29"/>
      <c r="AZ931" s="29"/>
      <c r="BA931" s="90"/>
      <c r="BB931" s="97"/>
      <c r="BC931" s="98" t="str">
        <f>IF(AND(OR(K931=契約状況コード表!D$5,K931=契約状況コード表!D$6),OR(AG931=契約状況コード表!G$5,AG931=契約状況コード表!G$6)),"年間支払金額(全官署)",IF(OR(AG931=契約状況コード表!G$5,AG931=契約状況コード表!G$6),"年間支払金額",IF(AND(OR(COUNTIF(AI931,"*すべて*"),COUNTIF(AI931,"*全て*")),S931="●",OR(K931=契約状況コード表!D$5,K931=契約状況コード表!D$6)),"年間支払金額(全官署、契約相手方ごと)",IF(AND(OR(COUNTIF(AI931,"*すべて*"),COUNTIF(AI931,"*全て*")),S931="●"),"年間支払金額(契約相手方ごと)",IF(AND(OR(K931=契約状況コード表!D$5,K931=契約状況コード表!D$6),AG931=契約状況コード表!G$7),"契約総額(全官署)",IF(AND(K931=契約状況コード表!D$7,AG931=契約状況コード表!G$7),"契約総額(自官署のみ)",IF(K931=契約状況コード表!D$7,"年間支払金額(自官署のみ)",IF(AG931=契約状況コード表!G$7,"契約総額",IF(AND(COUNTIF(BJ931,"&lt;&gt;*単価*"),OR(K931=契約状況コード表!D$5,K931=契約状況コード表!D$6)),"全官署予定価格",IF(AND(COUNTIF(BJ931,"*単価*"),OR(K931=契約状況コード表!D$5,K931=契約状況コード表!D$6)),"全官署支払金額",IF(AND(COUNTIF(BJ931,"&lt;&gt;*単価*"),COUNTIF(BJ931,"*変更契約*")),"変更後予定価格",IF(COUNTIF(BJ931,"*単価*"),"年間支払金額","予定価格"))))))))))))</f>
        <v>予定価格</v>
      </c>
      <c r="BD931" s="98" t="str">
        <f>IF(AND(BI931=契約状況コード表!M$5,T931&gt;契約状況コード表!N$5),"○",IF(AND(BI931=契約状況コード表!M$6,T931&gt;=契約状況コード表!N$6),"○",IF(AND(BI931=契約状況コード表!M$7,T931&gt;=契約状況コード表!N$7),"○",IF(AND(BI931=契約状況コード表!M$8,T931&gt;=契約状況コード表!N$8),"○",IF(AND(BI931=契約状況コード表!M$9,T931&gt;=契約状況コード表!N$9),"○",IF(AND(BI931=契約状況コード表!M$10,T931&gt;=契約状況コード表!N$10),"○",IF(AND(BI931=契約状況コード表!M$11,T931&gt;=契約状況コード表!N$11),"○",IF(AND(BI931=契約状況コード表!M$12,T931&gt;=契約状況コード表!N$12),"○",IF(AND(BI931=契約状況コード表!M$13,T931&gt;=契約状況コード表!N$13),"○",IF(T931="他官署で調達手続き入札を実施のため","○","×"))))))))))</f>
        <v>×</v>
      </c>
      <c r="BE931" s="98" t="str">
        <f>IF(AND(BI931=契約状況コード表!M$5,Y931&gt;契約状況コード表!N$5),"○",IF(AND(BI931=契約状況コード表!M$6,Y931&gt;=契約状況コード表!N$6),"○",IF(AND(BI931=契約状況コード表!M$7,Y931&gt;=契約状況コード表!N$7),"○",IF(AND(BI931=契約状況コード表!M$8,Y931&gt;=契約状況コード表!N$8),"○",IF(AND(BI931=契約状況コード表!M$9,Y931&gt;=契約状況コード表!N$9),"○",IF(AND(BI931=契約状況コード表!M$10,Y931&gt;=契約状況コード表!N$10),"○",IF(AND(BI931=契約状況コード表!M$11,Y931&gt;=契約状況コード表!N$11),"○",IF(AND(BI931=契約状況コード表!M$12,Y931&gt;=契約状況コード表!N$12),"○",IF(AND(BI931=契約状況コード表!M$13,Y931&gt;=契約状況コード表!N$13),"○","×")))))))))</f>
        <v>×</v>
      </c>
      <c r="BF931" s="98" t="str">
        <f t="shared" si="114"/>
        <v>×</v>
      </c>
      <c r="BG931" s="98" t="str">
        <f t="shared" si="115"/>
        <v>×</v>
      </c>
      <c r="BH931" s="99" t="str">
        <f t="shared" si="116"/>
        <v/>
      </c>
      <c r="BI931" s="146">
        <f t="shared" si="117"/>
        <v>0</v>
      </c>
      <c r="BJ931" s="29" t="str">
        <f>IF(AG931=契約状況コード表!G$5,"",IF(AND(K931&lt;&gt;"",ISTEXT(U931)),"分担契約/単価契約",IF(ISTEXT(U931),"単価契約",IF(K931&lt;&gt;"","分担契約",""))))</f>
        <v/>
      </c>
      <c r="BK931" s="147"/>
      <c r="BL931" s="102" t="str">
        <f>IF(COUNTIF(T931,"**"),"",IF(AND(T931&gt;=契約状況コード表!P$5,OR(H931=契約状況コード表!M$5,H931=契約状況コード表!M$6)),1,IF(AND(T931&gt;=契約状況コード表!P$13,H931&lt;&gt;契約状況コード表!M$5,H931&lt;&gt;契約状況コード表!M$6),1,"")))</f>
        <v/>
      </c>
      <c r="BM931" s="132" t="str">
        <f t="shared" si="118"/>
        <v>○</v>
      </c>
      <c r="BN931" s="102" t="b">
        <f t="shared" si="119"/>
        <v>1</v>
      </c>
      <c r="BO931" s="102" t="b">
        <f t="shared" si="120"/>
        <v>1</v>
      </c>
    </row>
    <row r="932" spans="7:67" ht="60.6" customHeight="1">
      <c r="G932" s="64"/>
      <c r="H932" s="65"/>
      <c r="I932" s="65"/>
      <c r="J932" s="65"/>
      <c r="K932" s="64"/>
      <c r="L932" s="29"/>
      <c r="M932" s="66"/>
      <c r="N932" s="65"/>
      <c r="O932" s="67"/>
      <c r="P932" s="72"/>
      <c r="Q932" s="73"/>
      <c r="R932" s="65"/>
      <c r="S932" s="64"/>
      <c r="T932" s="68"/>
      <c r="U932" s="75"/>
      <c r="V932" s="76"/>
      <c r="W932" s="148" t="str">
        <f>IF(OR(T932="他官署で調達手続きを実施のため",AG932=契約状況コード表!G$5),"－",IF(V932&lt;&gt;"",ROUNDDOWN(V932/T932,3),(IFERROR(ROUNDDOWN(U932/T932,3),"－"))))</f>
        <v>－</v>
      </c>
      <c r="X932" s="68"/>
      <c r="Y932" s="68"/>
      <c r="Z932" s="71"/>
      <c r="AA932" s="69"/>
      <c r="AB932" s="70"/>
      <c r="AC932" s="71"/>
      <c r="AD932" s="71"/>
      <c r="AE932" s="71"/>
      <c r="AF932" s="71"/>
      <c r="AG932" s="69"/>
      <c r="AH932" s="65"/>
      <c r="AI932" s="65"/>
      <c r="AJ932" s="65"/>
      <c r="AK932" s="29"/>
      <c r="AL932" s="29"/>
      <c r="AM932" s="170"/>
      <c r="AN932" s="170"/>
      <c r="AO932" s="170"/>
      <c r="AP932" s="170"/>
      <c r="AQ932" s="29"/>
      <c r="AR932" s="64"/>
      <c r="AS932" s="29"/>
      <c r="AT932" s="29"/>
      <c r="AU932" s="29"/>
      <c r="AV932" s="29"/>
      <c r="AW932" s="29"/>
      <c r="AX932" s="29"/>
      <c r="AY932" s="29"/>
      <c r="AZ932" s="29"/>
      <c r="BA932" s="90"/>
      <c r="BB932" s="97"/>
      <c r="BC932" s="98" t="str">
        <f>IF(AND(OR(K932=契約状況コード表!D$5,K932=契約状況コード表!D$6),OR(AG932=契約状況コード表!G$5,AG932=契約状況コード表!G$6)),"年間支払金額(全官署)",IF(OR(AG932=契約状況コード表!G$5,AG932=契約状況コード表!G$6),"年間支払金額",IF(AND(OR(COUNTIF(AI932,"*すべて*"),COUNTIF(AI932,"*全て*")),S932="●",OR(K932=契約状況コード表!D$5,K932=契約状況コード表!D$6)),"年間支払金額(全官署、契約相手方ごと)",IF(AND(OR(COUNTIF(AI932,"*すべて*"),COUNTIF(AI932,"*全て*")),S932="●"),"年間支払金額(契約相手方ごと)",IF(AND(OR(K932=契約状況コード表!D$5,K932=契約状況コード表!D$6),AG932=契約状況コード表!G$7),"契約総額(全官署)",IF(AND(K932=契約状況コード表!D$7,AG932=契約状況コード表!G$7),"契約総額(自官署のみ)",IF(K932=契約状況コード表!D$7,"年間支払金額(自官署のみ)",IF(AG932=契約状況コード表!G$7,"契約総額",IF(AND(COUNTIF(BJ932,"&lt;&gt;*単価*"),OR(K932=契約状況コード表!D$5,K932=契約状況コード表!D$6)),"全官署予定価格",IF(AND(COUNTIF(BJ932,"*単価*"),OR(K932=契約状況コード表!D$5,K932=契約状況コード表!D$6)),"全官署支払金額",IF(AND(COUNTIF(BJ932,"&lt;&gt;*単価*"),COUNTIF(BJ932,"*変更契約*")),"変更後予定価格",IF(COUNTIF(BJ932,"*単価*"),"年間支払金額","予定価格"))))))))))))</f>
        <v>予定価格</v>
      </c>
      <c r="BD932" s="98" t="str">
        <f>IF(AND(BI932=契約状況コード表!M$5,T932&gt;契約状況コード表!N$5),"○",IF(AND(BI932=契約状況コード表!M$6,T932&gt;=契約状況コード表!N$6),"○",IF(AND(BI932=契約状況コード表!M$7,T932&gt;=契約状況コード表!N$7),"○",IF(AND(BI932=契約状況コード表!M$8,T932&gt;=契約状況コード表!N$8),"○",IF(AND(BI932=契約状況コード表!M$9,T932&gt;=契約状況コード表!N$9),"○",IF(AND(BI932=契約状況コード表!M$10,T932&gt;=契約状況コード表!N$10),"○",IF(AND(BI932=契約状況コード表!M$11,T932&gt;=契約状況コード表!N$11),"○",IF(AND(BI932=契約状況コード表!M$12,T932&gt;=契約状況コード表!N$12),"○",IF(AND(BI932=契約状況コード表!M$13,T932&gt;=契約状況コード表!N$13),"○",IF(T932="他官署で調達手続き入札を実施のため","○","×"))))))))))</f>
        <v>×</v>
      </c>
      <c r="BE932" s="98" t="str">
        <f>IF(AND(BI932=契約状況コード表!M$5,Y932&gt;契約状況コード表!N$5),"○",IF(AND(BI932=契約状況コード表!M$6,Y932&gt;=契約状況コード表!N$6),"○",IF(AND(BI932=契約状況コード表!M$7,Y932&gt;=契約状況コード表!N$7),"○",IF(AND(BI932=契約状況コード表!M$8,Y932&gt;=契約状況コード表!N$8),"○",IF(AND(BI932=契約状況コード表!M$9,Y932&gt;=契約状況コード表!N$9),"○",IF(AND(BI932=契約状況コード表!M$10,Y932&gt;=契約状況コード表!N$10),"○",IF(AND(BI932=契約状況コード表!M$11,Y932&gt;=契約状況コード表!N$11),"○",IF(AND(BI932=契約状況コード表!M$12,Y932&gt;=契約状況コード表!N$12),"○",IF(AND(BI932=契約状況コード表!M$13,Y932&gt;=契約状況コード表!N$13),"○","×")))))))))</f>
        <v>×</v>
      </c>
      <c r="BF932" s="98" t="str">
        <f t="shared" si="114"/>
        <v>×</v>
      </c>
      <c r="BG932" s="98" t="str">
        <f t="shared" si="115"/>
        <v>×</v>
      </c>
      <c r="BH932" s="99" t="str">
        <f t="shared" si="116"/>
        <v/>
      </c>
      <c r="BI932" s="146">
        <f t="shared" si="117"/>
        <v>0</v>
      </c>
      <c r="BJ932" s="29" t="str">
        <f>IF(AG932=契約状況コード表!G$5,"",IF(AND(K932&lt;&gt;"",ISTEXT(U932)),"分担契約/単価契約",IF(ISTEXT(U932),"単価契約",IF(K932&lt;&gt;"","分担契約",""))))</f>
        <v/>
      </c>
      <c r="BK932" s="147"/>
      <c r="BL932" s="102" t="str">
        <f>IF(COUNTIF(T932,"**"),"",IF(AND(T932&gt;=契約状況コード表!P$5,OR(H932=契約状況コード表!M$5,H932=契約状況コード表!M$6)),1,IF(AND(T932&gt;=契約状況コード表!P$13,H932&lt;&gt;契約状況コード表!M$5,H932&lt;&gt;契約状況コード表!M$6),1,"")))</f>
        <v/>
      </c>
      <c r="BM932" s="132" t="str">
        <f t="shared" si="118"/>
        <v>○</v>
      </c>
      <c r="BN932" s="102" t="b">
        <f t="shared" si="119"/>
        <v>1</v>
      </c>
      <c r="BO932" s="102" t="b">
        <f t="shared" si="120"/>
        <v>1</v>
      </c>
    </row>
    <row r="933" spans="7:67" ht="60.6" customHeight="1">
      <c r="G933" s="64"/>
      <c r="H933" s="65"/>
      <c r="I933" s="65"/>
      <c r="J933" s="65"/>
      <c r="K933" s="64"/>
      <c r="L933" s="29"/>
      <c r="M933" s="66"/>
      <c r="N933" s="65"/>
      <c r="O933" s="67"/>
      <c r="P933" s="72"/>
      <c r="Q933" s="73"/>
      <c r="R933" s="65"/>
      <c r="S933" s="64"/>
      <c r="T933" s="68"/>
      <c r="U933" s="75"/>
      <c r="V933" s="76"/>
      <c r="W933" s="148" t="str">
        <f>IF(OR(T933="他官署で調達手続きを実施のため",AG933=契約状況コード表!G$5),"－",IF(V933&lt;&gt;"",ROUNDDOWN(V933/T933,3),(IFERROR(ROUNDDOWN(U933/T933,3),"－"))))</f>
        <v>－</v>
      </c>
      <c r="X933" s="68"/>
      <c r="Y933" s="68"/>
      <c r="Z933" s="71"/>
      <c r="AA933" s="69"/>
      <c r="AB933" s="70"/>
      <c r="AC933" s="71"/>
      <c r="AD933" s="71"/>
      <c r="AE933" s="71"/>
      <c r="AF933" s="71"/>
      <c r="AG933" s="69"/>
      <c r="AH933" s="65"/>
      <c r="AI933" s="65"/>
      <c r="AJ933" s="65"/>
      <c r="AK933" s="29"/>
      <c r="AL933" s="29"/>
      <c r="AM933" s="170"/>
      <c r="AN933" s="170"/>
      <c r="AO933" s="170"/>
      <c r="AP933" s="170"/>
      <c r="AQ933" s="29"/>
      <c r="AR933" s="64"/>
      <c r="AS933" s="29"/>
      <c r="AT933" s="29"/>
      <c r="AU933" s="29"/>
      <c r="AV933" s="29"/>
      <c r="AW933" s="29"/>
      <c r="AX933" s="29"/>
      <c r="AY933" s="29"/>
      <c r="AZ933" s="29"/>
      <c r="BA933" s="90"/>
      <c r="BB933" s="97"/>
      <c r="BC933" s="98" t="str">
        <f>IF(AND(OR(K933=契約状況コード表!D$5,K933=契約状況コード表!D$6),OR(AG933=契約状況コード表!G$5,AG933=契約状況コード表!G$6)),"年間支払金額(全官署)",IF(OR(AG933=契約状況コード表!G$5,AG933=契約状況コード表!G$6),"年間支払金額",IF(AND(OR(COUNTIF(AI933,"*すべて*"),COUNTIF(AI933,"*全て*")),S933="●",OR(K933=契約状況コード表!D$5,K933=契約状況コード表!D$6)),"年間支払金額(全官署、契約相手方ごと)",IF(AND(OR(COUNTIF(AI933,"*すべて*"),COUNTIF(AI933,"*全て*")),S933="●"),"年間支払金額(契約相手方ごと)",IF(AND(OR(K933=契約状況コード表!D$5,K933=契約状況コード表!D$6),AG933=契約状況コード表!G$7),"契約総額(全官署)",IF(AND(K933=契約状況コード表!D$7,AG933=契約状況コード表!G$7),"契約総額(自官署のみ)",IF(K933=契約状況コード表!D$7,"年間支払金額(自官署のみ)",IF(AG933=契約状況コード表!G$7,"契約総額",IF(AND(COUNTIF(BJ933,"&lt;&gt;*単価*"),OR(K933=契約状況コード表!D$5,K933=契約状況コード表!D$6)),"全官署予定価格",IF(AND(COUNTIF(BJ933,"*単価*"),OR(K933=契約状況コード表!D$5,K933=契約状況コード表!D$6)),"全官署支払金額",IF(AND(COUNTIF(BJ933,"&lt;&gt;*単価*"),COUNTIF(BJ933,"*変更契約*")),"変更後予定価格",IF(COUNTIF(BJ933,"*単価*"),"年間支払金額","予定価格"))))))))))))</f>
        <v>予定価格</v>
      </c>
      <c r="BD933" s="98" t="str">
        <f>IF(AND(BI933=契約状況コード表!M$5,T933&gt;契約状況コード表!N$5),"○",IF(AND(BI933=契約状況コード表!M$6,T933&gt;=契約状況コード表!N$6),"○",IF(AND(BI933=契約状況コード表!M$7,T933&gt;=契約状況コード表!N$7),"○",IF(AND(BI933=契約状況コード表!M$8,T933&gt;=契約状況コード表!N$8),"○",IF(AND(BI933=契約状況コード表!M$9,T933&gt;=契約状況コード表!N$9),"○",IF(AND(BI933=契約状況コード表!M$10,T933&gt;=契約状況コード表!N$10),"○",IF(AND(BI933=契約状況コード表!M$11,T933&gt;=契約状況コード表!N$11),"○",IF(AND(BI933=契約状況コード表!M$12,T933&gt;=契約状況コード表!N$12),"○",IF(AND(BI933=契約状況コード表!M$13,T933&gt;=契約状況コード表!N$13),"○",IF(T933="他官署で調達手続き入札を実施のため","○","×"))))))))))</f>
        <v>×</v>
      </c>
      <c r="BE933" s="98" t="str">
        <f>IF(AND(BI933=契約状況コード表!M$5,Y933&gt;契約状況コード表!N$5),"○",IF(AND(BI933=契約状況コード表!M$6,Y933&gt;=契約状況コード表!N$6),"○",IF(AND(BI933=契約状況コード表!M$7,Y933&gt;=契約状況コード表!N$7),"○",IF(AND(BI933=契約状況コード表!M$8,Y933&gt;=契約状況コード表!N$8),"○",IF(AND(BI933=契約状況コード表!M$9,Y933&gt;=契約状況コード表!N$9),"○",IF(AND(BI933=契約状況コード表!M$10,Y933&gt;=契約状況コード表!N$10),"○",IF(AND(BI933=契約状況コード表!M$11,Y933&gt;=契約状況コード表!N$11),"○",IF(AND(BI933=契約状況コード表!M$12,Y933&gt;=契約状況コード表!N$12),"○",IF(AND(BI933=契約状況コード表!M$13,Y933&gt;=契約状況コード表!N$13),"○","×")))))))))</f>
        <v>×</v>
      </c>
      <c r="BF933" s="98" t="str">
        <f t="shared" si="114"/>
        <v>×</v>
      </c>
      <c r="BG933" s="98" t="str">
        <f t="shared" si="115"/>
        <v>×</v>
      </c>
      <c r="BH933" s="99" t="str">
        <f t="shared" si="116"/>
        <v/>
      </c>
      <c r="BI933" s="146">
        <f t="shared" si="117"/>
        <v>0</v>
      </c>
      <c r="BJ933" s="29" t="str">
        <f>IF(AG933=契約状況コード表!G$5,"",IF(AND(K933&lt;&gt;"",ISTEXT(U933)),"分担契約/単価契約",IF(ISTEXT(U933),"単価契約",IF(K933&lt;&gt;"","分担契約",""))))</f>
        <v/>
      </c>
      <c r="BK933" s="147"/>
      <c r="BL933" s="102" t="str">
        <f>IF(COUNTIF(T933,"**"),"",IF(AND(T933&gt;=契約状況コード表!P$5,OR(H933=契約状況コード表!M$5,H933=契約状況コード表!M$6)),1,IF(AND(T933&gt;=契約状況コード表!P$13,H933&lt;&gt;契約状況コード表!M$5,H933&lt;&gt;契約状況コード表!M$6),1,"")))</f>
        <v/>
      </c>
      <c r="BM933" s="132" t="str">
        <f t="shared" si="118"/>
        <v>○</v>
      </c>
      <c r="BN933" s="102" t="b">
        <f t="shared" si="119"/>
        <v>1</v>
      </c>
      <c r="BO933" s="102" t="b">
        <f t="shared" si="120"/>
        <v>1</v>
      </c>
    </row>
    <row r="934" spans="7:67" ht="60.6" customHeight="1">
      <c r="G934" s="64"/>
      <c r="H934" s="65"/>
      <c r="I934" s="65"/>
      <c r="J934" s="65"/>
      <c r="K934" s="64"/>
      <c r="L934" s="29"/>
      <c r="M934" s="66"/>
      <c r="N934" s="65"/>
      <c r="O934" s="67"/>
      <c r="P934" s="72"/>
      <c r="Q934" s="73"/>
      <c r="R934" s="65"/>
      <c r="S934" s="64"/>
      <c r="T934" s="68"/>
      <c r="U934" s="75"/>
      <c r="V934" s="76"/>
      <c r="W934" s="148" t="str">
        <f>IF(OR(T934="他官署で調達手続きを実施のため",AG934=契約状況コード表!G$5),"－",IF(V934&lt;&gt;"",ROUNDDOWN(V934/T934,3),(IFERROR(ROUNDDOWN(U934/T934,3),"－"))))</f>
        <v>－</v>
      </c>
      <c r="X934" s="68"/>
      <c r="Y934" s="68"/>
      <c r="Z934" s="71"/>
      <c r="AA934" s="69"/>
      <c r="AB934" s="70"/>
      <c r="AC934" s="71"/>
      <c r="AD934" s="71"/>
      <c r="AE934" s="71"/>
      <c r="AF934" s="71"/>
      <c r="AG934" s="69"/>
      <c r="AH934" s="65"/>
      <c r="AI934" s="65"/>
      <c r="AJ934" s="65"/>
      <c r="AK934" s="29"/>
      <c r="AL934" s="29"/>
      <c r="AM934" s="170"/>
      <c r="AN934" s="170"/>
      <c r="AO934" s="170"/>
      <c r="AP934" s="170"/>
      <c r="AQ934" s="29"/>
      <c r="AR934" s="64"/>
      <c r="AS934" s="29"/>
      <c r="AT934" s="29"/>
      <c r="AU934" s="29"/>
      <c r="AV934" s="29"/>
      <c r="AW934" s="29"/>
      <c r="AX934" s="29"/>
      <c r="AY934" s="29"/>
      <c r="AZ934" s="29"/>
      <c r="BA934" s="90"/>
      <c r="BB934" s="97"/>
      <c r="BC934" s="98" t="str">
        <f>IF(AND(OR(K934=契約状況コード表!D$5,K934=契約状況コード表!D$6),OR(AG934=契約状況コード表!G$5,AG934=契約状況コード表!G$6)),"年間支払金額(全官署)",IF(OR(AG934=契約状況コード表!G$5,AG934=契約状況コード表!G$6),"年間支払金額",IF(AND(OR(COUNTIF(AI934,"*すべて*"),COUNTIF(AI934,"*全て*")),S934="●",OR(K934=契約状況コード表!D$5,K934=契約状況コード表!D$6)),"年間支払金額(全官署、契約相手方ごと)",IF(AND(OR(COUNTIF(AI934,"*すべて*"),COUNTIF(AI934,"*全て*")),S934="●"),"年間支払金額(契約相手方ごと)",IF(AND(OR(K934=契約状況コード表!D$5,K934=契約状況コード表!D$6),AG934=契約状況コード表!G$7),"契約総額(全官署)",IF(AND(K934=契約状況コード表!D$7,AG934=契約状況コード表!G$7),"契約総額(自官署のみ)",IF(K934=契約状況コード表!D$7,"年間支払金額(自官署のみ)",IF(AG934=契約状況コード表!G$7,"契約総額",IF(AND(COUNTIF(BJ934,"&lt;&gt;*単価*"),OR(K934=契約状況コード表!D$5,K934=契約状況コード表!D$6)),"全官署予定価格",IF(AND(COUNTIF(BJ934,"*単価*"),OR(K934=契約状況コード表!D$5,K934=契約状況コード表!D$6)),"全官署支払金額",IF(AND(COUNTIF(BJ934,"&lt;&gt;*単価*"),COUNTIF(BJ934,"*変更契約*")),"変更後予定価格",IF(COUNTIF(BJ934,"*単価*"),"年間支払金額","予定価格"))))))))))))</f>
        <v>予定価格</v>
      </c>
      <c r="BD934" s="98" t="str">
        <f>IF(AND(BI934=契約状況コード表!M$5,T934&gt;契約状況コード表!N$5),"○",IF(AND(BI934=契約状況コード表!M$6,T934&gt;=契約状況コード表!N$6),"○",IF(AND(BI934=契約状況コード表!M$7,T934&gt;=契約状況コード表!N$7),"○",IF(AND(BI934=契約状況コード表!M$8,T934&gt;=契約状況コード表!N$8),"○",IF(AND(BI934=契約状況コード表!M$9,T934&gt;=契約状況コード表!N$9),"○",IF(AND(BI934=契約状況コード表!M$10,T934&gt;=契約状況コード表!N$10),"○",IF(AND(BI934=契約状況コード表!M$11,T934&gt;=契約状況コード表!N$11),"○",IF(AND(BI934=契約状況コード表!M$12,T934&gt;=契約状況コード表!N$12),"○",IF(AND(BI934=契約状況コード表!M$13,T934&gt;=契約状況コード表!N$13),"○",IF(T934="他官署で調達手続き入札を実施のため","○","×"))))))))))</f>
        <v>×</v>
      </c>
      <c r="BE934" s="98" t="str">
        <f>IF(AND(BI934=契約状況コード表!M$5,Y934&gt;契約状況コード表!N$5),"○",IF(AND(BI934=契約状況コード表!M$6,Y934&gt;=契約状況コード表!N$6),"○",IF(AND(BI934=契約状況コード表!M$7,Y934&gt;=契約状況コード表!N$7),"○",IF(AND(BI934=契約状況コード表!M$8,Y934&gt;=契約状況コード表!N$8),"○",IF(AND(BI934=契約状況コード表!M$9,Y934&gt;=契約状況コード表!N$9),"○",IF(AND(BI934=契約状況コード表!M$10,Y934&gt;=契約状況コード表!N$10),"○",IF(AND(BI934=契約状況コード表!M$11,Y934&gt;=契約状況コード表!N$11),"○",IF(AND(BI934=契約状況コード表!M$12,Y934&gt;=契約状況コード表!N$12),"○",IF(AND(BI934=契約状況コード表!M$13,Y934&gt;=契約状況コード表!N$13),"○","×")))))))))</f>
        <v>×</v>
      </c>
      <c r="BF934" s="98" t="str">
        <f t="shared" si="114"/>
        <v>×</v>
      </c>
      <c r="BG934" s="98" t="str">
        <f t="shared" si="115"/>
        <v>×</v>
      </c>
      <c r="BH934" s="99" t="str">
        <f t="shared" si="116"/>
        <v/>
      </c>
      <c r="BI934" s="146">
        <f t="shared" si="117"/>
        <v>0</v>
      </c>
      <c r="BJ934" s="29" t="str">
        <f>IF(AG934=契約状況コード表!G$5,"",IF(AND(K934&lt;&gt;"",ISTEXT(U934)),"分担契約/単価契約",IF(ISTEXT(U934),"単価契約",IF(K934&lt;&gt;"","分担契約",""))))</f>
        <v/>
      </c>
      <c r="BK934" s="147"/>
      <c r="BL934" s="102" t="str">
        <f>IF(COUNTIF(T934,"**"),"",IF(AND(T934&gt;=契約状況コード表!P$5,OR(H934=契約状況コード表!M$5,H934=契約状況コード表!M$6)),1,IF(AND(T934&gt;=契約状況コード表!P$13,H934&lt;&gt;契約状況コード表!M$5,H934&lt;&gt;契約状況コード表!M$6),1,"")))</f>
        <v/>
      </c>
      <c r="BM934" s="132" t="str">
        <f t="shared" si="118"/>
        <v>○</v>
      </c>
      <c r="BN934" s="102" t="b">
        <f t="shared" si="119"/>
        <v>1</v>
      </c>
      <c r="BO934" s="102" t="b">
        <f t="shared" si="120"/>
        <v>1</v>
      </c>
    </row>
    <row r="935" spans="7:67" ht="60.6" customHeight="1">
      <c r="G935" s="64"/>
      <c r="H935" s="65"/>
      <c r="I935" s="65"/>
      <c r="J935" s="65"/>
      <c r="K935" s="64"/>
      <c r="L935" s="29"/>
      <c r="M935" s="66"/>
      <c r="N935" s="65"/>
      <c r="O935" s="67"/>
      <c r="P935" s="72"/>
      <c r="Q935" s="73"/>
      <c r="R935" s="65"/>
      <c r="S935" s="64"/>
      <c r="T935" s="68"/>
      <c r="U935" s="75"/>
      <c r="V935" s="76"/>
      <c r="W935" s="148" t="str">
        <f>IF(OR(T935="他官署で調達手続きを実施のため",AG935=契約状況コード表!G$5),"－",IF(V935&lt;&gt;"",ROUNDDOWN(V935/T935,3),(IFERROR(ROUNDDOWN(U935/T935,3),"－"))))</f>
        <v>－</v>
      </c>
      <c r="X935" s="68"/>
      <c r="Y935" s="68"/>
      <c r="Z935" s="71"/>
      <c r="AA935" s="69"/>
      <c r="AB935" s="70"/>
      <c r="AC935" s="71"/>
      <c r="AD935" s="71"/>
      <c r="AE935" s="71"/>
      <c r="AF935" s="71"/>
      <c r="AG935" s="69"/>
      <c r="AH935" s="65"/>
      <c r="AI935" s="65"/>
      <c r="AJ935" s="65"/>
      <c r="AK935" s="29"/>
      <c r="AL935" s="29"/>
      <c r="AM935" s="170"/>
      <c r="AN935" s="170"/>
      <c r="AO935" s="170"/>
      <c r="AP935" s="170"/>
      <c r="AQ935" s="29"/>
      <c r="AR935" s="64"/>
      <c r="AS935" s="29"/>
      <c r="AT935" s="29"/>
      <c r="AU935" s="29"/>
      <c r="AV935" s="29"/>
      <c r="AW935" s="29"/>
      <c r="AX935" s="29"/>
      <c r="AY935" s="29"/>
      <c r="AZ935" s="29"/>
      <c r="BA935" s="92"/>
      <c r="BB935" s="97"/>
      <c r="BC935" s="98" t="str">
        <f>IF(AND(OR(K935=契約状況コード表!D$5,K935=契約状況コード表!D$6),OR(AG935=契約状況コード表!G$5,AG935=契約状況コード表!G$6)),"年間支払金額(全官署)",IF(OR(AG935=契約状況コード表!G$5,AG935=契約状況コード表!G$6),"年間支払金額",IF(AND(OR(COUNTIF(AI935,"*すべて*"),COUNTIF(AI935,"*全て*")),S935="●",OR(K935=契約状況コード表!D$5,K935=契約状況コード表!D$6)),"年間支払金額(全官署、契約相手方ごと)",IF(AND(OR(COUNTIF(AI935,"*すべて*"),COUNTIF(AI935,"*全て*")),S935="●"),"年間支払金額(契約相手方ごと)",IF(AND(OR(K935=契約状況コード表!D$5,K935=契約状況コード表!D$6),AG935=契約状況コード表!G$7),"契約総額(全官署)",IF(AND(K935=契約状況コード表!D$7,AG935=契約状況コード表!G$7),"契約総額(自官署のみ)",IF(K935=契約状況コード表!D$7,"年間支払金額(自官署のみ)",IF(AG935=契約状況コード表!G$7,"契約総額",IF(AND(COUNTIF(BJ935,"&lt;&gt;*単価*"),OR(K935=契約状況コード表!D$5,K935=契約状況コード表!D$6)),"全官署予定価格",IF(AND(COUNTIF(BJ935,"*単価*"),OR(K935=契約状況コード表!D$5,K935=契約状況コード表!D$6)),"全官署支払金額",IF(AND(COUNTIF(BJ935,"&lt;&gt;*単価*"),COUNTIF(BJ935,"*変更契約*")),"変更後予定価格",IF(COUNTIF(BJ935,"*単価*"),"年間支払金額","予定価格"))))))))))))</f>
        <v>予定価格</v>
      </c>
      <c r="BD935" s="98" t="str">
        <f>IF(AND(BI935=契約状況コード表!M$5,T935&gt;契約状況コード表!N$5),"○",IF(AND(BI935=契約状況コード表!M$6,T935&gt;=契約状況コード表!N$6),"○",IF(AND(BI935=契約状況コード表!M$7,T935&gt;=契約状況コード表!N$7),"○",IF(AND(BI935=契約状況コード表!M$8,T935&gt;=契約状況コード表!N$8),"○",IF(AND(BI935=契約状況コード表!M$9,T935&gt;=契約状況コード表!N$9),"○",IF(AND(BI935=契約状況コード表!M$10,T935&gt;=契約状況コード表!N$10),"○",IF(AND(BI935=契約状況コード表!M$11,T935&gt;=契約状況コード表!N$11),"○",IF(AND(BI935=契約状況コード表!M$12,T935&gt;=契約状況コード表!N$12),"○",IF(AND(BI935=契約状況コード表!M$13,T935&gt;=契約状況コード表!N$13),"○",IF(T935="他官署で調達手続き入札を実施のため","○","×"))))))))))</f>
        <v>×</v>
      </c>
      <c r="BE935" s="98" t="str">
        <f>IF(AND(BI935=契約状況コード表!M$5,Y935&gt;契約状況コード表!N$5),"○",IF(AND(BI935=契約状況コード表!M$6,Y935&gt;=契約状況コード表!N$6),"○",IF(AND(BI935=契約状況コード表!M$7,Y935&gt;=契約状況コード表!N$7),"○",IF(AND(BI935=契約状況コード表!M$8,Y935&gt;=契約状況コード表!N$8),"○",IF(AND(BI935=契約状況コード表!M$9,Y935&gt;=契約状況コード表!N$9),"○",IF(AND(BI935=契約状況コード表!M$10,Y935&gt;=契約状況コード表!N$10),"○",IF(AND(BI935=契約状況コード表!M$11,Y935&gt;=契約状況コード表!N$11),"○",IF(AND(BI935=契約状況コード表!M$12,Y935&gt;=契約状況コード表!N$12),"○",IF(AND(BI935=契約状況コード表!M$13,Y935&gt;=契約状況コード表!N$13),"○","×")))))))))</f>
        <v>×</v>
      </c>
      <c r="BF935" s="98" t="str">
        <f t="shared" si="114"/>
        <v>×</v>
      </c>
      <c r="BG935" s="98" t="str">
        <f t="shared" si="115"/>
        <v>×</v>
      </c>
      <c r="BH935" s="99" t="str">
        <f t="shared" si="116"/>
        <v/>
      </c>
      <c r="BI935" s="146">
        <f t="shared" si="117"/>
        <v>0</v>
      </c>
      <c r="BJ935" s="29" t="str">
        <f>IF(AG935=契約状況コード表!G$5,"",IF(AND(K935&lt;&gt;"",ISTEXT(U935)),"分担契約/単価契約",IF(ISTEXT(U935),"単価契約",IF(K935&lt;&gt;"","分担契約",""))))</f>
        <v/>
      </c>
      <c r="BK935" s="147"/>
      <c r="BL935" s="102" t="str">
        <f>IF(COUNTIF(T935,"**"),"",IF(AND(T935&gt;=契約状況コード表!P$5,OR(H935=契約状況コード表!M$5,H935=契約状況コード表!M$6)),1,IF(AND(T935&gt;=契約状況コード表!P$13,H935&lt;&gt;契約状況コード表!M$5,H935&lt;&gt;契約状況コード表!M$6),1,"")))</f>
        <v/>
      </c>
      <c r="BM935" s="132" t="str">
        <f t="shared" si="118"/>
        <v>○</v>
      </c>
      <c r="BN935" s="102" t="b">
        <f t="shared" si="119"/>
        <v>1</v>
      </c>
      <c r="BO935" s="102" t="b">
        <f t="shared" si="120"/>
        <v>1</v>
      </c>
    </row>
    <row r="936" spans="7:67" ht="60.6" customHeight="1">
      <c r="G936" s="64"/>
      <c r="H936" s="65"/>
      <c r="I936" s="65"/>
      <c r="J936" s="65"/>
      <c r="K936" s="64"/>
      <c r="L936" s="29"/>
      <c r="M936" s="66"/>
      <c r="N936" s="65"/>
      <c r="O936" s="67"/>
      <c r="P936" s="72"/>
      <c r="Q936" s="73"/>
      <c r="R936" s="65"/>
      <c r="S936" s="64"/>
      <c r="T936" s="68"/>
      <c r="U936" s="75"/>
      <c r="V936" s="76"/>
      <c r="W936" s="148" t="str">
        <f>IF(OR(T936="他官署で調達手続きを実施のため",AG936=契約状況コード表!G$5),"－",IF(V936&lt;&gt;"",ROUNDDOWN(V936/T936,3),(IFERROR(ROUNDDOWN(U936/T936,3),"－"))))</f>
        <v>－</v>
      </c>
      <c r="X936" s="68"/>
      <c r="Y936" s="68"/>
      <c r="Z936" s="71"/>
      <c r="AA936" s="69"/>
      <c r="AB936" s="70"/>
      <c r="AC936" s="71"/>
      <c r="AD936" s="71"/>
      <c r="AE936" s="71"/>
      <c r="AF936" s="71"/>
      <c r="AG936" s="69"/>
      <c r="AH936" s="65"/>
      <c r="AI936" s="65"/>
      <c r="AJ936" s="65"/>
      <c r="AK936" s="29"/>
      <c r="AL936" s="29"/>
      <c r="AM936" s="170"/>
      <c r="AN936" s="170"/>
      <c r="AO936" s="170"/>
      <c r="AP936" s="170"/>
      <c r="AQ936" s="29"/>
      <c r="AR936" s="64"/>
      <c r="AS936" s="29"/>
      <c r="AT936" s="29"/>
      <c r="AU936" s="29"/>
      <c r="AV936" s="29"/>
      <c r="AW936" s="29"/>
      <c r="AX936" s="29"/>
      <c r="AY936" s="29"/>
      <c r="AZ936" s="29"/>
      <c r="BA936" s="90"/>
      <c r="BB936" s="97"/>
      <c r="BC936" s="98" t="str">
        <f>IF(AND(OR(K936=契約状況コード表!D$5,K936=契約状況コード表!D$6),OR(AG936=契約状況コード表!G$5,AG936=契約状況コード表!G$6)),"年間支払金額(全官署)",IF(OR(AG936=契約状況コード表!G$5,AG936=契約状況コード表!G$6),"年間支払金額",IF(AND(OR(COUNTIF(AI936,"*すべて*"),COUNTIF(AI936,"*全て*")),S936="●",OR(K936=契約状況コード表!D$5,K936=契約状況コード表!D$6)),"年間支払金額(全官署、契約相手方ごと)",IF(AND(OR(COUNTIF(AI936,"*すべて*"),COUNTIF(AI936,"*全て*")),S936="●"),"年間支払金額(契約相手方ごと)",IF(AND(OR(K936=契約状況コード表!D$5,K936=契約状況コード表!D$6),AG936=契約状況コード表!G$7),"契約総額(全官署)",IF(AND(K936=契約状況コード表!D$7,AG936=契約状況コード表!G$7),"契約総額(自官署のみ)",IF(K936=契約状況コード表!D$7,"年間支払金額(自官署のみ)",IF(AG936=契約状況コード表!G$7,"契約総額",IF(AND(COUNTIF(BJ936,"&lt;&gt;*単価*"),OR(K936=契約状況コード表!D$5,K936=契約状況コード表!D$6)),"全官署予定価格",IF(AND(COUNTIF(BJ936,"*単価*"),OR(K936=契約状況コード表!D$5,K936=契約状況コード表!D$6)),"全官署支払金額",IF(AND(COUNTIF(BJ936,"&lt;&gt;*単価*"),COUNTIF(BJ936,"*変更契約*")),"変更後予定価格",IF(COUNTIF(BJ936,"*単価*"),"年間支払金額","予定価格"))))))))))))</f>
        <v>予定価格</v>
      </c>
      <c r="BD936" s="98" t="str">
        <f>IF(AND(BI936=契約状況コード表!M$5,T936&gt;契約状況コード表!N$5),"○",IF(AND(BI936=契約状況コード表!M$6,T936&gt;=契約状況コード表!N$6),"○",IF(AND(BI936=契約状況コード表!M$7,T936&gt;=契約状況コード表!N$7),"○",IF(AND(BI936=契約状況コード表!M$8,T936&gt;=契約状況コード表!N$8),"○",IF(AND(BI936=契約状況コード表!M$9,T936&gt;=契約状況コード表!N$9),"○",IF(AND(BI936=契約状況コード表!M$10,T936&gt;=契約状況コード表!N$10),"○",IF(AND(BI936=契約状況コード表!M$11,T936&gt;=契約状況コード表!N$11),"○",IF(AND(BI936=契約状況コード表!M$12,T936&gt;=契約状況コード表!N$12),"○",IF(AND(BI936=契約状況コード表!M$13,T936&gt;=契約状況コード表!N$13),"○",IF(T936="他官署で調達手続き入札を実施のため","○","×"))))))))))</f>
        <v>×</v>
      </c>
      <c r="BE936" s="98" t="str">
        <f>IF(AND(BI936=契約状況コード表!M$5,Y936&gt;契約状況コード表!N$5),"○",IF(AND(BI936=契約状況コード表!M$6,Y936&gt;=契約状況コード表!N$6),"○",IF(AND(BI936=契約状況コード表!M$7,Y936&gt;=契約状況コード表!N$7),"○",IF(AND(BI936=契約状況コード表!M$8,Y936&gt;=契約状況コード表!N$8),"○",IF(AND(BI936=契約状況コード表!M$9,Y936&gt;=契約状況コード表!N$9),"○",IF(AND(BI936=契約状況コード表!M$10,Y936&gt;=契約状況コード表!N$10),"○",IF(AND(BI936=契約状況コード表!M$11,Y936&gt;=契約状況コード表!N$11),"○",IF(AND(BI936=契約状況コード表!M$12,Y936&gt;=契約状況コード表!N$12),"○",IF(AND(BI936=契約状況コード表!M$13,Y936&gt;=契約状況コード表!N$13),"○","×")))))))))</f>
        <v>×</v>
      </c>
      <c r="BF936" s="98" t="str">
        <f t="shared" si="114"/>
        <v>×</v>
      </c>
      <c r="BG936" s="98" t="str">
        <f t="shared" si="115"/>
        <v>×</v>
      </c>
      <c r="BH936" s="99" t="str">
        <f t="shared" si="116"/>
        <v/>
      </c>
      <c r="BI936" s="146">
        <f t="shared" si="117"/>
        <v>0</v>
      </c>
      <c r="BJ936" s="29" t="str">
        <f>IF(AG936=契約状況コード表!G$5,"",IF(AND(K936&lt;&gt;"",ISTEXT(U936)),"分担契約/単価契約",IF(ISTEXT(U936),"単価契約",IF(K936&lt;&gt;"","分担契約",""))))</f>
        <v/>
      </c>
      <c r="BK936" s="147"/>
      <c r="BL936" s="102" t="str">
        <f>IF(COUNTIF(T936,"**"),"",IF(AND(T936&gt;=契約状況コード表!P$5,OR(H936=契約状況コード表!M$5,H936=契約状況コード表!M$6)),1,IF(AND(T936&gt;=契約状況コード表!P$13,H936&lt;&gt;契約状況コード表!M$5,H936&lt;&gt;契約状況コード表!M$6),1,"")))</f>
        <v/>
      </c>
      <c r="BM936" s="132" t="str">
        <f t="shared" si="118"/>
        <v>○</v>
      </c>
      <c r="BN936" s="102" t="b">
        <f t="shared" si="119"/>
        <v>1</v>
      </c>
      <c r="BO936" s="102" t="b">
        <f t="shared" si="120"/>
        <v>1</v>
      </c>
    </row>
    <row r="937" spans="7:67" ht="60.6" customHeight="1">
      <c r="G937" s="64"/>
      <c r="H937" s="65"/>
      <c r="I937" s="65"/>
      <c r="J937" s="65"/>
      <c r="K937" s="64"/>
      <c r="L937" s="29"/>
      <c r="M937" s="66"/>
      <c r="N937" s="65"/>
      <c r="O937" s="67"/>
      <c r="P937" s="72"/>
      <c r="Q937" s="73"/>
      <c r="R937" s="65"/>
      <c r="S937" s="64"/>
      <c r="T937" s="68"/>
      <c r="U937" s="75"/>
      <c r="V937" s="76"/>
      <c r="W937" s="148" t="str">
        <f>IF(OR(T937="他官署で調達手続きを実施のため",AG937=契約状況コード表!G$5),"－",IF(V937&lt;&gt;"",ROUNDDOWN(V937/T937,3),(IFERROR(ROUNDDOWN(U937/T937,3),"－"))))</f>
        <v>－</v>
      </c>
      <c r="X937" s="68"/>
      <c r="Y937" s="68"/>
      <c r="Z937" s="71"/>
      <c r="AA937" s="69"/>
      <c r="AB937" s="70"/>
      <c r="AC937" s="71"/>
      <c r="AD937" s="71"/>
      <c r="AE937" s="71"/>
      <c r="AF937" s="71"/>
      <c r="AG937" s="69"/>
      <c r="AH937" s="65"/>
      <c r="AI937" s="65"/>
      <c r="AJ937" s="65"/>
      <c r="AK937" s="29"/>
      <c r="AL937" s="29"/>
      <c r="AM937" s="170"/>
      <c r="AN937" s="170"/>
      <c r="AO937" s="170"/>
      <c r="AP937" s="170"/>
      <c r="AQ937" s="29"/>
      <c r="AR937" s="64"/>
      <c r="AS937" s="29"/>
      <c r="AT937" s="29"/>
      <c r="AU937" s="29"/>
      <c r="AV937" s="29"/>
      <c r="AW937" s="29"/>
      <c r="AX937" s="29"/>
      <c r="AY937" s="29"/>
      <c r="AZ937" s="29"/>
      <c r="BA937" s="90"/>
      <c r="BB937" s="97"/>
      <c r="BC937" s="98" t="str">
        <f>IF(AND(OR(K937=契約状況コード表!D$5,K937=契約状況コード表!D$6),OR(AG937=契約状況コード表!G$5,AG937=契約状況コード表!G$6)),"年間支払金額(全官署)",IF(OR(AG937=契約状況コード表!G$5,AG937=契約状況コード表!G$6),"年間支払金額",IF(AND(OR(COUNTIF(AI937,"*すべて*"),COUNTIF(AI937,"*全て*")),S937="●",OR(K937=契約状況コード表!D$5,K937=契約状況コード表!D$6)),"年間支払金額(全官署、契約相手方ごと)",IF(AND(OR(COUNTIF(AI937,"*すべて*"),COUNTIF(AI937,"*全て*")),S937="●"),"年間支払金額(契約相手方ごと)",IF(AND(OR(K937=契約状況コード表!D$5,K937=契約状況コード表!D$6),AG937=契約状況コード表!G$7),"契約総額(全官署)",IF(AND(K937=契約状況コード表!D$7,AG937=契約状況コード表!G$7),"契約総額(自官署のみ)",IF(K937=契約状況コード表!D$7,"年間支払金額(自官署のみ)",IF(AG937=契約状況コード表!G$7,"契約総額",IF(AND(COUNTIF(BJ937,"&lt;&gt;*単価*"),OR(K937=契約状況コード表!D$5,K937=契約状況コード表!D$6)),"全官署予定価格",IF(AND(COUNTIF(BJ937,"*単価*"),OR(K937=契約状況コード表!D$5,K937=契約状況コード表!D$6)),"全官署支払金額",IF(AND(COUNTIF(BJ937,"&lt;&gt;*単価*"),COUNTIF(BJ937,"*変更契約*")),"変更後予定価格",IF(COUNTIF(BJ937,"*単価*"),"年間支払金額","予定価格"))))))))))))</f>
        <v>予定価格</v>
      </c>
      <c r="BD937" s="98" t="str">
        <f>IF(AND(BI937=契約状況コード表!M$5,T937&gt;契約状況コード表!N$5),"○",IF(AND(BI937=契約状況コード表!M$6,T937&gt;=契約状況コード表!N$6),"○",IF(AND(BI937=契約状況コード表!M$7,T937&gt;=契約状況コード表!N$7),"○",IF(AND(BI937=契約状況コード表!M$8,T937&gt;=契約状況コード表!N$8),"○",IF(AND(BI937=契約状況コード表!M$9,T937&gt;=契約状況コード表!N$9),"○",IF(AND(BI937=契約状況コード表!M$10,T937&gt;=契約状況コード表!N$10),"○",IF(AND(BI937=契約状況コード表!M$11,T937&gt;=契約状況コード表!N$11),"○",IF(AND(BI937=契約状況コード表!M$12,T937&gt;=契約状況コード表!N$12),"○",IF(AND(BI937=契約状況コード表!M$13,T937&gt;=契約状況コード表!N$13),"○",IF(T937="他官署で調達手続き入札を実施のため","○","×"))))))))))</f>
        <v>×</v>
      </c>
      <c r="BE937" s="98" t="str">
        <f>IF(AND(BI937=契約状況コード表!M$5,Y937&gt;契約状況コード表!N$5),"○",IF(AND(BI937=契約状況コード表!M$6,Y937&gt;=契約状況コード表!N$6),"○",IF(AND(BI937=契約状況コード表!M$7,Y937&gt;=契約状況コード表!N$7),"○",IF(AND(BI937=契約状況コード表!M$8,Y937&gt;=契約状況コード表!N$8),"○",IF(AND(BI937=契約状況コード表!M$9,Y937&gt;=契約状況コード表!N$9),"○",IF(AND(BI937=契約状況コード表!M$10,Y937&gt;=契約状況コード表!N$10),"○",IF(AND(BI937=契約状況コード表!M$11,Y937&gt;=契約状況コード表!N$11),"○",IF(AND(BI937=契約状況コード表!M$12,Y937&gt;=契約状況コード表!N$12),"○",IF(AND(BI937=契約状況コード表!M$13,Y937&gt;=契約状況コード表!N$13),"○","×")))))))))</f>
        <v>×</v>
      </c>
      <c r="BF937" s="98" t="str">
        <f t="shared" si="114"/>
        <v>×</v>
      </c>
      <c r="BG937" s="98" t="str">
        <f t="shared" si="115"/>
        <v>×</v>
      </c>
      <c r="BH937" s="99" t="str">
        <f t="shared" si="116"/>
        <v/>
      </c>
      <c r="BI937" s="146">
        <f t="shared" si="117"/>
        <v>0</v>
      </c>
      <c r="BJ937" s="29" t="str">
        <f>IF(AG937=契約状況コード表!G$5,"",IF(AND(K937&lt;&gt;"",ISTEXT(U937)),"分担契約/単価契約",IF(ISTEXT(U937),"単価契約",IF(K937&lt;&gt;"","分担契約",""))))</f>
        <v/>
      </c>
      <c r="BK937" s="147"/>
      <c r="BL937" s="102" t="str">
        <f>IF(COUNTIF(T937,"**"),"",IF(AND(T937&gt;=契約状況コード表!P$5,OR(H937=契約状況コード表!M$5,H937=契約状況コード表!M$6)),1,IF(AND(T937&gt;=契約状況コード表!P$13,H937&lt;&gt;契約状況コード表!M$5,H937&lt;&gt;契約状況コード表!M$6),1,"")))</f>
        <v/>
      </c>
      <c r="BM937" s="132" t="str">
        <f t="shared" si="118"/>
        <v>○</v>
      </c>
      <c r="BN937" s="102" t="b">
        <f t="shared" si="119"/>
        <v>1</v>
      </c>
      <c r="BO937" s="102" t="b">
        <f t="shared" si="120"/>
        <v>1</v>
      </c>
    </row>
    <row r="938" spans="7:67" ht="60.6" customHeight="1">
      <c r="G938" s="64"/>
      <c r="H938" s="65"/>
      <c r="I938" s="65"/>
      <c r="J938" s="65"/>
      <c r="K938" s="64"/>
      <c r="L938" s="29"/>
      <c r="M938" s="66"/>
      <c r="N938" s="65"/>
      <c r="O938" s="67"/>
      <c r="P938" s="72"/>
      <c r="Q938" s="73"/>
      <c r="R938" s="65"/>
      <c r="S938" s="64"/>
      <c r="T938" s="74"/>
      <c r="U938" s="131"/>
      <c r="V938" s="76"/>
      <c r="W938" s="148" t="str">
        <f>IF(OR(T938="他官署で調達手続きを実施のため",AG938=契約状況コード表!G$5),"－",IF(V938&lt;&gt;"",ROUNDDOWN(V938/T938,3),(IFERROR(ROUNDDOWN(U938/T938,3),"－"))))</f>
        <v>－</v>
      </c>
      <c r="X938" s="74"/>
      <c r="Y938" s="74"/>
      <c r="Z938" s="71"/>
      <c r="AA938" s="69"/>
      <c r="AB938" s="70"/>
      <c r="AC938" s="71"/>
      <c r="AD938" s="71"/>
      <c r="AE938" s="71"/>
      <c r="AF938" s="71"/>
      <c r="AG938" s="69"/>
      <c r="AH938" s="65"/>
      <c r="AI938" s="65"/>
      <c r="AJ938" s="65"/>
      <c r="AK938" s="29"/>
      <c r="AL938" s="29"/>
      <c r="AM938" s="170"/>
      <c r="AN938" s="170"/>
      <c r="AO938" s="170"/>
      <c r="AP938" s="170"/>
      <c r="AQ938" s="29"/>
      <c r="AR938" s="64"/>
      <c r="AS938" s="29"/>
      <c r="AT938" s="29"/>
      <c r="AU938" s="29"/>
      <c r="AV938" s="29"/>
      <c r="AW938" s="29"/>
      <c r="AX938" s="29"/>
      <c r="AY938" s="29"/>
      <c r="AZ938" s="29"/>
      <c r="BA938" s="90"/>
      <c r="BB938" s="97"/>
      <c r="BC938" s="98" t="str">
        <f>IF(AND(OR(K938=契約状況コード表!D$5,K938=契約状況コード表!D$6),OR(AG938=契約状況コード表!G$5,AG938=契約状況コード表!G$6)),"年間支払金額(全官署)",IF(OR(AG938=契約状況コード表!G$5,AG938=契約状況コード表!G$6),"年間支払金額",IF(AND(OR(COUNTIF(AI938,"*すべて*"),COUNTIF(AI938,"*全て*")),S938="●",OR(K938=契約状況コード表!D$5,K938=契約状況コード表!D$6)),"年間支払金額(全官署、契約相手方ごと)",IF(AND(OR(COUNTIF(AI938,"*すべて*"),COUNTIF(AI938,"*全て*")),S938="●"),"年間支払金額(契約相手方ごと)",IF(AND(OR(K938=契約状況コード表!D$5,K938=契約状況コード表!D$6),AG938=契約状況コード表!G$7),"契約総額(全官署)",IF(AND(K938=契約状況コード表!D$7,AG938=契約状況コード表!G$7),"契約総額(自官署のみ)",IF(K938=契約状況コード表!D$7,"年間支払金額(自官署のみ)",IF(AG938=契約状況コード表!G$7,"契約総額",IF(AND(COUNTIF(BJ938,"&lt;&gt;*単価*"),OR(K938=契約状況コード表!D$5,K938=契約状況コード表!D$6)),"全官署予定価格",IF(AND(COUNTIF(BJ938,"*単価*"),OR(K938=契約状況コード表!D$5,K938=契約状況コード表!D$6)),"全官署支払金額",IF(AND(COUNTIF(BJ938,"&lt;&gt;*単価*"),COUNTIF(BJ938,"*変更契約*")),"変更後予定価格",IF(COUNTIF(BJ938,"*単価*"),"年間支払金額","予定価格"))))))))))))</f>
        <v>予定価格</v>
      </c>
      <c r="BD938" s="98" t="str">
        <f>IF(AND(BI938=契約状況コード表!M$5,T938&gt;契約状況コード表!N$5),"○",IF(AND(BI938=契約状況コード表!M$6,T938&gt;=契約状況コード表!N$6),"○",IF(AND(BI938=契約状況コード表!M$7,T938&gt;=契約状況コード表!N$7),"○",IF(AND(BI938=契約状況コード表!M$8,T938&gt;=契約状況コード表!N$8),"○",IF(AND(BI938=契約状況コード表!M$9,T938&gt;=契約状況コード表!N$9),"○",IF(AND(BI938=契約状況コード表!M$10,T938&gt;=契約状況コード表!N$10),"○",IF(AND(BI938=契約状況コード表!M$11,T938&gt;=契約状況コード表!N$11),"○",IF(AND(BI938=契約状況コード表!M$12,T938&gt;=契約状況コード表!N$12),"○",IF(AND(BI938=契約状況コード表!M$13,T938&gt;=契約状況コード表!N$13),"○",IF(T938="他官署で調達手続き入札を実施のため","○","×"))))))))))</f>
        <v>×</v>
      </c>
      <c r="BE938" s="98" t="str">
        <f>IF(AND(BI938=契約状況コード表!M$5,Y938&gt;契約状況コード表!N$5),"○",IF(AND(BI938=契約状況コード表!M$6,Y938&gt;=契約状況コード表!N$6),"○",IF(AND(BI938=契約状況コード表!M$7,Y938&gt;=契約状況コード表!N$7),"○",IF(AND(BI938=契約状況コード表!M$8,Y938&gt;=契約状況コード表!N$8),"○",IF(AND(BI938=契約状況コード表!M$9,Y938&gt;=契約状況コード表!N$9),"○",IF(AND(BI938=契約状況コード表!M$10,Y938&gt;=契約状況コード表!N$10),"○",IF(AND(BI938=契約状況コード表!M$11,Y938&gt;=契約状況コード表!N$11),"○",IF(AND(BI938=契約状況コード表!M$12,Y938&gt;=契約状況コード表!N$12),"○",IF(AND(BI938=契約状況コード表!M$13,Y938&gt;=契約状況コード表!N$13),"○","×")))))))))</f>
        <v>×</v>
      </c>
      <c r="BF938" s="98" t="str">
        <f t="shared" si="114"/>
        <v>×</v>
      </c>
      <c r="BG938" s="98" t="str">
        <f t="shared" si="115"/>
        <v>×</v>
      </c>
      <c r="BH938" s="99" t="str">
        <f t="shared" si="116"/>
        <v/>
      </c>
      <c r="BI938" s="146">
        <f t="shared" si="117"/>
        <v>0</v>
      </c>
      <c r="BJ938" s="29" t="str">
        <f>IF(AG938=契約状況コード表!G$5,"",IF(AND(K938&lt;&gt;"",ISTEXT(U938)),"分担契約/単価契約",IF(ISTEXT(U938),"単価契約",IF(K938&lt;&gt;"","分担契約",""))))</f>
        <v/>
      </c>
      <c r="BK938" s="147"/>
      <c r="BL938" s="102" t="str">
        <f>IF(COUNTIF(T938,"**"),"",IF(AND(T938&gt;=契約状況コード表!P$5,OR(H938=契約状況コード表!M$5,H938=契約状況コード表!M$6)),1,IF(AND(T938&gt;=契約状況コード表!P$13,H938&lt;&gt;契約状況コード表!M$5,H938&lt;&gt;契約状況コード表!M$6),1,"")))</f>
        <v/>
      </c>
      <c r="BM938" s="132" t="str">
        <f t="shared" si="118"/>
        <v>○</v>
      </c>
      <c r="BN938" s="102" t="b">
        <f t="shared" si="119"/>
        <v>1</v>
      </c>
      <c r="BO938" s="102" t="b">
        <f t="shared" si="120"/>
        <v>1</v>
      </c>
    </row>
    <row r="939" spans="7:67" ht="60.6" customHeight="1">
      <c r="G939" s="64"/>
      <c r="H939" s="65"/>
      <c r="I939" s="65"/>
      <c r="J939" s="65"/>
      <c r="K939" s="64"/>
      <c r="L939" s="29"/>
      <c r="M939" s="66"/>
      <c r="N939" s="65"/>
      <c r="O939" s="67"/>
      <c r="P939" s="72"/>
      <c r="Q939" s="73"/>
      <c r="R939" s="65"/>
      <c r="S939" s="64"/>
      <c r="T939" s="68"/>
      <c r="U939" s="75"/>
      <c r="V939" s="76"/>
      <c r="W939" s="148" t="str">
        <f>IF(OR(T939="他官署で調達手続きを実施のため",AG939=契約状況コード表!G$5),"－",IF(V939&lt;&gt;"",ROUNDDOWN(V939/T939,3),(IFERROR(ROUNDDOWN(U939/T939,3),"－"))))</f>
        <v>－</v>
      </c>
      <c r="X939" s="68"/>
      <c r="Y939" s="68"/>
      <c r="Z939" s="71"/>
      <c r="AA939" s="69"/>
      <c r="AB939" s="70"/>
      <c r="AC939" s="71"/>
      <c r="AD939" s="71"/>
      <c r="AE939" s="71"/>
      <c r="AF939" s="71"/>
      <c r="AG939" s="69"/>
      <c r="AH939" s="65"/>
      <c r="AI939" s="65"/>
      <c r="AJ939" s="65"/>
      <c r="AK939" s="29"/>
      <c r="AL939" s="29"/>
      <c r="AM939" s="170"/>
      <c r="AN939" s="170"/>
      <c r="AO939" s="170"/>
      <c r="AP939" s="170"/>
      <c r="AQ939" s="29"/>
      <c r="AR939" s="64"/>
      <c r="AS939" s="29"/>
      <c r="AT939" s="29"/>
      <c r="AU939" s="29"/>
      <c r="AV939" s="29"/>
      <c r="AW939" s="29"/>
      <c r="AX939" s="29"/>
      <c r="AY939" s="29"/>
      <c r="AZ939" s="29"/>
      <c r="BA939" s="90"/>
      <c r="BB939" s="97"/>
      <c r="BC939" s="98" t="str">
        <f>IF(AND(OR(K939=契約状況コード表!D$5,K939=契約状況コード表!D$6),OR(AG939=契約状況コード表!G$5,AG939=契約状況コード表!G$6)),"年間支払金額(全官署)",IF(OR(AG939=契約状況コード表!G$5,AG939=契約状況コード表!G$6),"年間支払金額",IF(AND(OR(COUNTIF(AI939,"*すべて*"),COUNTIF(AI939,"*全て*")),S939="●",OR(K939=契約状況コード表!D$5,K939=契約状況コード表!D$6)),"年間支払金額(全官署、契約相手方ごと)",IF(AND(OR(COUNTIF(AI939,"*すべて*"),COUNTIF(AI939,"*全て*")),S939="●"),"年間支払金額(契約相手方ごと)",IF(AND(OR(K939=契約状況コード表!D$5,K939=契約状況コード表!D$6),AG939=契約状況コード表!G$7),"契約総額(全官署)",IF(AND(K939=契約状況コード表!D$7,AG939=契約状況コード表!G$7),"契約総額(自官署のみ)",IF(K939=契約状況コード表!D$7,"年間支払金額(自官署のみ)",IF(AG939=契約状況コード表!G$7,"契約総額",IF(AND(COUNTIF(BJ939,"&lt;&gt;*単価*"),OR(K939=契約状況コード表!D$5,K939=契約状況コード表!D$6)),"全官署予定価格",IF(AND(COUNTIF(BJ939,"*単価*"),OR(K939=契約状況コード表!D$5,K939=契約状況コード表!D$6)),"全官署支払金額",IF(AND(COUNTIF(BJ939,"&lt;&gt;*単価*"),COUNTIF(BJ939,"*変更契約*")),"変更後予定価格",IF(COUNTIF(BJ939,"*単価*"),"年間支払金額","予定価格"))))))))))))</f>
        <v>予定価格</v>
      </c>
      <c r="BD939" s="98" t="str">
        <f>IF(AND(BI939=契約状況コード表!M$5,T939&gt;契約状況コード表!N$5),"○",IF(AND(BI939=契約状況コード表!M$6,T939&gt;=契約状況コード表!N$6),"○",IF(AND(BI939=契約状況コード表!M$7,T939&gt;=契約状況コード表!N$7),"○",IF(AND(BI939=契約状況コード表!M$8,T939&gt;=契約状況コード表!N$8),"○",IF(AND(BI939=契約状況コード表!M$9,T939&gt;=契約状況コード表!N$9),"○",IF(AND(BI939=契約状況コード表!M$10,T939&gt;=契約状況コード表!N$10),"○",IF(AND(BI939=契約状況コード表!M$11,T939&gt;=契約状況コード表!N$11),"○",IF(AND(BI939=契約状況コード表!M$12,T939&gt;=契約状況コード表!N$12),"○",IF(AND(BI939=契約状況コード表!M$13,T939&gt;=契約状況コード表!N$13),"○",IF(T939="他官署で調達手続き入札を実施のため","○","×"))))))))))</f>
        <v>×</v>
      </c>
      <c r="BE939" s="98" t="str">
        <f>IF(AND(BI939=契約状況コード表!M$5,Y939&gt;契約状況コード表!N$5),"○",IF(AND(BI939=契約状況コード表!M$6,Y939&gt;=契約状況コード表!N$6),"○",IF(AND(BI939=契約状況コード表!M$7,Y939&gt;=契約状況コード表!N$7),"○",IF(AND(BI939=契約状況コード表!M$8,Y939&gt;=契約状況コード表!N$8),"○",IF(AND(BI939=契約状況コード表!M$9,Y939&gt;=契約状況コード表!N$9),"○",IF(AND(BI939=契約状況コード表!M$10,Y939&gt;=契約状況コード表!N$10),"○",IF(AND(BI939=契約状況コード表!M$11,Y939&gt;=契約状況コード表!N$11),"○",IF(AND(BI939=契約状況コード表!M$12,Y939&gt;=契約状況コード表!N$12),"○",IF(AND(BI939=契約状況コード表!M$13,Y939&gt;=契約状況コード表!N$13),"○","×")))))))))</f>
        <v>×</v>
      </c>
      <c r="BF939" s="98" t="str">
        <f t="shared" si="114"/>
        <v>×</v>
      </c>
      <c r="BG939" s="98" t="str">
        <f t="shared" si="115"/>
        <v>×</v>
      </c>
      <c r="BH939" s="99" t="str">
        <f t="shared" si="116"/>
        <v/>
      </c>
      <c r="BI939" s="146">
        <f t="shared" si="117"/>
        <v>0</v>
      </c>
      <c r="BJ939" s="29" t="str">
        <f>IF(AG939=契約状況コード表!G$5,"",IF(AND(K939&lt;&gt;"",ISTEXT(U939)),"分担契約/単価契約",IF(ISTEXT(U939),"単価契約",IF(K939&lt;&gt;"","分担契約",""))))</f>
        <v/>
      </c>
      <c r="BK939" s="147"/>
      <c r="BL939" s="102" t="str">
        <f>IF(COUNTIF(T939,"**"),"",IF(AND(T939&gt;=契約状況コード表!P$5,OR(H939=契約状況コード表!M$5,H939=契約状況コード表!M$6)),1,IF(AND(T939&gt;=契約状況コード表!P$13,H939&lt;&gt;契約状況コード表!M$5,H939&lt;&gt;契約状況コード表!M$6),1,"")))</f>
        <v/>
      </c>
      <c r="BM939" s="132" t="str">
        <f t="shared" si="118"/>
        <v>○</v>
      </c>
      <c r="BN939" s="102" t="b">
        <f t="shared" si="119"/>
        <v>1</v>
      </c>
      <c r="BO939" s="102" t="b">
        <f t="shared" si="120"/>
        <v>1</v>
      </c>
    </row>
    <row r="940" spans="7:67" ht="60.6" customHeight="1">
      <c r="G940" s="64"/>
      <c r="H940" s="65"/>
      <c r="I940" s="65"/>
      <c r="J940" s="65"/>
      <c r="K940" s="64"/>
      <c r="L940" s="29"/>
      <c r="M940" s="66"/>
      <c r="N940" s="65"/>
      <c r="O940" s="67"/>
      <c r="P940" s="72"/>
      <c r="Q940" s="73"/>
      <c r="R940" s="65"/>
      <c r="S940" s="64"/>
      <c r="T940" s="68"/>
      <c r="U940" s="75"/>
      <c r="V940" s="76"/>
      <c r="W940" s="148" t="str">
        <f>IF(OR(T940="他官署で調達手続きを実施のため",AG940=契約状況コード表!G$5),"－",IF(V940&lt;&gt;"",ROUNDDOWN(V940/T940,3),(IFERROR(ROUNDDOWN(U940/T940,3),"－"))))</f>
        <v>－</v>
      </c>
      <c r="X940" s="68"/>
      <c r="Y940" s="68"/>
      <c r="Z940" s="71"/>
      <c r="AA940" s="69"/>
      <c r="AB940" s="70"/>
      <c r="AC940" s="71"/>
      <c r="AD940" s="71"/>
      <c r="AE940" s="71"/>
      <c r="AF940" s="71"/>
      <c r="AG940" s="69"/>
      <c r="AH940" s="65"/>
      <c r="AI940" s="65"/>
      <c r="AJ940" s="65"/>
      <c r="AK940" s="29"/>
      <c r="AL940" s="29"/>
      <c r="AM940" s="170"/>
      <c r="AN940" s="170"/>
      <c r="AO940" s="170"/>
      <c r="AP940" s="170"/>
      <c r="AQ940" s="29"/>
      <c r="AR940" s="64"/>
      <c r="AS940" s="29"/>
      <c r="AT940" s="29"/>
      <c r="AU940" s="29"/>
      <c r="AV940" s="29"/>
      <c r="AW940" s="29"/>
      <c r="AX940" s="29"/>
      <c r="AY940" s="29"/>
      <c r="AZ940" s="29"/>
      <c r="BA940" s="90"/>
      <c r="BB940" s="97"/>
      <c r="BC940" s="98" t="str">
        <f>IF(AND(OR(K940=契約状況コード表!D$5,K940=契約状況コード表!D$6),OR(AG940=契約状況コード表!G$5,AG940=契約状況コード表!G$6)),"年間支払金額(全官署)",IF(OR(AG940=契約状況コード表!G$5,AG940=契約状況コード表!G$6),"年間支払金額",IF(AND(OR(COUNTIF(AI940,"*すべて*"),COUNTIF(AI940,"*全て*")),S940="●",OR(K940=契約状況コード表!D$5,K940=契約状況コード表!D$6)),"年間支払金額(全官署、契約相手方ごと)",IF(AND(OR(COUNTIF(AI940,"*すべて*"),COUNTIF(AI940,"*全て*")),S940="●"),"年間支払金額(契約相手方ごと)",IF(AND(OR(K940=契約状況コード表!D$5,K940=契約状況コード表!D$6),AG940=契約状況コード表!G$7),"契約総額(全官署)",IF(AND(K940=契約状況コード表!D$7,AG940=契約状況コード表!G$7),"契約総額(自官署のみ)",IF(K940=契約状況コード表!D$7,"年間支払金額(自官署のみ)",IF(AG940=契約状況コード表!G$7,"契約総額",IF(AND(COUNTIF(BJ940,"&lt;&gt;*単価*"),OR(K940=契約状況コード表!D$5,K940=契約状況コード表!D$6)),"全官署予定価格",IF(AND(COUNTIF(BJ940,"*単価*"),OR(K940=契約状況コード表!D$5,K940=契約状況コード表!D$6)),"全官署支払金額",IF(AND(COUNTIF(BJ940,"&lt;&gt;*単価*"),COUNTIF(BJ940,"*変更契約*")),"変更後予定価格",IF(COUNTIF(BJ940,"*単価*"),"年間支払金額","予定価格"))))))))))))</f>
        <v>予定価格</v>
      </c>
      <c r="BD940" s="98" t="str">
        <f>IF(AND(BI940=契約状況コード表!M$5,T940&gt;契約状況コード表!N$5),"○",IF(AND(BI940=契約状況コード表!M$6,T940&gt;=契約状況コード表!N$6),"○",IF(AND(BI940=契約状況コード表!M$7,T940&gt;=契約状況コード表!N$7),"○",IF(AND(BI940=契約状況コード表!M$8,T940&gt;=契約状況コード表!N$8),"○",IF(AND(BI940=契約状況コード表!M$9,T940&gt;=契約状況コード表!N$9),"○",IF(AND(BI940=契約状況コード表!M$10,T940&gt;=契約状況コード表!N$10),"○",IF(AND(BI940=契約状況コード表!M$11,T940&gt;=契約状況コード表!N$11),"○",IF(AND(BI940=契約状況コード表!M$12,T940&gt;=契約状況コード表!N$12),"○",IF(AND(BI940=契約状況コード表!M$13,T940&gt;=契約状況コード表!N$13),"○",IF(T940="他官署で調達手続き入札を実施のため","○","×"))))))))))</f>
        <v>×</v>
      </c>
      <c r="BE940" s="98" t="str">
        <f>IF(AND(BI940=契約状況コード表!M$5,Y940&gt;契約状況コード表!N$5),"○",IF(AND(BI940=契約状況コード表!M$6,Y940&gt;=契約状況コード表!N$6),"○",IF(AND(BI940=契約状況コード表!M$7,Y940&gt;=契約状況コード表!N$7),"○",IF(AND(BI940=契約状況コード表!M$8,Y940&gt;=契約状況コード表!N$8),"○",IF(AND(BI940=契約状況コード表!M$9,Y940&gt;=契約状況コード表!N$9),"○",IF(AND(BI940=契約状況コード表!M$10,Y940&gt;=契約状況コード表!N$10),"○",IF(AND(BI940=契約状況コード表!M$11,Y940&gt;=契約状況コード表!N$11),"○",IF(AND(BI940=契約状況コード表!M$12,Y940&gt;=契約状況コード表!N$12),"○",IF(AND(BI940=契約状況コード表!M$13,Y940&gt;=契約状況コード表!N$13),"○","×")))))))))</f>
        <v>×</v>
      </c>
      <c r="BF940" s="98" t="str">
        <f t="shared" si="114"/>
        <v>×</v>
      </c>
      <c r="BG940" s="98" t="str">
        <f t="shared" si="115"/>
        <v>×</v>
      </c>
      <c r="BH940" s="99" t="str">
        <f t="shared" si="116"/>
        <v/>
      </c>
      <c r="BI940" s="146">
        <f t="shared" si="117"/>
        <v>0</v>
      </c>
      <c r="BJ940" s="29" t="str">
        <f>IF(AG940=契約状況コード表!G$5,"",IF(AND(K940&lt;&gt;"",ISTEXT(U940)),"分担契約/単価契約",IF(ISTEXT(U940),"単価契約",IF(K940&lt;&gt;"","分担契約",""))))</f>
        <v/>
      </c>
      <c r="BK940" s="147"/>
      <c r="BL940" s="102" t="str">
        <f>IF(COUNTIF(T940,"**"),"",IF(AND(T940&gt;=契約状況コード表!P$5,OR(H940=契約状況コード表!M$5,H940=契約状況コード表!M$6)),1,IF(AND(T940&gt;=契約状況コード表!P$13,H940&lt;&gt;契約状況コード表!M$5,H940&lt;&gt;契約状況コード表!M$6),1,"")))</f>
        <v/>
      </c>
      <c r="BM940" s="132" t="str">
        <f t="shared" si="118"/>
        <v>○</v>
      </c>
      <c r="BN940" s="102" t="b">
        <f t="shared" si="119"/>
        <v>1</v>
      </c>
      <c r="BO940" s="102" t="b">
        <f t="shared" si="120"/>
        <v>1</v>
      </c>
    </row>
    <row r="941" spans="7:67" ht="60.6" customHeight="1">
      <c r="G941" s="64"/>
      <c r="H941" s="65"/>
      <c r="I941" s="65"/>
      <c r="J941" s="65"/>
      <c r="K941" s="64"/>
      <c r="L941" s="29"/>
      <c r="M941" s="66"/>
      <c r="N941" s="65"/>
      <c r="O941" s="67"/>
      <c r="P941" s="72"/>
      <c r="Q941" s="73"/>
      <c r="R941" s="65"/>
      <c r="S941" s="64"/>
      <c r="T941" s="68"/>
      <c r="U941" s="75"/>
      <c r="V941" s="76"/>
      <c r="W941" s="148" t="str">
        <f>IF(OR(T941="他官署で調達手続きを実施のため",AG941=契約状況コード表!G$5),"－",IF(V941&lt;&gt;"",ROUNDDOWN(V941/T941,3),(IFERROR(ROUNDDOWN(U941/T941,3),"－"))))</f>
        <v>－</v>
      </c>
      <c r="X941" s="68"/>
      <c r="Y941" s="68"/>
      <c r="Z941" s="71"/>
      <c r="AA941" s="69"/>
      <c r="AB941" s="70"/>
      <c r="AC941" s="71"/>
      <c r="AD941" s="71"/>
      <c r="AE941" s="71"/>
      <c r="AF941" s="71"/>
      <c r="AG941" s="69"/>
      <c r="AH941" s="65"/>
      <c r="AI941" s="65"/>
      <c r="AJ941" s="65"/>
      <c r="AK941" s="29"/>
      <c r="AL941" s="29"/>
      <c r="AM941" s="170"/>
      <c r="AN941" s="170"/>
      <c r="AO941" s="170"/>
      <c r="AP941" s="170"/>
      <c r="AQ941" s="29"/>
      <c r="AR941" s="64"/>
      <c r="AS941" s="29"/>
      <c r="AT941" s="29"/>
      <c r="AU941" s="29"/>
      <c r="AV941" s="29"/>
      <c r="AW941" s="29"/>
      <c r="AX941" s="29"/>
      <c r="AY941" s="29"/>
      <c r="AZ941" s="29"/>
      <c r="BA941" s="90"/>
      <c r="BB941" s="97"/>
      <c r="BC941" s="98" t="str">
        <f>IF(AND(OR(K941=契約状況コード表!D$5,K941=契約状況コード表!D$6),OR(AG941=契約状況コード表!G$5,AG941=契約状況コード表!G$6)),"年間支払金額(全官署)",IF(OR(AG941=契約状況コード表!G$5,AG941=契約状況コード表!G$6),"年間支払金額",IF(AND(OR(COUNTIF(AI941,"*すべて*"),COUNTIF(AI941,"*全て*")),S941="●",OR(K941=契約状況コード表!D$5,K941=契約状況コード表!D$6)),"年間支払金額(全官署、契約相手方ごと)",IF(AND(OR(COUNTIF(AI941,"*すべて*"),COUNTIF(AI941,"*全て*")),S941="●"),"年間支払金額(契約相手方ごと)",IF(AND(OR(K941=契約状況コード表!D$5,K941=契約状況コード表!D$6),AG941=契約状況コード表!G$7),"契約総額(全官署)",IF(AND(K941=契約状況コード表!D$7,AG941=契約状況コード表!G$7),"契約総額(自官署のみ)",IF(K941=契約状況コード表!D$7,"年間支払金額(自官署のみ)",IF(AG941=契約状況コード表!G$7,"契約総額",IF(AND(COUNTIF(BJ941,"&lt;&gt;*単価*"),OR(K941=契約状況コード表!D$5,K941=契約状況コード表!D$6)),"全官署予定価格",IF(AND(COUNTIF(BJ941,"*単価*"),OR(K941=契約状況コード表!D$5,K941=契約状況コード表!D$6)),"全官署支払金額",IF(AND(COUNTIF(BJ941,"&lt;&gt;*単価*"),COUNTIF(BJ941,"*変更契約*")),"変更後予定価格",IF(COUNTIF(BJ941,"*単価*"),"年間支払金額","予定価格"))))))))))))</f>
        <v>予定価格</v>
      </c>
      <c r="BD941" s="98" t="str">
        <f>IF(AND(BI941=契約状況コード表!M$5,T941&gt;契約状況コード表!N$5),"○",IF(AND(BI941=契約状況コード表!M$6,T941&gt;=契約状況コード表!N$6),"○",IF(AND(BI941=契約状況コード表!M$7,T941&gt;=契約状況コード表!N$7),"○",IF(AND(BI941=契約状況コード表!M$8,T941&gt;=契約状況コード表!N$8),"○",IF(AND(BI941=契約状況コード表!M$9,T941&gt;=契約状況コード表!N$9),"○",IF(AND(BI941=契約状況コード表!M$10,T941&gt;=契約状況コード表!N$10),"○",IF(AND(BI941=契約状況コード表!M$11,T941&gt;=契約状況コード表!N$11),"○",IF(AND(BI941=契約状況コード表!M$12,T941&gt;=契約状況コード表!N$12),"○",IF(AND(BI941=契約状況コード表!M$13,T941&gt;=契約状況コード表!N$13),"○",IF(T941="他官署で調達手続き入札を実施のため","○","×"))))))))))</f>
        <v>×</v>
      </c>
      <c r="BE941" s="98" t="str">
        <f>IF(AND(BI941=契約状況コード表!M$5,Y941&gt;契約状況コード表!N$5),"○",IF(AND(BI941=契約状況コード表!M$6,Y941&gt;=契約状況コード表!N$6),"○",IF(AND(BI941=契約状況コード表!M$7,Y941&gt;=契約状況コード表!N$7),"○",IF(AND(BI941=契約状況コード表!M$8,Y941&gt;=契約状況コード表!N$8),"○",IF(AND(BI941=契約状況コード表!M$9,Y941&gt;=契約状況コード表!N$9),"○",IF(AND(BI941=契約状況コード表!M$10,Y941&gt;=契約状況コード表!N$10),"○",IF(AND(BI941=契約状況コード表!M$11,Y941&gt;=契約状況コード表!N$11),"○",IF(AND(BI941=契約状況コード表!M$12,Y941&gt;=契約状況コード表!N$12),"○",IF(AND(BI941=契約状況コード表!M$13,Y941&gt;=契約状況コード表!N$13),"○","×")))))))))</f>
        <v>×</v>
      </c>
      <c r="BF941" s="98" t="str">
        <f t="shared" si="114"/>
        <v>×</v>
      </c>
      <c r="BG941" s="98" t="str">
        <f t="shared" si="115"/>
        <v>×</v>
      </c>
      <c r="BH941" s="99" t="str">
        <f t="shared" si="116"/>
        <v/>
      </c>
      <c r="BI941" s="146">
        <f t="shared" si="117"/>
        <v>0</v>
      </c>
      <c r="BJ941" s="29" t="str">
        <f>IF(AG941=契約状況コード表!G$5,"",IF(AND(K941&lt;&gt;"",ISTEXT(U941)),"分担契約/単価契約",IF(ISTEXT(U941),"単価契約",IF(K941&lt;&gt;"","分担契約",""))))</f>
        <v/>
      </c>
      <c r="BK941" s="147"/>
      <c r="BL941" s="102" t="str">
        <f>IF(COUNTIF(T941,"**"),"",IF(AND(T941&gt;=契約状況コード表!P$5,OR(H941=契約状況コード表!M$5,H941=契約状況コード表!M$6)),1,IF(AND(T941&gt;=契約状況コード表!P$13,H941&lt;&gt;契約状況コード表!M$5,H941&lt;&gt;契約状況コード表!M$6),1,"")))</f>
        <v/>
      </c>
      <c r="BM941" s="132" t="str">
        <f t="shared" si="118"/>
        <v>○</v>
      </c>
      <c r="BN941" s="102" t="b">
        <f t="shared" si="119"/>
        <v>1</v>
      </c>
      <c r="BO941" s="102" t="b">
        <f t="shared" si="120"/>
        <v>1</v>
      </c>
    </row>
    <row r="942" spans="7:67" ht="60.6" customHeight="1">
      <c r="G942" s="64"/>
      <c r="H942" s="65"/>
      <c r="I942" s="65"/>
      <c r="J942" s="65"/>
      <c r="K942" s="64"/>
      <c r="L942" s="29"/>
      <c r="M942" s="66"/>
      <c r="N942" s="65"/>
      <c r="O942" s="67"/>
      <c r="P942" s="72"/>
      <c r="Q942" s="73"/>
      <c r="R942" s="65"/>
      <c r="S942" s="64"/>
      <c r="T942" s="68"/>
      <c r="U942" s="75"/>
      <c r="V942" s="76"/>
      <c r="W942" s="148" t="str">
        <f>IF(OR(T942="他官署で調達手続きを実施のため",AG942=契約状況コード表!G$5),"－",IF(V942&lt;&gt;"",ROUNDDOWN(V942/T942,3),(IFERROR(ROUNDDOWN(U942/T942,3),"－"))))</f>
        <v>－</v>
      </c>
      <c r="X942" s="68"/>
      <c r="Y942" s="68"/>
      <c r="Z942" s="71"/>
      <c r="AA942" s="69"/>
      <c r="AB942" s="70"/>
      <c r="AC942" s="71"/>
      <c r="AD942" s="71"/>
      <c r="AE942" s="71"/>
      <c r="AF942" s="71"/>
      <c r="AG942" s="69"/>
      <c r="AH942" s="65"/>
      <c r="AI942" s="65"/>
      <c r="AJ942" s="65"/>
      <c r="AK942" s="29"/>
      <c r="AL942" s="29"/>
      <c r="AM942" s="170"/>
      <c r="AN942" s="170"/>
      <c r="AO942" s="170"/>
      <c r="AP942" s="170"/>
      <c r="AQ942" s="29"/>
      <c r="AR942" s="64"/>
      <c r="AS942" s="29"/>
      <c r="AT942" s="29"/>
      <c r="AU942" s="29"/>
      <c r="AV942" s="29"/>
      <c r="AW942" s="29"/>
      <c r="AX942" s="29"/>
      <c r="AY942" s="29"/>
      <c r="AZ942" s="29"/>
      <c r="BA942" s="92"/>
      <c r="BB942" s="97"/>
      <c r="BC942" s="98" t="str">
        <f>IF(AND(OR(K942=契約状況コード表!D$5,K942=契約状況コード表!D$6),OR(AG942=契約状況コード表!G$5,AG942=契約状況コード表!G$6)),"年間支払金額(全官署)",IF(OR(AG942=契約状況コード表!G$5,AG942=契約状況コード表!G$6),"年間支払金額",IF(AND(OR(COUNTIF(AI942,"*すべて*"),COUNTIF(AI942,"*全て*")),S942="●",OR(K942=契約状況コード表!D$5,K942=契約状況コード表!D$6)),"年間支払金額(全官署、契約相手方ごと)",IF(AND(OR(COUNTIF(AI942,"*すべて*"),COUNTIF(AI942,"*全て*")),S942="●"),"年間支払金額(契約相手方ごと)",IF(AND(OR(K942=契約状況コード表!D$5,K942=契約状況コード表!D$6),AG942=契約状況コード表!G$7),"契約総額(全官署)",IF(AND(K942=契約状況コード表!D$7,AG942=契約状況コード表!G$7),"契約総額(自官署のみ)",IF(K942=契約状況コード表!D$7,"年間支払金額(自官署のみ)",IF(AG942=契約状況コード表!G$7,"契約総額",IF(AND(COUNTIF(BJ942,"&lt;&gt;*単価*"),OR(K942=契約状況コード表!D$5,K942=契約状況コード表!D$6)),"全官署予定価格",IF(AND(COUNTIF(BJ942,"*単価*"),OR(K942=契約状況コード表!D$5,K942=契約状況コード表!D$6)),"全官署支払金額",IF(AND(COUNTIF(BJ942,"&lt;&gt;*単価*"),COUNTIF(BJ942,"*変更契約*")),"変更後予定価格",IF(COUNTIF(BJ942,"*単価*"),"年間支払金額","予定価格"))))))))))))</f>
        <v>予定価格</v>
      </c>
      <c r="BD942" s="98" t="str">
        <f>IF(AND(BI942=契約状況コード表!M$5,T942&gt;契約状況コード表!N$5),"○",IF(AND(BI942=契約状況コード表!M$6,T942&gt;=契約状況コード表!N$6),"○",IF(AND(BI942=契約状況コード表!M$7,T942&gt;=契約状況コード表!N$7),"○",IF(AND(BI942=契約状況コード表!M$8,T942&gt;=契約状況コード表!N$8),"○",IF(AND(BI942=契約状況コード表!M$9,T942&gt;=契約状況コード表!N$9),"○",IF(AND(BI942=契約状況コード表!M$10,T942&gt;=契約状況コード表!N$10),"○",IF(AND(BI942=契約状況コード表!M$11,T942&gt;=契約状況コード表!N$11),"○",IF(AND(BI942=契約状況コード表!M$12,T942&gt;=契約状況コード表!N$12),"○",IF(AND(BI942=契約状況コード表!M$13,T942&gt;=契約状況コード表!N$13),"○",IF(T942="他官署で調達手続き入札を実施のため","○","×"))))))))))</f>
        <v>×</v>
      </c>
      <c r="BE942" s="98" t="str">
        <f>IF(AND(BI942=契約状況コード表!M$5,Y942&gt;契約状況コード表!N$5),"○",IF(AND(BI942=契約状況コード表!M$6,Y942&gt;=契約状況コード表!N$6),"○",IF(AND(BI942=契約状況コード表!M$7,Y942&gt;=契約状況コード表!N$7),"○",IF(AND(BI942=契約状況コード表!M$8,Y942&gt;=契約状況コード表!N$8),"○",IF(AND(BI942=契約状況コード表!M$9,Y942&gt;=契約状況コード表!N$9),"○",IF(AND(BI942=契約状況コード表!M$10,Y942&gt;=契約状況コード表!N$10),"○",IF(AND(BI942=契約状況コード表!M$11,Y942&gt;=契約状況コード表!N$11),"○",IF(AND(BI942=契約状況コード表!M$12,Y942&gt;=契約状況コード表!N$12),"○",IF(AND(BI942=契約状況コード表!M$13,Y942&gt;=契約状況コード表!N$13),"○","×")))))))))</f>
        <v>×</v>
      </c>
      <c r="BF942" s="98" t="str">
        <f t="shared" si="114"/>
        <v>×</v>
      </c>
      <c r="BG942" s="98" t="str">
        <f t="shared" si="115"/>
        <v>×</v>
      </c>
      <c r="BH942" s="99" t="str">
        <f t="shared" si="116"/>
        <v/>
      </c>
      <c r="BI942" s="146">
        <f t="shared" si="117"/>
        <v>0</v>
      </c>
      <c r="BJ942" s="29" t="str">
        <f>IF(AG942=契約状況コード表!G$5,"",IF(AND(K942&lt;&gt;"",ISTEXT(U942)),"分担契約/単価契約",IF(ISTEXT(U942),"単価契約",IF(K942&lt;&gt;"","分担契約",""))))</f>
        <v/>
      </c>
      <c r="BK942" s="147"/>
      <c r="BL942" s="102" t="str">
        <f>IF(COUNTIF(T942,"**"),"",IF(AND(T942&gt;=契約状況コード表!P$5,OR(H942=契約状況コード表!M$5,H942=契約状況コード表!M$6)),1,IF(AND(T942&gt;=契約状況コード表!P$13,H942&lt;&gt;契約状況コード表!M$5,H942&lt;&gt;契約状況コード表!M$6),1,"")))</f>
        <v/>
      </c>
      <c r="BM942" s="132" t="str">
        <f t="shared" si="118"/>
        <v>○</v>
      </c>
      <c r="BN942" s="102" t="b">
        <f t="shared" si="119"/>
        <v>1</v>
      </c>
      <c r="BO942" s="102" t="b">
        <f t="shared" si="120"/>
        <v>1</v>
      </c>
    </row>
    <row r="943" spans="7:67" ht="60.6" customHeight="1">
      <c r="G943" s="64"/>
      <c r="H943" s="65"/>
      <c r="I943" s="65"/>
      <c r="J943" s="65"/>
      <c r="K943" s="64"/>
      <c r="L943" s="29"/>
      <c r="M943" s="66"/>
      <c r="N943" s="65"/>
      <c r="O943" s="67"/>
      <c r="P943" s="72"/>
      <c r="Q943" s="73"/>
      <c r="R943" s="65"/>
      <c r="S943" s="64"/>
      <c r="T943" s="68"/>
      <c r="U943" s="75"/>
      <c r="V943" s="76"/>
      <c r="W943" s="148" t="str">
        <f>IF(OR(T943="他官署で調達手続きを実施のため",AG943=契約状況コード表!G$5),"－",IF(V943&lt;&gt;"",ROUNDDOWN(V943/T943,3),(IFERROR(ROUNDDOWN(U943/T943,3),"－"))))</f>
        <v>－</v>
      </c>
      <c r="X943" s="68"/>
      <c r="Y943" s="68"/>
      <c r="Z943" s="71"/>
      <c r="AA943" s="69"/>
      <c r="AB943" s="70"/>
      <c r="AC943" s="71"/>
      <c r="AD943" s="71"/>
      <c r="AE943" s="71"/>
      <c r="AF943" s="71"/>
      <c r="AG943" s="69"/>
      <c r="AH943" s="65"/>
      <c r="AI943" s="65"/>
      <c r="AJ943" s="65"/>
      <c r="AK943" s="29"/>
      <c r="AL943" s="29"/>
      <c r="AM943" s="170"/>
      <c r="AN943" s="170"/>
      <c r="AO943" s="170"/>
      <c r="AP943" s="170"/>
      <c r="AQ943" s="29"/>
      <c r="AR943" s="64"/>
      <c r="AS943" s="29"/>
      <c r="AT943" s="29"/>
      <c r="AU943" s="29"/>
      <c r="AV943" s="29"/>
      <c r="AW943" s="29"/>
      <c r="AX943" s="29"/>
      <c r="AY943" s="29"/>
      <c r="AZ943" s="29"/>
      <c r="BA943" s="90"/>
      <c r="BB943" s="97"/>
      <c r="BC943" s="98" t="str">
        <f>IF(AND(OR(K943=契約状況コード表!D$5,K943=契約状況コード表!D$6),OR(AG943=契約状況コード表!G$5,AG943=契約状況コード表!G$6)),"年間支払金額(全官署)",IF(OR(AG943=契約状況コード表!G$5,AG943=契約状況コード表!G$6),"年間支払金額",IF(AND(OR(COUNTIF(AI943,"*すべて*"),COUNTIF(AI943,"*全て*")),S943="●",OR(K943=契約状況コード表!D$5,K943=契約状況コード表!D$6)),"年間支払金額(全官署、契約相手方ごと)",IF(AND(OR(COUNTIF(AI943,"*すべて*"),COUNTIF(AI943,"*全て*")),S943="●"),"年間支払金額(契約相手方ごと)",IF(AND(OR(K943=契約状況コード表!D$5,K943=契約状況コード表!D$6),AG943=契約状況コード表!G$7),"契約総額(全官署)",IF(AND(K943=契約状況コード表!D$7,AG943=契約状況コード表!G$7),"契約総額(自官署のみ)",IF(K943=契約状況コード表!D$7,"年間支払金額(自官署のみ)",IF(AG943=契約状況コード表!G$7,"契約総額",IF(AND(COUNTIF(BJ943,"&lt;&gt;*単価*"),OR(K943=契約状況コード表!D$5,K943=契約状況コード表!D$6)),"全官署予定価格",IF(AND(COUNTIF(BJ943,"*単価*"),OR(K943=契約状況コード表!D$5,K943=契約状況コード表!D$6)),"全官署支払金額",IF(AND(COUNTIF(BJ943,"&lt;&gt;*単価*"),COUNTIF(BJ943,"*変更契約*")),"変更後予定価格",IF(COUNTIF(BJ943,"*単価*"),"年間支払金額","予定価格"))))))))))))</f>
        <v>予定価格</v>
      </c>
      <c r="BD943" s="98" t="str">
        <f>IF(AND(BI943=契約状況コード表!M$5,T943&gt;契約状況コード表!N$5),"○",IF(AND(BI943=契約状況コード表!M$6,T943&gt;=契約状況コード表!N$6),"○",IF(AND(BI943=契約状況コード表!M$7,T943&gt;=契約状況コード表!N$7),"○",IF(AND(BI943=契約状況コード表!M$8,T943&gt;=契約状況コード表!N$8),"○",IF(AND(BI943=契約状況コード表!M$9,T943&gt;=契約状況コード表!N$9),"○",IF(AND(BI943=契約状況コード表!M$10,T943&gt;=契約状況コード表!N$10),"○",IF(AND(BI943=契約状況コード表!M$11,T943&gt;=契約状況コード表!N$11),"○",IF(AND(BI943=契約状況コード表!M$12,T943&gt;=契約状況コード表!N$12),"○",IF(AND(BI943=契約状況コード表!M$13,T943&gt;=契約状況コード表!N$13),"○",IF(T943="他官署で調達手続き入札を実施のため","○","×"))))))))))</f>
        <v>×</v>
      </c>
      <c r="BE943" s="98" t="str">
        <f>IF(AND(BI943=契約状況コード表!M$5,Y943&gt;契約状況コード表!N$5),"○",IF(AND(BI943=契約状況コード表!M$6,Y943&gt;=契約状況コード表!N$6),"○",IF(AND(BI943=契約状況コード表!M$7,Y943&gt;=契約状況コード表!N$7),"○",IF(AND(BI943=契約状況コード表!M$8,Y943&gt;=契約状況コード表!N$8),"○",IF(AND(BI943=契約状況コード表!M$9,Y943&gt;=契約状況コード表!N$9),"○",IF(AND(BI943=契約状況コード表!M$10,Y943&gt;=契約状況コード表!N$10),"○",IF(AND(BI943=契約状況コード表!M$11,Y943&gt;=契約状況コード表!N$11),"○",IF(AND(BI943=契約状況コード表!M$12,Y943&gt;=契約状況コード表!N$12),"○",IF(AND(BI943=契約状況コード表!M$13,Y943&gt;=契約状況コード表!N$13),"○","×")))))))))</f>
        <v>×</v>
      </c>
      <c r="BF943" s="98" t="str">
        <f t="shared" si="114"/>
        <v>×</v>
      </c>
      <c r="BG943" s="98" t="str">
        <f t="shared" si="115"/>
        <v>×</v>
      </c>
      <c r="BH943" s="99" t="str">
        <f t="shared" si="116"/>
        <v/>
      </c>
      <c r="BI943" s="146">
        <f t="shared" si="117"/>
        <v>0</v>
      </c>
      <c r="BJ943" s="29" t="str">
        <f>IF(AG943=契約状況コード表!G$5,"",IF(AND(K943&lt;&gt;"",ISTEXT(U943)),"分担契約/単価契約",IF(ISTEXT(U943),"単価契約",IF(K943&lt;&gt;"","分担契約",""))))</f>
        <v/>
      </c>
      <c r="BK943" s="147"/>
      <c r="BL943" s="102" t="str">
        <f>IF(COUNTIF(T943,"**"),"",IF(AND(T943&gt;=契約状況コード表!P$5,OR(H943=契約状況コード表!M$5,H943=契約状況コード表!M$6)),1,IF(AND(T943&gt;=契約状況コード表!P$13,H943&lt;&gt;契約状況コード表!M$5,H943&lt;&gt;契約状況コード表!M$6),1,"")))</f>
        <v/>
      </c>
      <c r="BM943" s="132" t="str">
        <f t="shared" si="118"/>
        <v>○</v>
      </c>
      <c r="BN943" s="102" t="b">
        <f t="shared" si="119"/>
        <v>1</v>
      </c>
      <c r="BO943" s="102" t="b">
        <f t="shared" si="120"/>
        <v>1</v>
      </c>
    </row>
    <row r="944" spans="7:67" ht="60.6" customHeight="1">
      <c r="G944" s="64"/>
      <c r="H944" s="65"/>
      <c r="I944" s="65"/>
      <c r="J944" s="65"/>
      <c r="K944" s="64"/>
      <c r="L944" s="29"/>
      <c r="M944" s="66"/>
      <c r="N944" s="65"/>
      <c r="O944" s="67"/>
      <c r="P944" s="72"/>
      <c r="Q944" s="73"/>
      <c r="R944" s="65"/>
      <c r="S944" s="64"/>
      <c r="T944" s="68"/>
      <c r="U944" s="75"/>
      <c r="V944" s="76"/>
      <c r="W944" s="148" t="str">
        <f>IF(OR(T944="他官署で調達手続きを実施のため",AG944=契約状況コード表!G$5),"－",IF(V944&lt;&gt;"",ROUNDDOWN(V944/T944,3),(IFERROR(ROUNDDOWN(U944/T944,3),"－"))))</f>
        <v>－</v>
      </c>
      <c r="X944" s="68"/>
      <c r="Y944" s="68"/>
      <c r="Z944" s="71"/>
      <c r="AA944" s="69"/>
      <c r="AB944" s="70"/>
      <c r="AC944" s="71"/>
      <c r="AD944" s="71"/>
      <c r="AE944" s="71"/>
      <c r="AF944" s="71"/>
      <c r="AG944" s="69"/>
      <c r="AH944" s="65"/>
      <c r="AI944" s="65"/>
      <c r="AJ944" s="65"/>
      <c r="AK944" s="29"/>
      <c r="AL944" s="29"/>
      <c r="AM944" s="170"/>
      <c r="AN944" s="170"/>
      <c r="AO944" s="170"/>
      <c r="AP944" s="170"/>
      <c r="AQ944" s="29"/>
      <c r="AR944" s="64"/>
      <c r="AS944" s="29"/>
      <c r="AT944" s="29"/>
      <c r="AU944" s="29"/>
      <c r="AV944" s="29"/>
      <c r="AW944" s="29"/>
      <c r="AX944" s="29"/>
      <c r="AY944" s="29"/>
      <c r="AZ944" s="29"/>
      <c r="BA944" s="90"/>
      <c r="BB944" s="97"/>
      <c r="BC944" s="98" t="str">
        <f>IF(AND(OR(K944=契約状況コード表!D$5,K944=契約状況コード表!D$6),OR(AG944=契約状況コード表!G$5,AG944=契約状況コード表!G$6)),"年間支払金額(全官署)",IF(OR(AG944=契約状況コード表!G$5,AG944=契約状況コード表!G$6),"年間支払金額",IF(AND(OR(COUNTIF(AI944,"*すべて*"),COUNTIF(AI944,"*全て*")),S944="●",OR(K944=契約状況コード表!D$5,K944=契約状況コード表!D$6)),"年間支払金額(全官署、契約相手方ごと)",IF(AND(OR(COUNTIF(AI944,"*すべて*"),COUNTIF(AI944,"*全て*")),S944="●"),"年間支払金額(契約相手方ごと)",IF(AND(OR(K944=契約状況コード表!D$5,K944=契約状況コード表!D$6),AG944=契約状況コード表!G$7),"契約総額(全官署)",IF(AND(K944=契約状況コード表!D$7,AG944=契約状況コード表!G$7),"契約総額(自官署のみ)",IF(K944=契約状況コード表!D$7,"年間支払金額(自官署のみ)",IF(AG944=契約状況コード表!G$7,"契約総額",IF(AND(COUNTIF(BJ944,"&lt;&gt;*単価*"),OR(K944=契約状況コード表!D$5,K944=契約状況コード表!D$6)),"全官署予定価格",IF(AND(COUNTIF(BJ944,"*単価*"),OR(K944=契約状況コード表!D$5,K944=契約状況コード表!D$6)),"全官署支払金額",IF(AND(COUNTIF(BJ944,"&lt;&gt;*単価*"),COUNTIF(BJ944,"*変更契約*")),"変更後予定価格",IF(COUNTIF(BJ944,"*単価*"),"年間支払金額","予定価格"))))))))))))</f>
        <v>予定価格</v>
      </c>
      <c r="BD944" s="98" t="str">
        <f>IF(AND(BI944=契約状況コード表!M$5,T944&gt;契約状況コード表!N$5),"○",IF(AND(BI944=契約状況コード表!M$6,T944&gt;=契約状況コード表!N$6),"○",IF(AND(BI944=契約状況コード表!M$7,T944&gt;=契約状況コード表!N$7),"○",IF(AND(BI944=契約状況コード表!M$8,T944&gt;=契約状況コード表!N$8),"○",IF(AND(BI944=契約状況コード表!M$9,T944&gt;=契約状況コード表!N$9),"○",IF(AND(BI944=契約状況コード表!M$10,T944&gt;=契約状況コード表!N$10),"○",IF(AND(BI944=契約状況コード表!M$11,T944&gt;=契約状況コード表!N$11),"○",IF(AND(BI944=契約状況コード表!M$12,T944&gt;=契約状況コード表!N$12),"○",IF(AND(BI944=契約状況コード表!M$13,T944&gt;=契約状況コード表!N$13),"○",IF(T944="他官署で調達手続き入札を実施のため","○","×"))))))))))</f>
        <v>×</v>
      </c>
      <c r="BE944" s="98" t="str">
        <f>IF(AND(BI944=契約状況コード表!M$5,Y944&gt;契約状況コード表!N$5),"○",IF(AND(BI944=契約状況コード表!M$6,Y944&gt;=契約状況コード表!N$6),"○",IF(AND(BI944=契約状況コード表!M$7,Y944&gt;=契約状況コード表!N$7),"○",IF(AND(BI944=契約状況コード表!M$8,Y944&gt;=契約状況コード表!N$8),"○",IF(AND(BI944=契約状況コード表!M$9,Y944&gt;=契約状況コード表!N$9),"○",IF(AND(BI944=契約状況コード表!M$10,Y944&gt;=契約状況コード表!N$10),"○",IF(AND(BI944=契約状況コード表!M$11,Y944&gt;=契約状況コード表!N$11),"○",IF(AND(BI944=契約状況コード表!M$12,Y944&gt;=契約状況コード表!N$12),"○",IF(AND(BI944=契約状況コード表!M$13,Y944&gt;=契約状況コード表!N$13),"○","×")))))))))</f>
        <v>×</v>
      </c>
      <c r="BF944" s="98" t="str">
        <f t="shared" si="114"/>
        <v>×</v>
      </c>
      <c r="BG944" s="98" t="str">
        <f t="shared" si="115"/>
        <v>×</v>
      </c>
      <c r="BH944" s="99" t="str">
        <f t="shared" si="116"/>
        <v/>
      </c>
      <c r="BI944" s="146">
        <f t="shared" si="117"/>
        <v>0</v>
      </c>
      <c r="BJ944" s="29" t="str">
        <f>IF(AG944=契約状況コード表!G$5,"",IF(AND(K944&lt;&gt;"",ISTEXT(U944)),"分担契約/単価契約",IF(ISTEXT(U944),"単価契約",IF(K944&lt;&gt;"","分担契約",""))))</f>
        <v/>
      </c>
      <c r="BK944" s="147"/>
      <c r="BL944" s="102" t="str">
        <f>IF(COUNTIF(T944,"**"),"",IF(AND(T944&gt;=契約状況コード表!P$5,OR(H944=契約状況コード表!M$5,H944=契約状況コード表!M$6)),1,IF(AND(T944&gt;=契約状況コード表!P$13,H944&lt;&gt;契約状況コード表!M$5,H944&lt;&gt;契約状況コード表!M$6),1,"")))</f>
        <v/>
      </c>
      <c r="BM944" s="132" t="str">
        <f t="shared" si="118"/>
        <v>○</v>
      </c>
      <c r="BN944" s="102" t="b">
        <f t="shared" si="119"/>
        <v>1</v>
      </c>
      <c r="BO944" s="102" t="b">
        <f t="shared" si="120"/>
        <v>1</v>
      </c>
    </row>
    <row r="945" spans="7:67" ht="60.6" customHeight="1">
      <c r="G945" s="64"/>
      <c r="H945" s="65"/>
      <c r="I945" s="65"/>
      <c r="J945" s="65"/>
      <c r="K945" s="64"/>
      <c r="L945" s="29"/>
      <c r="M945" s="66"/>
      <c r="N945" s="65"/>
      <c r="O945" s="67"/>
      <c r="P945" s="72"/>
      <c r="Q945" s="73"/>
      <c r="R945" s="65"/>
      <c r="S945" s="64"/>
      <c r="T945" s="74"/>
      <c r="U945" s="131"/>
      <c r="V945" s="76"/>
      <c r="W945" s="148" t="str">
        <f>IF(OR(T945="他官署で調達手続きを実施のため",AG945=契約状況コード表!G$5),"－",IF(V945&lt;&gt;"",ROUNDDOWN(V945/T945,3),(IFERROR(ROUNDDOWN(U945/T945,3),"－"))))</f>
        <v>－</v>
      </c>
      <c r="X945" s="74"/>
      <c r="Y945" s="74"/>
      <c r="Z945" s="71"/>
      <c r="AA945" s="69"/>
      <c r="AB945" s="70"/>
      <c r="AC945" s="71"/>
      <c r="AD945" s="71"/>
      <c r="AE945" s="71"/>
      <c r="AF945" s="71"/>
      <c r="AG945" s="69"/>
      <c r="AH945" s="65"/>
      <c r="AI945" s="65"/>
      <c r="AJ945" s="65"/>
      <c r="AK945" s="29"/>
      <c r="AL945" s="29"/>
      <c r="AM945" s="170"/>
      <c r="AN945" s="170"/>
      <c r="AO945" s="170"/>
      <c r="AP945" s="170"/>
      <c r="AQ945" s="29"/>
      <c r="AR945" s="64"/>
      <c r="AS945" s="29"/>
      <c r="AT945" s="29"/>
      <c r="AU945" s="29"/>
      <c r="AV945" s="29"/>
      <c r="AW945" s="29"/>
      <c r="AX945" s="29"/>
      <c r="AY945" s="29"/>
      <c r="AZ945" s="29"/>
      <c r="BA945" s="90"/>
      <c r="BB945" s="97"/>
      <c r="BC945" s="98" t="str">
        <f>IF(AND(OR(K945=契約状況コード表!D$5,K945=契約状況コード表!D$6),OR(AG945=契約状況コード表!G$5,AG945=契約状況コード表!G$6)),"年間支払金額(全官署)",IF(OR(AG945=契約状況コード表!G$5,AG945=契約状況コード表!G$6),"年間支払金額",IF(AND(OR(COUNTIF(AI945,"*すべて*"),COUNTIF(AI945,"*全て*")),S945="●",OR(K945=契約状況コード表!D$5,K945=契約状況コード表!D$6)),"年間支払金額(全官署、契約相手方ごと)",IF(AND(OR(COUNTIF(AI945,"*すべて*"),COUNTIF(AI945,"*全て*")),S945="●"),"年間支払金額(契約相手方ごと)",IF(AND(OR(K945=契約状況コード表!D$5,K945=契約状況コード表!D$6),AG945=契約状況コード表!G$7),"契約総額(全官署)",IF(AND(K945=契約状況コード表!D$7,AG945=契約状況コード表!G$7),"契約総額(自官署のみ)",IF(K945=契約状況コード表!D$7,"年間支払金額(自官署のみ)",IF(AG945=契約状況コード表!G$7,"契約総額",IF(AND(COUNTIF(BJ945,"&lt;&gt;*単価*"),OR(K945=契約状況コード表!D$5,K945=契約状況コード表!D$6)),"全官署予定価格",IF(AND(COUNTIF(BJ945,"*単価*"),OR(K945=契約状況コード表!D$5,K945=契約状況コード表!D$6)),"全官署支払金額",IF(AND(COUNTIF(BJ945,"&lt;&gt;*単価*"),COUNTIF(BJ945,"*変更契約*")),"変更後予定価格",IF(COUNTIF(BJ945,"*単価*"),"年間支払金額","予定価格"))))))))))))</f>
        <v>予定価格</v>
      </c>
      <c r="BD945" s="98" t="str">
        <f>IF(AND(BI945=契約状況コード表!M$5,T945&gt;契約状況コード表!N$5),"○",IF(AND(BI945=契約状況コード表!M$6,T945&gt;=契約状況コード表!N$6),"○",IF(AND(BI945=契約状況コード表!M$7,T945&gt;=契約状況コード表!N$7),"○",IF(AND(BI945=契約状況コード表!M$8,T945&gt;=契約状況コード表!N$8),"○",IF(AND(BI945=契約状況コード表!M$9,T945&gt;=契約状況コード表!N$9),"○",IF(AND(BI945=契約状況コード表!M$10,T945&gt;=契約状況コード表!N$10),"○",IF(AND(BI945=契約状況コード表!M$11,T945&gt;=契約状況コード表!N$11),"○",IF(AND(BI945=契約状況コード表!M$12,T945&gt;=契約状況コード表!N$12),"○",IF(AND(BI945=契約状況コード表!M$13,T945&gt;=契約状況コード表!N$13),"○",IF(T945="他官署で調達手続き入札を実施のため","○","×"))))))))))</f>
        <v>×</v>
      </c>
      <c r="BE945" s="98" t="str">
        <f>IF(AND(BI945=契約状況コード表!M$5,Y945&gt;契約状況コード表!N$5),"○",IF(AND(BI945=契約状況コード表!M$6,Y945&gt;=契約状況コード表!N$6),"○",IF(AND(BI945=契約状況コード表!M$7,Y945&gt;=契約状況コード表!N$7),"○",IF(AND(BI945=契約状況コード表!M$8,Y945&gt;=契約状況コード表!N$8),"○",IF(AND(BI945=契約状況コード表!M$9,Y945&gt;=契約状況コード表!N$9),"○",IF(AND(BI945=契約状況コード表!M$10,Y945&gt;=契約状況コード表!N$10),"○",IF(AND(BI945=契約状況コード表!M$11,Y945&gt;=契約状況コード表!N$11),"○",IF(AND(BI945=契約状況コード表!M$12,Y945&gt;=契約状況コード表!N$12),"○",IF(AND(BI945=契約状況コード表!M$13,Y945&gt;=契約状況コード表!N$13),"○","×")))))))))</f>
        <v>×</v>
      </c>
      <c r="BF945" s="98" t="str">
        <f t="shared" si="114"/>
        <v>×</v>
      </c>
      <c r="BG945" s="98" t="str">
        <f t="shared" si="115"/>
        <v>×</v>
      </c>
      <c r="BH945" s="99" t="str">
        <f t="shared" si="116"/>
        <v/>
      </c>
      <c r="BI945" s="146">
        <f t="shared" si="117"/>
        <v>0</v>
      </c>
      <c r="BJ945" s="29" t="str">
        <f>IF(AG945=契約状況コード表!G$5,"",IF(AND(K945&lt;&gt;"",ISTEXT(U945)),"分担契約/単価契約",IF(ISTEXT(U945),"単価契約",IF(K945&lt;&gt;"","分担契約",""))))</f>
        <v/>
      </c>
      <c r="BK945" s="147"/>
      <c r="BL945" s="102" t="str">
        <f>IF(COUNTIF(T945,"**"),"",IF(AND(T945&gt;=契約状況コード表!P$5,OR(H945=契約状況コード表!M$5,H945=契約状況コード表!M$6)),1,IF(AND(T945&gt;=契約状況コード表!P$13,H945&lt;&gt;契約状況コード表!M$5,H945&lt;&gt;契約状況コード表!M$6),1,"")))</f>
        <v/>
      </c>
      <c r="BM945" s="132" t="str">
        <f t="shared" si="118"/>
        <v>○</v>
      </c>
      <c r="BN945" s="102" t="b">
        <f t="shared" si="119"/>
        <v>1</v>
      </c>
      <c r="BO945" s="102" t="b">
        <f t="shared" si="120"/>
        <v>1</v>
      </c>
    </row>
    <row r="946" spans="7:67" ht="60.6" customHeight="1">
      <c r="G946" s="64"/>
      <c r="H946" s="65"/>
      <c r="I946" s="65"/>
      <c r="J946" s="65"/>
      <c r="K946" s="64"/>
      <c r="L946" s="29"/>
      <c r="M946" s="66"/>
      <c r="N946" s="65"/>
      <c r="O946" s="67"/>
      <c r="P946" s="72"/>
      <c r="Q946" s="73"/>
      <c r="R946" s="65"/>
      <c r="S946" s="64"/>
      <c r="T946" s="68"/>
      <c r="U946" s="75"/>
      <c r="V946" s="76"/>
      <c r="W946" s="148" t="str">
        <f>IF(OR(T946="他官署で調達手続きを実施のため",AG946=契約状況コード表!G$5),"－",IF(V946&lt;&gt;"",ROUNDDOWN(V946/T946,3),(IFERROR(ROUNDDOWN(U946/T946,3),"－"))))</f>
        <v>－</v>
      </c>
      <c r="X946" s="68"/>
      <c r="Y946" s="68"/>
      <c r="Z946" s="71"/>
      <c r="AA946" s="69"/>
      <c r="AB946" s="70"/>
      <c r="AC946" s="71"/>
      <c r="AD946" s="71"/>
      <c r="AE946" s="71"/>
      <c r="AF946" s="71"/>
      <c r="AG946" s="69"/>
      <c r="AH946" s="65"/>
      <c r="AI946" s="65"/>
      <c r="AJ946" s="65"/>
      <c r="AK946" s="29"/>
      <c r="AL946" s="29"/>
      <c r="AM946" s="170"/>
      <c r="AN946" s="170"/>
      <c r="AO946" s="170"/>
      <c r="AP946" s="170"/>
      <c r="AQ946" s="29"/>
      <c r="AR946" s="64"/>
      <c r="AS946" s="29"/>
      <c r="AT946" s="29"/>
      <c r="AU946" s="29"/>
      <c r="AV946" s="29"/>
      <c r="AW946" s="29"/>
      <c r="AX946" s="29"/>
      <c r="AY946" s="29"/>
      <c r="AZ946" s="29"/>
      <c r="BA946" s="90"/>
      <c r="BB946" s="97"/>
      <c r="BC946" s="98" t="str">
        <f>IF(AND(OR(K946=契約状況コード表!D$5,K946=契約状況コード表!D$6),OR(AG946=契約状況コード表!G$5,AG946=契約状況コード表!G$6)),"年間支払金額(全官署)",IF(OR(AG946=契約状況コード表!G$5,AG946=契約状況コード表!G$6),"年間支払金額",IF(AND(OR(COUNTIF(AI946,"*すべて*"),COUNTIF(AI946,"*全て*")),S946="●",OR(K946=契約状況コード表!D$5,K946=契約状況コード表!D$6)),"年間支払金額(全官署、契約相手方ごと)",IF(AND(OR(COUNTIF(AI946,"*すべて*"),COUNTIF(AI946,"*全て*")),S946="●"),"年間支払金額(契約相手方ごと)",IF(AND(OR(K946=契約状況コード表!D$5,K946=契約状況コード表!D$6),AG946=契約状況コード表!G$7),"契約総額(全官署)",IF(AND(K946=契約状況コード表!D$7,AG946=契約状況コード表!G$7),"契約総額(自官署のみ)",IF(K946=契約状況コード表!D$7,"年間支払金額(自官署のみ)",IF(AG946=契約状況コード表!G$7,"契約総額",IF(AND(COUNTIF(BJ946,"&lt;&gt;*単価*"),OR(K946=契約状況コード表!D$5,K946=契約状況コード表!D$6)),"全官署予定価格",IF(AND(COUNTIF(BJ946,"*単価*"),OR(K946=契約状況コード表!D$5,K946=契約状況コード表!D$6)),"全官署支払金額",IF(AND(COUNTIF(BJ946,"&lt;&gt;*単価*"),COUNTIF(BJ946,"*変更契約*")),"変更後予定価格",IF(COUNTIF(BJ946,"*単価*"),"年間支払金額","予定価格"))))))))))))</f>
        <v>予定価格</v>
      </c>
      <c r="BD946" s="98" t="str">
        <f>IF(AND(BI946=契約状況コード表!M$5,T946&gt;契約状況コード表!N$5),"○",IF(AND(BI946=契約状況コード表!M$6,T946&gt;=契約状況コード表!N$6),"○",IF(AND(BI946=契約状況コード表!M$7,T946&gt;=契約状況コード表!N$7),"○",IF(AND(BI946=契約状況コード表!M$8,T946&gt;=契約状況コード表!N$8),"○",IF(AND(BI946=契約状況コード表!M$9,T946&gt;=契約状況コード表!N$9),"○",IF(AND(BI946=契約状況コード表!M$10,T946&gt;=契約状況コード表!N$10),"○",IF(AND(BI946=契約状況コード表!M$11,T946&gt;=契約状況コード表!N$11),"○",IF(AND(BI946=契約状況コード表!M$12,T946&gt;=契約状況コード表!N$12),"○",IF(AND(BI946=契約状況コード表!M$13,T946&gt;=契約状況コード表!N$13),"○",IF(T946="他官署で調達手続き入札を実施のため","○","×"))))))))))</f>
        <v>×</v>
      </c>
      <c r="BE946" s="98" t="str">
        <f>IF(AND(BI946=契約状況コード表!M$5,Y946&gt;契約状況コード表!N$5),"○",IF(AND(BI946=契約状況コード表!M$6,Y946&gt;=契約状況コード表!N$6),"○",IF(AND(BI946=契約状況コード表!M$7,Y946&gt;=契約状況コード表!N$7),"○",IF(AND(BI946=契約状況コード表!M$8,Y946&gt;=契約状況コード表!N$8),"○",IF(AND(BI946=契約状況コード表!M$9,Y946&gt;=契約状況コード表!N$9),"○",IF(AND(BI946=契約状況コード表!M$10,Y946&gt;=契約状況コード表!N$10),"○",IF(AND(BI946=契約状況コード表!M$11,Y946&gt;=契約状況コード表!N$11),"○",IF(AND(BI946=契約状況コード表!M$12,Y946&gt;=契約状況コード表!N$12),"○",IF(AND(BI946=契約状況コード表!M$13,Y946&gt;=契約状況コード表!N$13),"○","×")))))))))</f>
        <v>×</v>
      </c>
      <c r="BF946" s="98" t="str">
        <f t="shared" si="114"/>
        <v>×</v>
      </c>
      <c r="BG946" s="98" t="str">
        <f t="shared" si="115"/>
        <v>×</v>
      </c>
      <c r="BH946" s="99" t="str">
        <f t="shared" si="116"/>
        <v/>
      </c>
      <c r="BI946" s="146">
        <f t="shared" si="117"/>
        <v>0</v>
      </c>
      <c r="BJ946" s="29" t="str">
        <f>IF(AG946=契約状況コード表!G$5,"",IF(AND(K946&lt;&gt;"",ISTEXT(U946)),"分担契約/単価契約",IF(ISTEXT(U946),"単価契約",IF(K946&lt;&gt;"","分担契約",""))))</f>
        <v/>
      </c>
      <c r="BK946" s="147"/>
      <c r="BL946" s="102" t="str">
        <f>IF(COUNTIF(T946,"**"),"",IF(AND(T946&gt;=契約状況コード表!P$5,OR(H946=契約状況コード表!M$5,H946=契約状況コード表!M$6)),1,IF(AND(T946&gt;=契約状況コード表!P$13,H946&lt;&gt;契約状況コード表!M$5,H946&lt;&gt;契約状況コード表!M$6),1,"")))</f>
        <v/>
      </c>
      <c r="BM946" s="132" t="str">
        <f t="shared" si="118"/>
        <v>○</v>
      </c>
      <c r="BN946" s="102" t="b">
        <f t="shared" si="119"/>
        <v>1</v>
      </c>
      <c r="BO946" s="102" t="b">
        <f t="shared" si="120"/>
        <v>1</v>
      </c>
    </row>
    <row r="947" spans="7:67" ht="60.6" customHeight="1">
      <c r="G947" s="64"/>
      <c r="H947" s="65"/>
      <c r="I947" s="65"/>
      <c r="J947" s="65"/>
      <c r="K947" s="64"/>
      <c r="L947" s="29"/>
      <c r="M947" s="66"/>
      <c r="N947" s="65"/>
      <c r="O947" s="67"/>
      <c r="P947" s="72"/>
      <c r="Q947" s="73"/>
      <c r="R947" s="65"/>
      <c r="S947" s="64"/>
      <c r="T947" s="68"/>
      <c r="U947" s="75"/>
      <c r="V947" s="76"/>
      <c r="W947" s="148" t="str">
        <f>IF(OR(T947="他官署で調達手続きを実施のため",AG947=契約状況コード表!G$5),"－",IF(V947&lt;&gt;"",ROUNDDOWN(V947/T947,3),(IFERROR(ROUNDDOWN(U947/T947,3),"－"))))</f>
        <v>－</v>
      </c>
      <c r="X947" s="68"/>
      <c r="Y947" s="68"/>
      <c r="Z947" s="71"/>
      <c r="AA947" s="69"/>
      <c r="AB947" s="70"/>
      <c r="AC947" s="71"/>
      <c r="AD947" s="71"/>
      <c r="AE947" s="71"/>
      <c r="AF947" s="71"/>
      <c r="AG947" s="69"/>
      <c r="AH947" s="65"/>
      <c r="AI947" s="65"/>
      <c r="AJ947" s="65"/>
      <c r="AK947" s="29"/>
      <c r="AL947" s="29"/>
      <c r="AM947" s="170"/>
      <c r="AN947" s="170"/>
      <c r="AO947" s="170"/>
      <c r="AP947" s="170"/>
      <c r="AQ947" s="29"/>
      <c r="AR947" s="64"/>
      <c r="AS947" s="29"/>
      <c r="AT947" s="29"/>
      <c r="AU947" s="29"/>
      <c r="AV947" s="29"/>
      <c r="AW947" s="29"/>
      <c r="AX947" s="29"/>
      <c r="AY947" s="29"/>
      <c r="AZ947" s="29"/>
      <c r="BA947" s="90"/>
      <c r="BB947" s="97"/>
      <c r="BC947" s="98" t="str">
        <f>IF(AND(OR(K947=契約状況コード表!D$5,K947=契約状況コード表!D$6),OR(AG947=契約状況コード表!G$5,AG947=契約状況コード表!G$6)),"年間支払金額(全官署)",IF(OR(AG947=契約状況コード表!G$5,AG947=契約状況コード表!G$6),"年間支払金額",IF(AND(OR(COUNTIF(AI947,"*すべて*"),COUNTIF(AI947,"*全て*")),S947="●",OR(K947=契約状況コード表!D$5,K947=契約状況コード表!D$6)),"年間支払金額(全官署、契約相手方ごと)",IF(AND(OR(COUNTIF(AI947,"*すべて*"),COUNTIF(AI947,"*全て*")),S947="●"),"年間支払金額(契約相手方ごと)",IF(AND(OR(K947=契約状況コード表!D$5,K947=契約状況コード表!D$6),AG947=契約状況コード表!G$7),"契約総額(全官署)",IF(AND(K947=契約状況コード表!D$7,AG947=契約状況コード表!G$7),"契約総額(自官署のみ)",IF(K947=契約状況コード表!D$7,"年間支払金額(自官署のみ)",IF(AG947=契約状況コード表!G$7,"契約総額",IF(AND(COUNTIF(BJ947,"&lt;&gt;*単価*"),OR(K947=契約状況コード表!D$5,K947=契約状況コード表!D$6)),"全官署予定価格",IF(AND(COUNTIF(BJ947,"*単価*"),OR(K947=契約状況コード表!D$5,K947=契約状況コード表!D$6)),"全官署支払金額",IF(AND(COUNTIF(BJ947,"&lt;&gt;*単価*"),COUNTIF(BJ947,"*変更契約*")),"変更後予定価格",IF(COUNTIF(BJ947,"*単価*"),"年間支払金額","予定価格"))))))))))))</f>
        <v>予定価格</v>
      </c>
      <c r="BD947" s="98" t="str">
        <f>IF(AND(BI947=契約状況コード表!M$5,T947&gt;契約状況コード表!N$5),"○",IF(AND(BI947=契約状況コード表!M$6,T947&gt;=契約状況コード表!N$6),"○",IF(AND(BI947=契約状況コード表!M$7,T947&gt;=契約状況コード表!N$7),"○",IF(AND(BI947=契約状況コード表!M$8,T947&gt;=契約状況コード表!N$8),"○",IF(AND(BI947=契約状況コード表!M$9,T947&gt;=契約状況コード表!N$9),"○",IF(AND(BI947=契約状況コード表!M$10,T947&gt;=契約状況コード表!N$10),"○",IF(AND(BI947=契約状況コード表!M$11,T947&gt;=契約状況コード表!N$11),"○",IF(AND(BI947=契約状況コード表!M$12,T947&gt;=契約状況コード表!N$12),"○",IF(AND(BI947=契約状況コード表!M$13,T947&gt;=契約状況コード表!N$13),"○",IF(T947="他官署で調達手続き入札を実施のため","○","×"))))))))))</f>
        <v>×</v>
      </c>
      <c r="BE947" s="98" t="str">
        <f>IF(AND(BI947=契約状況コード表!M$5,Y947&gt;契約状況コード表!N$5),"○",IF(AND(BI947=契約状況コード表!M$6,Y947&gt;=契約状況コード表!N$6),"○",IF(AND(BI947=契約状況コード表!M$7,Y947&gt;=契約状況コード表!N$7),"○",IF(AND(BI947=契約状況コード表!M$8,Y947&gt;=契約状況コード表!N$8),"○",IF(AND(BI947=契約状況コード表!M$9,Y947&gt;=契約状況コード表!N$9),"○",IF(AND(BI947=契約状況コード表!M$10,Y947&gt;=契約状況コード表!N$10),"○",IF(AND(BI947=契約状況コード表!M$11,Y947&gt;=契約状況コード表!N$11),"○",IF(AND(BI947=契約状況コード表!M$12,Y947&gt;=契約状況コード表!N$12),"○",IF(AND(BI947=契約状況コード表!M$13,Y947&gt;=契約状況コード表!N$13),"○","×")))))))))</f>
        <v>×</v>
      </c>
      <c r="BF947" s="98" t="str">
        <f t="shared" si="114"/>
        <v>×</v>
      </c>
      <c r="BG947" s="98" t="str">
        <f t="shared" si="115"/>
        <v>×</v>
      </c>
      <c r="BH947" s="99" t="str">
        <f t="shared" si="116"/>
        <v/>
      </c>
      <c r="BI947" s="146">
        <f t="shared" si="117"/>
        <v>0</v>
      </c>
      <c r="BJ947" s="29" t="str">
        <f>IF(AG947=契約状況コード表!G$5,"",IF(AND(K947&lt;&gt;"",ISTEXT(U947)),"分担契約/単価契約",IF(ISTEXT(U947),"単価契約",IF(K947&lt;&gt;"","分担契約",""))))</f>
        <v/>
      </c>
      <c r="BK947" s="147"/>
      <c r="BL947" s="102" t="str">
        <f>IF(COUNTIF(T947,"**"),"",IF(AND(T947&gt;=契約状況コード表!P$5,OR(H947=契約状況コード表!M$5,H947=契約状況コード表!M$6)),1,IF(AND(T947&gt;=契約状況コード表!P$13,H947&lt;&gt;契約状況コード表!M$5,H947&lt;&gt;契約状況コード表!M$6),1,"")))</f>
        <v/>
      </c>
      <c r="BM947" s="132" t="str">
        <f t="shared" si="118"/>
        <v>○</v>
      </c>
      <c r="BN947" s="102" t="b">
        <f t="shared" si="119"/>
        <v>1</v>
      </c>
      <c r="BO947" s="102" t="b">
        <f t="shared" si="120"/>
        <v>1</v>
      </c>
    </row>
    <row r="948" spans="7:67" ht="60.6" customHeight="1">
      <c r="G948" s="64"/>
      <c r="H948" s="65"/>
      <c r="I948" s="65"/>
      <c r="J948" s="65"/>
      <c r="K948" s="64"/>
      <c r="L948" s="29"/>
      <c r="M948" s="66"/>
      <c r="N948" s="65"/>
      <c r="O948" s="67"/>
      <c r="P948" s="72"/>
      <c r="Q948" s="73"/>
      <c r="R948" s="65"/>
      <c r="S948" s="64"/>
      <c r="T948" s="68"/>
      <c r="U948" s="75"/>
      <c r="V948" s="76"/>
      <c r="W948" s="148" t="str">
        <f>IF(OR(T948="他官署で調達手続きを実施のため",AG948=契約状況コード表!G$5),"－",IF(V948&lt;&gt;"",ROUNDDOWN(V948/T948,3),(IFERROR(ROUNDDOWN(U948/T948,3),"－"))))</f>
        <v>－</v>
      </c>
      <c r="X948" s="68"/>
      <c r="Y948" s="68"/>
      <c r="Z948" s="71"/>
      <c r="AA948" s="69"/>
      <c r="AB948" s="70"/>
      <c r="AC948" s="71"/>
      <c r="AD948" s="71"/>
      <c r="AE948" s="71"/>
      <c r="AF948" s="71"/>
      <c r="AG948" s="69"/>
      <c r="AH948" s="65"/>
      <c r="AI948" s="65"/>
      <c r="AJ948" s="65"/>
      <c r="AK948" s="29"/>
      <c r="AL948" s="29"/>
      <c r="AM948" s="170"/>
      <c r="AN948" s="170"/>
      <c r="AO948" s="170"/>
      <c r="AP948" s="170"/>
      <c r="AQ948" s="29"/>
      <c r="AR948" s="64"/>
      <c r="AS948" s="29"/>
      <c r="AT948" s="29"/>
      <c r="AU948" s="29"/>
      <c r="AV948" s="29"/>
      <c r="AW948" s="29"/>
      <c r="AX948" s="29"/>
      <c r="AY948" s="29"/>
      <c r="AZ948" s="29"/>
      <c r="BA948" s="90"/>
      <c r="BB948" s="97"/>
      <c r="BC948" s="98" t="str">
        <f>IF(AND(OR(K948=契約状況コード表!D$5,K948=契約状況コード表!D$6),OR(AG948=契約状況コード表!G$5,AG948=契約状況コード表!G$6)),"年間支払金額(全官署)",IF(OR(AG948=契約状況コード表!G$5,AG948=契約状況コード表!G$6),"年間支払金額",IF(AND(OR(COUNTIF(AI948,"*すべて*"),COUNTIF(AI948,"*全て*")),S948="●",OR(K948=契約状況コード表!D$5,K948=契約状況コード表!D$6)),"年間支払金額(全官署、契約相手方ごと)",IF(AND(OR(COUNTIF(AI948,"*すべて*"),COUNTIF(AI948,"*全て*")),S948="●"),"年間支払金額(契約相手方ごと)",IF(AND(OR(K948=契約状況コード表!D$5,K948=契約状況コード表!D$6),AG948=契約状況コード表!G$7),"契約総額(全官署)",IF(AND(K948=契約状況コード表!D$7,AG948=契約状況コード表!G$7),"契約総額(自官署のみ)",IF(K948=契約状況コード表!D$7,"年間支払金額(自官署のみ)",IF(AG948=契約状況コード表!G$7,"契約総額",IF(AND(COUNTIF(BJ948,"&lt;&gt;*単価*"),OR(K948=契約状況コード表!D$5,K948=契約状況コード表!D$6)),"全官署予定価格",IF(AND(COUNTIF(BJ948,"*単価*"),OR(K948=契約状況コード表!D$5,K948=契約状況コード表!D$6)),"全官署支払金額",IF(AND(COUNTIF(BJ948,"&lt;&gt;*単価*"),COUNTIF(BJ948,"*変更契約*")),"変更後予定価格",IF(COUNTIF(BJ948,"*単価*"),"年間支払金額","予定価格"))))))))))))</f>
        <v>予定価格</v>
      </c>
      <c r="BD948" s="98" t="str">
        <f>IF(AND(BI948=契約状況コード表!M$5,T948&gt;契約状況コード表!N$5),"○",IF(AND(BI948=契約状況コード表!M$6,T948&gt;=契約状況コード表!N$6),"○",IF(AND(BI948=契約状況コード表!M$7,T948&gt;=契約状況コード表!N$7),"○",IF(AND(BI948=契約状況コード表!M$8,T948&gt;=契約状況コード表!N$8),"○",IF(AND(BI948=契約状況コード表!M$9,T948&gt;=契約状況コード表!N$9),"○",IF(AND(BI948=契約状況コード表!M$10,T948&gt;=契約状況コード表!N$10),"○",IF(AND(BI948=契約状況コード表!M$11,T948&gt;=契約状況コード表!N$11),"○",IF(AND(BI948=契約状況コード表!M$12,T948&gt;=契約状況コード表!N$12),"○",IF(AND(BI948=契約状況コード表!M$13,T948&gt;=契約状況コード表!N$13),"○",IF(T948="他官署で調達手続き入札を実施のため","○","×"))))))))))</f>
        <v>×</v>
      </c>
      <c r="BE948" s="98" t="str">
        <f>IF(AND(BI948=契約状況コード表!M$5,Y948&gt;契約状況コード表!N$5),"○",IF(AND(BI948=契約状況コード表!M$6,Y948&gt;=契約状況コード表!N$6),"○",IF(AND(BI948=契約状況コード表!M$7,Y948&gt;=契約状況コード表!N$7),"○",IF(AND(BI948=契約状況コード表!M$8,Y948&gt;=契約状況コード表!N$8),"○",IF(AND(BI948=契約状況コード表!M$9,Y948&gt;=契約状況コード表!N$9),"○",IF(AND(BI948=契約状況コード表!M$10,Y948&gt;=契約状況コード表!N$10),"○",IF(AND(BI948=契約状況コード表!M$11,Y948&gt;=契約状況コード表!N$11),"○",IF(AND(BI948=契約状況コード表!M$12,Y948&gt;=契約状況コード表!N$12),"○",IF(AND(BI948=契約状況コード表!M$13,Y948&gt;=契約状況コード表!N$13),"○","×")))))))))</f>
        <v>×</v>
      </c>
      <c r="BF948" s="98" t="str">
        <f t="shared" si="114"/>
        <v>×</v>
      </c>
      <c r="BG948" s="98" t="str">
        <f t="shared" si="115"/>
        <v>×</v>
      </c>
      <c r="BH948" s="99" t="str">
        <f t="shared" si="116"/>
        <v/>
      </c>
      <c r="BI948" s="146">
        <f t="shared" si="117"/>
        <v>0</v>
      </c>
      <c r="BJ948" s="29" t="str">
        <f>IF(AG948=契約状況コード表!G$5,"",IF(AND(K948&lt;&gt;"",ISTEXT(U948)),"分担契約/単価契約",IF(ISTEXT(U948),"単価契約",IF(K948&lt;&gt;"","分担契約",""))))</f>
        <v/>
      </c>
      <c r="BK948" s="147"/>
      <c r="BL948" s="102" t="str">
        <f>IF(COUNTIF(T948,"**"),"",IF(AND(T948&gt;=契約状況コード表!P$5,OR(H948=契約状況コード表!M$5,H948=契約状況コード表!M$6)),1,IF(AND(T948&gt;=契約状況コード表!P$13,H948&lt;&gt;契約状況コード表!M$5,H948&lt;&gt;契約状況コード表!M$6),1,"")))</f>
        <v/>
      </c>
      <c r="BM948" s="132" t="str">
        <f t="shared" si="118"/>
        <v>○</v>
      </c>
      <c r="BN948" s="102" t="b">
        <f t="shared" si="119"/>
        <v>1</v>
      </c>
      <c r="BO948" s="102" t="b">
        <f t="shared" si="120"/>
        <v>1</v>
      </c>
    </row>
    <row r="949" spans="7:67" ht="60.6" customHeight="1">
      <c r="G949" s="64"/>
      <c r="H949" s="65"/>
      <c r="I949" s="65"/>
      <c r="J949" s="65"/>
      <c r="K949" s="64"/>
      <c r="L949" s="29"/>
      <c r="M949" s="66"/>
      <c r="N949" s="65"/>
      <c r="O949" s="67"/>
      <c r="P949" s="72"/>
      <c r="Q949" s="73"/>
      <c r="R949" s="65"/>
      <c r="S949" s="64"/>
      <c r="T949" s="68"/>
      <c r="U949" s="75"/>
      <c r="V949" s="76"/>
      <c r="W949" s="148" t="str">
        <f>IF(OR(T949="他官署で調達手続きを実施のため",AG949=契約状況コード表!G$5),"－",IF(V949&lt;&gt;"",ROUNDDOWN(V949/T949,3),(IFERROR(ROUNDDOWN(U949/T949,3),"－"))))</f>
        <v>－</v>
      </c>
      <c r="X949" s="68"/>
      <c r="Y949" s="68"/>
      <c r="Z949" s="71"/>
      <c r="AA949" s="69"/>
      <c r="AB949" s="70"/>
      <c r="AC949" s="71"/>
      <c r="AD949" s="71"/>
      <c r="AE949" s="71"/>
      <c r="AF949" s="71"/>
      <c r="AG949" s="69"/>
      <c r="AH949" s="65"/>
      <c r="AI949" s="65"/>
      <c r="AJ949" s="65"/>
      <c r="AK949" s="29"/>
      <c r="AL949" s="29"/>
      <c r="AM949" s="170"/>
      <c r="AN949" s="170"/>
      <c r="AO949" s="170"/>
      <c r="AP949" s="170"/>
      <c r="AQ949" s="29"/>
      <c r="AR949" s="64"/>
      <c r="AS949" s="29"/>
      <c r="AT949" s="29"/>
      <c r="AU949" s="29"/>
      <c r="AV949" s="29"/>
      <c r="AW949" s="29"/>
      <c r="AX949" s="29"/>
      <c r="AY949" s="29"/>
      <c r="AZ949" s="29"/>
      <c r="BA949" s="92"/>
      <c r="BB949" s="97"/>
      <c r="BC949" s="98" t="str">
        <f>IF(AND(OR(K949=契約状況コード表!D$5,K949=契約状況コード表!D$6),OR(AG949=契約状況コード表!G$5,AG949=契約状況コード表!G$6)),"年間支払金額(全官署)",IF(OR(AG949=契約状況コード表!G$5,AG949=契約状況コード表!G$6),"年間支払金額",IF(AND(OR(COUNTIF(AI949,"*すべて*"),COUNTIF(AI949,"*全て*")),S949="●",OR(K949=契約状況コード表!D$5,K949=契約状況コード表!D$6)),"年間支払金額(全官署、契約相手方ごと)",IF(AND(OR(COUNTIF(AI949,"*すべて*"),COUNTIF(AI949,"*全て*")),S949="●"),"年間支払金額(契約相手方ごと)",IF(AND(OR(K949=契約状況コード表!D$5,K949=契約状況コード表!D$6),AG949=契約状況コード表!G$7),"契約総額(全官署)",IF(AND(K949=契約状況コード表!D$7,AG949=契約状況コード表!G$7),"契約総額(自官署のみ)",IF(K949=契約状況コード表!D$7,"年間支払金額(自官署のみ)",IF(AG949=契約状況コード表!G$7,"契約総額",IF(AND(COUNTIF(BJ949,"&lt;&gt;*単価*"),OR(K949=契約状況コード表!D$5,K949=契約状況コード表!D$6)),"全官署予定価格",IF(AND(COUNTIF(BJ949,"*単価*"),OR(K949=契約状況コード表!D$5,K949=契約状況コード表!D$6)),"全官署支払金額",IF(AND(COUNTIF(BJ949,"&lt;&gt;*単価*"),COUNTIF(BJ949,"*変更契約*")),"変更後予定価格",IF(COUNTIF(BJ949,"*単価*"),"年間支払金額","予定価格"))))))))))))</f>
        <v>予定価格</v>
      </c>
      <c r="BD949" s="98" t="str">
        <f>IF(AND(BI949=契約状況コード表!M$5,T949&gt;契約状況コード表!N$5),"○",IF(AND(BI949=契約状況コード表!M$6,T949&gt;=契約状況コード表!N$6),"○",IF(AND(BI949=契約状況コード表!M$7,T949&gt;=契約状況コード表!N$7),"○",IF(AND(BI949=契約状況コード表!M$8,T949&gt;=契約状況コード表!N$8),"○",IF(AND(BI949=契約状況コード表!M$9,T949&gt;=契約状況コード表!N$9),"○",IF(AND(BI949=契約状況コード表!M$10,T949&gt;=契約状況コード表!N$10),"○",IF(AND(BI949=契約状況コード表!M$11,T949&gt;=契約状況コード表!N$11),"○",IF(AND(BI949=契約状況コード表!M$12,T949&gt;=契約状況コード表!N$12),"○",IF(AND(BI949=契約状況コード表!M$13,T949&gt;=契約状況コード表!N$13),"○",IF(T949="他官署で調達手続き入札を実施のため","○","×"))))))))))</f>
        <v>×</v>
      </c>
      <c r="BE949" s="98" t="str">
        <f>IF(AND(BI949=契約状況コード表!M$5,Y949&gt;契約状況コード表!N$5),"○",IF(AND(BI949=契約状況コード表!M$6,Y949&gt;=契約状況コード表!N$6),"○",IF(AND(BI949=契約状況コード表!M$7,Y949&gt;=契約状況コード表!N$7),"○",IF(AND(BI949=契約状況コード表!M$8,Y949&gt;=契約状況コード表!N$8),"○",IF(AND(BI949=契約状況コード表!M$9,Y949&gt;=契約状況コード表!N$9),"○",IF(AND(BI949=契約状況コード表!M$10,Y949&gt;=契約状況コード表!N$10),"○",IF(AND(BI949=契約状況コード表!M$11,Y949&gt;=契約状況コード表!N$11),"○",IF(AND(BI949=契約状況コード表!M$12,Y949&gt;=契約状況コード表!N$12),"○",IF(AND(BI949=契約状況コード表!M$13,Y949&gt;=契約状況コード表!N$13),"○","×")))))))))</f>
        <v>×</v>
      </c>
      <c r="BF949" s="98" t="str">
        <f t="shared" si="114"/>
        <v>×</v>
      </c>
      <c r="BG949" s="98" t="str">
        <f t="shared" si="115"/>
        <v>×</v>
      </c>
      <c r="BH949" s="99" t="str">
        <f t="shared" si="116"/>
        <v/>
      </c>
      <c r="BI949" s="146">
        <f t="shared" si="117"/>
        <v>0</v>
      </c>
      <c r="BJ949" s="29" t="str">
        <f>IF(AG949=契約状況コード表!G$5,"",IF(AND(K949&lt;&gt;"",ISTEXT(U949)),"分担契約/単価契約",IF(ISTEXT(U949),"単価契約",IF(K949&lt;&gt;"","分担契約",""))))</f>
        <v/>
      </c>
      <c r="BK949" s="147"/>
      <c r="BL949" s="102" t="str">
        <f>IF(COUNTIF(T949,"**"),"",IF(AND(T949&gt;=契約状況コード表!P$5,OR(H949=契約状況コード表!M$5,H949=契約状況コード表!M$6)),1,IF(AND(T949&gt;=契約状況コード表!P$13,H949&lt;&gt;契約状況コード表!M$5,H949&lt;&gt;契約状況コード表!M$6),1,"")))</f>
        <v/>
      </c>
      <c r="BM949" s="132" t="str">
        <f t="shared" si="118"/>
        <v>○</v>
      </c>
      <c r="BN949" s="102" t="b">
        <f t="shared" si="119"/>
        <v>1</v>
      </c>
      <c r="BO949" s="102" t="b">
        <f t="shared" si="120"/>
        <v>1</v>
      </c>
    </row>
    <row r="950" spans="7:67" ht="60.6" customHeight="1">
      <c r="G950" s="64"/>
      <c r="H950" s="65"/>
      <c r="I950" s="65"/>
      <c r="J950" s="65"/>
      <c r="K950" s="64"/>
      <c r="L950" s="29"/>
      <c r="M950" s="66"/>
      <c r="N950" s="65"/>
      <c r="O950" s="67"/>
      <c r="P950" s="72"/>
      <c r="Q950" s="73"/>
      <c r="R950" s="65"/>
      <c r="S950" s="64"/>
      <c r="T950" s="68"/>
      <c r="U950" s="75"/>
      <c r="V950" s="76"/>
      <c r="W950" s="148" t="str">
        <f>IF(OR(T950="他官署で調達手続きを実施のため",AG950=契約状況コード表!G$5),"－",IF(V950&lt;&gt;"",ROUNDDOWN(V950/T950,3),(IFERROR(ROUNDDOWN(U950/T950,3),"－"))))</f>
        <v>－</v>
      </c>
      <c r="X950" s="68"/>
      <c r="Y950" s="68"/>
      <c r="Z950" s="71"/>
      <c r="AA950" s="69"/>
      <c r="AB950" s="70"/>
      <c r="AC950" s="71"/>
      <c r="AD950" s="71"/>
      <c r="AE950" s="71"/>
      <c r="AF950" s="71"/>
      <c r="AG950" s="69"/>
      <c r="AH950" s="65"/>
      <c r="AI950" s="65"/>
      <c r="AJ950" s="65"/>
      <c r="AK950" s="29"/>
      <c r="AL950" s="29"/>
      <c r="AM950" s="170"/>
      <c r="AN950" s="170"/>
      <c r="AO950" s="170"/>
      <c r="AP950" s="170"/>
      <c r="AQ950" s="29"/>
      <c r="AR950" s="64"/>
      <c r="AS950" s="29"/>
      <c r="AT950" s="29"/>
      <c r="AU950" s="29"/>
      <c r="AV950" s="29"/>
      <c r="AW950" s="29"/>
      <c r="AX950" s="29"/>
      <c r="AY950" s="29"/>
      <c r="AZ950" s="29"/>
      <c r="BA950" s="90"/>
      <c r="BB950" s="97"/>
      <c r="BC950" s="98" t="str">
        <f>IF(AND(OR(K950=契約状況コード表!D$5,K950=契約状況コード表!D$6),OR(AG950=契約状況コード表!G$5,AG950=契約状況コード表!G$6)),"年間支払金額(全官署)",IF(OR(AG950=契約状況コード表!G$5,AG950=契約状況コード表!G$6),"年間支払金額",IF(AND(OR(COUNTIF(AI950,"*すべて*"),COUNTIF(AI950,"*全て*")),S950="●",OR(K950=契約状況コード表!D$5,K950=契約状況コード表!D$6)),"年間支払金額(全官署、契約相手方ごと)",IF(AND(OR(COUNTIF(AI950,"*すべて*"),COUNTIF(AI950,"*全て*")),S950="●"),"年間支払金額(契約相手方ごと)",IF(AND(OR(K950=契約状況コード表!D$5,K950=契約状況コード表!D$6),AG950=契約状況コード表!G$7),"契約総額(全官署)",IF(AND(K950=契約状況コード表!D$7,AG950=契約状況コード表!G$7),"契約総額(自官署のみ)",IF(K950=契約状況コード表!D$7,"年間支払金額(自官署のみ)",IF(AG950=契約状況コード表!G$7,"契約総額",IF(AND(COUNTIF(BJ950,"&lt;&gt;*単価*"),OR(K950=契約状況コード表!D$5,K950=契約状況コード表!D$6)),"全官署予定価格",IF(AND(COUNTIF(BJ950,"*単価*"),OR(K950=契約状況コード表!D$5,K950=契約状況コード表!D$6)),"全官署支払金額",IF(AND(COUNTIF(BJ950,"&lt;&gt;*単価*"),COUNTIF(BJ950,"*変更契約*")),"変更後予定価格",IF(COUNTIF(BJ950,"*単価*"),"年間支払金額","予定価格"))))))))))))</f>
        <v>予定価格</v>
      </c>
      <c r="BD950" s="98" t="str">
        <f>IF(AND(BI950=契約状況コード表!M$5,T950&gt;契約状況コード表!N$5),"○",IF(AND(BI950=契約状況コード表!M$6,T950&gt;=契約状況コード表!N$6),"○",IF(AND(BI950=契約状況コード表!M$7,T950&gt;=契約状況コード表!N$7),"○",IF(AND(BI950=契約状況コード表!M$8,T950&gt;=契約状況コード表!N$8),"○",IF(AND(BI950=契約状況コード表!M$9,T950&gt;=契約状況コード表!N$9),"○",IF(AND(BI950=契約状況コード表!M$10,T950&gt;=契約状況コード表!N$10),"○",IF(AND(BI950=契約状況コード表!M$11,T950&gt;=契約状況コード表!N$11),"○",IF(AND(BI950=契約状況コード表!M$12,T950&gt;=契約状況コード表!N$12),"○",IF(AND(BI950=契約状況コード表!M$13,T950&gt;=契約状況コード表!N$13),"○",IF(T950="他官署で調達手続き入札を実施のため","○","×"))))))))))</f>
        <v>×</v>
      </c>
      <c r="BE950" s="98" t="str">
        <f>IF(AND(BI950=契約状況コード表!M$5,Y950&gt;契約状況コード表!N$5),"○",IF(AND(BI950=契約状況コード表!M$6,Y950&gt;=契約状況コード表!N$6),"○",IF(AND(BI950=契約状況コード表!M$7,Y950&gt;=契約状況コード表!N$7),"○",IF(AND(BI950=契約状況コード表!M$8,Y950&gt;=契約状況コード表!N$8),"○",IF(AND(BI950=契約状況コード表!M$9,Y950&gt;=契約状況コード表!N$9),"○",IF(AND(BI950=契約状況コード表!M$10,Y950&gt;=契約状況コード表!N$10),"○",IF(AND(BI950=契約状況コード表!M$11,Y950&gt;=契約状況コード表!N$11),"○",IF(AND(BI950=契約状況コード表!M$12,Y950&gt;=契約状況コード表!N$12),"○",IF(AND(BI950=契約状況コード表!M$13,Y950&gt;=契約状況コード表!N$13),"○","×")))))))))</f>
        <v>×</v>
      </c>
      <c r="BF950" s="98" t="str">
        <f t="shared" si="114"/>
        <v>×</v>
      </c>
      <c r="BG950" s="98" t="str">
        <f t="shared" si="115"/>
        <v>×</v>
      </c>
      <c r="BH950" s="99" t="str">
        <f t="shared" si="116"/>
        <v/>
      </c>
      <c r="BI950" s="146">
        <f t="shared" si="117"/>
        <v>0</v>
      </c>
      <c r="BJ950" s="29" t="str">
        <f>IF(AG950=契約状況コード表!G$5,"",IF(AND(K950&lt;&gt;"",ISTEXT(U950)),"分担契約/単価契約",IF(ISTEXT(U950),"単価契約",IF(K950&lt;&gt;"","分担契約",""))))</f>
        <v/>
      </c>
      <c r="BK950" s="147"/>
      <c r="BL950" s="102" t="str">
        <f>IF(COUNTIF(T950,"**"),"",IF(AND(T950&gt;=契約状況コード表!P$5,OR(H950=契約状況コード表!M$5,H950=契約状況コード表!M$6)),1,IF(AND(T950&gt;=契約状況コード表!P$13,H950&lt;&gt;契約状況コード表!M$5,H950&lt;&gt;契約状況コード表!M$6),1,"")))</f>
        <v/>
      </c>
      <c r="BM950" s="132" t="str">
        <f t="shared" si="118"/>
        <v>○</v>
      </c>
      <c r="BN950" s="102" t="b">
        <f t="shared" si="119"/>
        <v>1</v>
      </c>
      <c r="BO950" s="102" t="b">
        <f t="shared" si="120"/>
        <v>1</v>
      </c>
    </row>
    <row r="951" spans="7:67" ht="60.6" customHeight="1">
      <c r="G951" s="64"/>
      <c r="H951" s="65"/>
      <c r="I951" s="65"/>
      <c r="J951" s="65"/>
      <c r="K951" s="64"/>
      <c r="L951" s="29"/>
      <c r="M951" s="66"/>
      <c r="N951" s="65"/>
      <c r="O951" s="67"/>
      <c r="P951" s="72"/>
      <c r="Q951" s="73"/>
      <c r="R951" s="65"/>
      <c r="S951" s="64"/>
      <c r="T951" s="68"/>
      <c r="U951" s="75"/>
      <c r="V951" s="76"/>
      <c r="W951" s="148" t="str">
        <f>IF(OR(T951="他官署で調達手続きを実施のため",AG951=契約状況コード表!G$5),"－",IF(V951&lt;&gt;"",ROUNDDOWN(V951/T951,3),(IFERROR(ROUNDDOWN(U951/T951,3),"－"))))</f>
        <v>－</v>
      </c>
      <c r="X951" s="68"/>
      <c r="Y951" s="68"/>
      <c r="Z951" s="71"/>
      <c r="AA951" s="69"/>
      <c r="AB951" s="70"/>
      <c r="AC951" s="71"/>
      <c r="AD951" s="71"/>
      <c r="AE951" s="71"/>
      <c r="AF951" s="71"/>
      <c r="AG951" s="69"/>
      <c r="AH951" s="65"/>
      <c r="AI951" s="65"/>
      <c r="AJ951" s="65"/>
      <c r="AK951" s="29"/>
      <c r="AL951" s="29"/>
      <c r="AM951" s="170"/>
      <c r="AN951" s="170"/>
      <c r="AO951" s="170"/>
      <c r="AP951" s="170"/>
      <c r="AQ951" s="29"/>
      <c r="AR951" s="64"/>
      <c r="AS951" s="29"/>
      <c r="AT951" s="29"/>
      <c r="AU951" s="29"/>
      <c r="AV951" s="29"/>
      <c r="AW951" s="29"/>
      <c r="AX951" s="29"/>
      <c r="AY951" s="29"/>
      <c r="AZ951" s="29"/>
      <c r="BA951" s="90"/>
      <c r="BB951" s="97"/>
      <c r="BC951" s="98" t="str">
        <f>IF(AND(OR(K951=契約状況コード表!D$5,K951=契約状況コード表!D$6),OR(AG951=契約状況コード表!G$5,AG951=契約状況コード表!G$6)),"年間支払金額(全官署)",IF(OR(AG951=契約状況コード表!G$5,AG951=契約状況コード表!G$6),"年間支払金額",IF(AND(OR(COUNTIF(AI951,"*すべて*"),COUNTIF(AI951,"*全て*")),S951="●",OR(K951=契約状況コード表!D$5,K951=契約状況コード表!D$6)),"年間支払金額(全官署、契約相手方ごと)",IF(AND(OR(COUNTIF(AI951,"*すべて*"),COUNTIF(AI951,"*全て*")),S951="●"),"年間支払金額(契約相手方ごと)",IF(AND(OR(K951=契約状況コード表!D$5,K951=契約状況コード表!D$6),AG951=契約状況コード表!G$7),"契約総額(全官署)",IF(AND(K951=契約状況コード表!D$7,AG951=契約状況コード表!G$7),"契約総額(自官署のみ)",IF(K951=契約状況コード表!D$7,"年間支払金額(自官署のみ)",IF(AG951=契約状況コード表!G$7,"契約総額",IF(AND(COUNTIF(BJ951,"&lt;&gt;*単価*"),OR(K951=契約状況コード表!D$5,K951=契約状況コード表!D$6)),"全官署予定価格",IF(AND(COUNTIF(BJ951,"*単価*"),OR(K951=契約状況コード表!D$5,K951=契約状況コード表!D$6)),"全官署支払金額",IF(AND(COUNTIF(BJ951,"&lt;&gt;*単価*"),COUNTIF(BJ951,"*変更契約*")),"変更後予定価格",IF(COUNTIF(BJ951,"*単価*"),"年間支払金額","予定価格"))))))))))))</f>
        <v>予定価格</v>
      </c>
      <c r="BD951" s="98" t="str">
        <f>IF(AND(BI951=契約状況コード表!M$5,T951&gt;契約状況コード表!N$5),"○",IF(AND(BI951=契約状況コード表!M$6,T951&gt;=契約状況コード表!N$6),"○",IF(AND(BI951=契約状況コード表!M$7,T951&gt;=契約状況コード表!N$7),"○",IF(AND(BI951=契約状況コード表!M$8,T951&gt;=契約状況コード表!N$8),"○",IF(AND(BI951=契約状況コード表!M$9,T951&gt;=契約状況コード表!N$9),"○",IF(AND(BI951=契約状況コード表!M$10,T951&gt;=契約状況コード表!N$10),"○",IF(AND(BI951=契約状況コード表!M$11,T951&gt;=契約状況コード表!N$11),"○",IF(AND(BI951=契約状況コード表!M$12,T951&gt;=契約状況コード表!N$12),"○",IF(AND(BI951=契約状況コード表!M$13,T951&gt;=契約状況コード表!N$13),"○",IF(T951="他官署で調達手続き入札を実施のため","○","×"))))))))))</f>
        <v>×</v>
      </c>
      <c r="BE951" s="98" t="str">
        <f>IF(AND(BI951=契約状況コード表!M$5,Y951&gt;契約状況コード表!N$5),"○",IF(AND(BI951=契約状況コード表!M$6,Y951&gt;=契約状況コード表!N$6),"○",IF(AND(BI951=契約状況コード表!M$7,Y951&gt;=契約状況コード表!N$7),"○",IF(AND(BI951=契約状況コード表!M$8,Y951&gt;=契約状況コード表!N$8),"○",IF(AND(BI951=契約状況コード表!M$9,Y951&gt;=契約状況コード表!N$9),"○",IF(AND(BI951=契約状況コード表!M$10,Y951&gt;=契約状況コード表!N$10),"○",IF(AND(BI951=契約状況コード表!M$11,Y951&gt;=契約状況コード表!N$11),"○",IF(AND(BI951=契約状況コード表!M$12,Y951&gt;=契約状況コード表!N$12),"○",IF(AND(BI951=契約状況コード表!M$13,Y951&gt;=契約状況コード表!N$13),"○","×")))))))))</f>
        <v>×</v>
      </c>
      <c r="BF951" s="98" t="str">
        <f t="shared" si="114"/>
        <v>×</v>
      </c>
      <c r="BG951" s="98" t="str">
        <f t="shared" si="115"/>
        <v>×</v>
      </c>
      <c r="BH951" s="99" t="str">
        <f t="shared" si="116"/>
        <v/>
      </c>
      <c r="BI951" s="146">
        <f t="shared" si="117"/>
        <v>0</v>
      </c>
      <c r="BJ951" s="29" t="str">
        <f>IF(AG951=契約状況コード表!G$5,"",IF(AND(K951&lt;&gt;"",ISTEXT(U951)),"分担契約/単価契約",IF(ISTEXT(U951),"単価契約",IF(K951&lt;&gt;"","分担契約",""))))</f>
        <v/>
      </c>
      <c r="BK951" s="147"/>
      <c r="BL951" s="102" t="str">
        <f>IF(COUNTIF(T951,"**"),"",IF(AND(T951&gt;=契約状況コード表!P$5,OR(H951=契約状況コード表!M$5,H951=契約状況コード表!M$6)),1,IF(AND(T951&gt;=契約状況コード表!P$13,H951&lt;&gt;契約状況コード表!M$5,H951&lt;&gt;契約状況コード表!M$6),1,"")))</f>
        <v/>
      </c>
      <c r="BM951" s="132" t="str">
        <f t="shared" si="118"/>
        <v>○</v>
      </c>
      <c r="BN951" s="102" t="b">
        <f t="shared" si="119"/>
        <v>1</v>
      </c>
      <c r="BO951" s="102" t="b">
        <f t="shared" si="120"/>
        <v>1</v>
      </c>
    </row>
    <row r="952" spans="7:67" ht="60.6" customHeight="1">
      <c r="G952" s="64"/>
      <c r="H952" s="65"/>
      <c r="I952" s="65"/>
      <c r="J952" s="65"/>
      <c r="K952" s="64"/>
      <c r="L952" s="29"/>
      <c r="M952" s="66"/>
      <c r="N952" s="65"/>
      <c r="O952" s="67"/>
      <c r="P952" s="72"/>
      <c r="Q952" s="73"/>
      <c r="R952" s="65"/>
      <c r="S952" s="64"/>
      <c r="T952" s="74"/>
      <c r="U952" s="131"/>
      <c r="V952" s="76"/>
      <c r="W952" s="148" t="str">
        <f>IF(OR(T952="他官署で調達手続きを実施のため",AG952=契約状況コード表!G$5),"－",IF(V952&lt;&gt;"",ROUNDDOWN(V952/T952,3),(IFERROR(ROUNDDOWN(U952/T952,3),"－"))))</f>
        <v>－</v>
      </c>
      <c r="X952" s="74"/>
      <c r="Y952" s="74"/>
      <c r="Z952" s="71"/>
      <c r="AA952" s="69"/>
      <c r="AB952" s="70"/>
      <c r="AC952" s="71"/>
      <c r="AD952" s="71"/>
      <c r="AE952" s="71"/>
      <c r="AF952" s="71"/>
      <c r="AG952" s="69"/>
      <c r="AH952" s="65"/>
      <c r="AI952" s="65"/>
      <c r="AJ952" s="65"/>
      <c r="AK952" s="29"/>
      <c r="AL952" s="29"/>
      <c r="AM952" s="170"/>
      <c r="AN952" s="170"/>
      <c r="AO952" s="170"/>
      <c r="AP952" s="170"/>
      <c r="AQ952" s="29"/>
      <c r="AR952" s="64"/>
      <c r="AS952" s="29"/>
      <c r="AT952" s="29"/>
      <c r="AU952" s="29"/>
      <c r="AV952" s="29"/>
      <c r="AW952" s="29"/>
      <c r="AX952" s="29"/>
      <c r="AY952" s="29"/>
      <c r="AZ952" s="29"/>
      <c r="BA952" s="90"/>
      <c r="BB952" s="97"/>
      <c r="BC952" s="98" t="str">
        <f>IF(AND(OR(K952=契約状況コード表!D$5,K952=契約状況コード表!D$6),OR(AG952=契約状況コード表!G$5,AG952=契約状況コード表!G$6)),"年間支払金額(全官署)",IF(OR(AG952=契約状況コード表!G$5,AG952=契約状況コード表!G$6),"年間支払金額",IF(AND(OR(COUNTIF(AI952,"*すべて*"),COUNTIF(AI952,"*全て*")),S952="●",OR(K952=契約状況コード表!D$5,K952=契約状況コード表!D$6)),"年間支払金額(全官署、契約相手方ごと)",IF(AND(OR(COUNTIF(AI952,"*すべて*"),COUNTIF(AI952,"*全て*")),S952="●"),"年間支払金額(契約相手方ごと)",IF(AND(OR(K952=契約状況コード表!D$5,K952=契約状況コード表!D$6),AG952=契約状況コード表!G$7),"契約総額(全官署)",IF(AND(K952=契約状況コード表!D$7,AG952=契約状況コード表!G$7),"契約総額(自官署のみ)",IF(K952=契約状況コード表!D$7,"年間支払金額(自官署のみ)",IF(AG952=契約状況コード表!G$7,"契約総額",IF(AND(COUNTIF(BJ952,"&lt;&gt;*単価*"),OR(K952=契約状況コード表!D$5,K952=契約状況コード表!D$6)),"全官署予定価格",IF(AND(COUNTIF(BJ952,"*単価*"),OR(K952=契約状況コード表!D$5,K952=契約状況コード表!D$6)),"全官署支払金額",IF(AND(COUNTIF(BJ952,"&lt;&gt;*単価*"),COUNTIF(BJ952,"*変更契約*")),"変更後予定価格",IF(COUNTIF(BJ952,"*単価*"),"年間支払金額","予定価格"))))))))))))</f>
        <v>予定価格</v>
      </c>
      <c r="BD952" s="98" t="str">
        <f>IF(AND(BI952=契約状況コード表!M$5,T952&gt;契約状況コード表!N$5),"○",IF(AND(BI952=契約状況コード表!M$6,T952&gt;=契約状況コード表!N$6),"○",IF(AND(BI952=契約状況コード表!M$7,T952&gt;=契約状況コード表!N$7),"○",IF(AND(BI952=契約状況コード表!M$8,T952&gt;=契約状況コード表!N$8),"○",IF(AND(BI952=契約状況コード表!M$9,T952&gt;=契約状況コード表!N$9),"○",IF(AND(BI952=契約状況コード表!M$10,T952&gt;=契約状況コード表!N$10),"○",IF(AND(BI952=契約状況コード表!M$11,T952&gt;=契約状況コード表!N$11),"○",IF(AND(BI952=契約状況コード表!M$12,T952&gt;=契約状況コード表!N$12),"○",IF(AND(BI952=契約状況コード表!M$13,T952&gt;=契約状況コード表!N$13),"○",IF(T952="他官署で調達手続き入札を実施のため","○","×"))))))))))</f>
        <v>×</v>
      </c>
      <c r="BE952" s="98" t="str">
        <f>IF(AND(BI952=契約状況コード表!M$5,Y952&gt;契約状況コード表!N$5),"○",IF(AND(BI952=契約状況コード表!M$6,Y952&gt;=契約状況コード表!N$6),"○",IF(AND(BI952=契約状況コード表!M$7,Y952&gt;=契約状況コード表!N$7),"○",IF(AND(BI952=契約状況コード表!M$8,Y952&gt;=契約状況コード表!N$8),"○",IF(AND(BI952=契約状況コード表!M$9,Y952&gt;=契約状況コード表!N$9),"○",IF(AND(BI952=契約状況コード表!M$10,Y952&gt;=契約状況コード表!N$10),"○",IF(AND(BI952=契約状況コード表!M$11,Y952&gt;=契約状況コード表!N$11),"○",IF(AND(BI952=契約状況コード表!M$12,Y952&gt;=契約状況コード表!N$12),"○",IF(AND(BI952=契約状況コード表!M$13,Y952&gt;=契約状況コード表!N$13),"○","×")))))))))</f>
        <v>×</v>
      </c>
      <c r="BF952" s="98" t="str">
        <f t="shared" si="114"/>
        <v>×</v>
      </c>
      <c r="BG952" s="98" t="str">
        <f t="shared" si="115"/>
        <v>×</v>
      </c>
      <c r="BH952" s="99" t="str">
        <f t="shared" si="116"/>
        <v/>
      </c>
      <c r="BI952" s="146">
        <f t="shared" si="117"/>
        <v>0</v>
      </c>
      <c r="BJ952" s="29" t="str">
        <f>IF(AG952=契約状況コード表!G$5,"",IF(AND(K952&lt;&gt;"",ISTEXT(U952)),"分担契約/単価契約",IF(ISTEXT(U952),"単価契約",IF(K952&lt;&gt;"","分担契約",""))))</f>
        <v/>
      </c>
      <c r="BK952" s="147"/>
      <c r="BL952" s="102" t="str">
        <f>IF(COUNTIF(T952,"**"),"",IF(AND(T952&gt;=契約状況コード表!P$5,OR(H952=契約状況コード表!M$5,H952=契約状況コード表!M$6)),1,IF(AND(T952&gt;=契約状況コード表!P$13,H952&lt;&gt;契約状況コード表!M$5,H952&lt;&gt;契約状況コード表!M$6),1,"")))</f>
        <v/>
      </c>
      <c r="BM952" s="132" t="str">
        <f t="shared" si="118"/>
        <v>○</v>
      </c>
      <c r="BN952" s="102" t="b">
        <f t="shared" si="119"/>
        <v>1</v>
      </c>
      <c r="BO952" s="102" t="b">
        <f t="shared" si="120"/>
        <v>1</v>
      </c>
    </row>
    <row r="953" spans="7:67" ht="60.6" customHeight="1">
      <c r="G953" s="64"/>
      <c r="H953" s="65"/>
      <c r="I953" s="65"/>
      <c r="J953" s="65"/>
      <c r="K953" s="64"/>
      <c r="L953" s="29"/>
      <c r="M953" s="66"/>
      <c r="N953" s="65"/>
      <c r="O953" s="67"/>
      <c r="P953" s="72"/>
      <c r="Q953" s="73"/>
      <c r="R953" s="65"/>
      <c r="S953" s="64"/>
      <c r="T953" s="68"/>
      <c r="U953" s="75"/>
      <c r="V953" s="76"/>
      <c r="W953" s="148" t="str">
        <f>IF(OR(T953="他官署で調達手続きを実施のため",AG953=契約状況コード表!G$5),"－",IF(V953&lt;&gt;"",ROUNDDOWN(V953/T953,3),(IFERROR(ROUNDDOWN(U953/T953,3),"－"))))</f>
        <v>－</v>
      </c>
      <c r="X953" s="68"/>
      <c r="Y953" s="68"/>
      <c r="Z953" s="71"/>
      <c r="AA953" s="69"/>
      <c r="AB953" s="70"/>
      <c r="AC953" s="71"/>
      <c r="AD953" s="71"/>
      <c r="AE953" s="71"/>
      <c r="AF953" s="71"/>
      <c r="AG953" s="69"/>
      <c r="AH953" s="65"/>
      <c r="AI953" s="65"/>
      <c r="AJ953" s="65"/>
      <c r="AK953" s="29"/>
      <c r="AL953" s="29"/>
      <c r="AM953" s="170"/>
      <c r="AN953" s="170"/>
      <c r="AO953" s="170"/>
      <c r="AP953" s="170"/>
      <c r="AQ953" s="29"/>
      <c r="AR953" s="64"/>
      <c r="AS953" s="29"/>
      <c r="AT953" s="29"/>
      <c r="AU953" s="29"/>
      <c r="AV953" s="29"/>
      <c r="AW953" s="29"/>
      <c r="AX953" s="29"/>
      <c r="AY953" s="29"/>
      <c r="AZ953" s="29"/>
      <c r="BA953" s="90"/>
      <c r="BB953" s="97"/>
      <c r="BC953" s="98" t="str">
        <f>IF(AND(OR(K953=契約状況コード表!D$5,K953=契約状況コード表!D$6),OR(AG953=契約状況コード表!G$5,AG953=契約状況コード表!G$6)),"年間支払金額(全官署)",IF(OR(AG953=契約状況コード表!G$5,AG953=契約状況コード表!G$6),"年間支払金額",IF(AND(OR(COUNTIF(AI953,"*すべて*"),COUNTIF(AI953,"*全て*")),S953="●",OR(K953=契約状況コード表!D$5,K953=契約状況コード表!D$6)),"年間支払金額(全官署、契約相手方ごと)",IF(AND(OR(COUNTIF(AI953,"*すべて*"),COUNTIF(AI953,"*全て*")),S953="●"),"年間支払金額(契約相手方ごと)",IF(AND(OR(K953=契約状況コード表!D$5,K953=契約状況コード表!D$6),AG953=契約状況コード表!G$7),"契約総額(全官署)",IF(AND(K953=契約状況コード表!D$7,AG953=契約状況コード表!G$7),"契約総額(自官署のみ)",IF(K953=契約状況コード表!D$7,"年間支払金額(自官署のみ)",IF(AG953=契約状況コード表!G$7,"契約総額",IF(AND(COUNTIF(BJ953,"&lt;&gt;*単価*"),OR(K953=契約状況コード表!D$5,K953=契約状況コード表!D$6)),"全官署予定価格",IF(AND(COUNTIF(BJ953,"*単価*"),OR(K953=契約状況コード表!D$5,K953=契約状況コード表!D$6)),"全官署支払金額",IF(AND(COUNTIF(BJ953,"&lt;&gt;*単価*"),COUNTIF(BJ953,"*変更契約*")),"変更後予定価格",IF(COUNTIF(BJ953,"*単価*"),"年間支払金額","予定価格"))))))))))))</f>
        <v>予定価格</v>
      </c>
      <c r="BD953" s="98" t="str">
        <f>IF(AND(BI953=契約状況コード表!M$5,T953&gt;契約状況コード表!N$5),"○",IF(AND(BI953=契約状況コード表!M$6,T953&gt;=契約状況コード表!N$6),"○",IF(AND(BI953=契約状況コード表!M$7,T953&gt;=契約状況コード表!N$7),"○",IF(AND(BI953=契約状況コード表!M$8,T953&gt;=契約状況コード表!N$8),"○",IF(AND(BI953=契約状況コード表!M$9,T953&gt;=契約状況コード表!N$9),"○",IF(AND(BI953=契約状況コード表!M$10,T953&gt;=契約状況コード表!N$10),"○",IF(AND(BI953=契約状況コード表!M$11,T953&gt;=契約状況コード表!N$11),"○",IF(AND(BI953=契約状況コード表!M$12,T953&gt;=契約状況コード表!N$12),"○",IF(AND(BI953=契約状況コード表!M$13,T953&gt;=契約状況コード表!N$13),"○",IF(T953="他官署で調達手続き入札を実施のため","○","×"))))))))))</f>
        <v>×</v>
      </c>
      <c r="BE953" s="98" t="str">
        <f>IF(AND(BI953=契約状況コード表!M$5,Y953&gt;契約状況コード表!N$5),"○",IF(AND(BI953=契約状況コード表!M$6,Y953&gt;=契約状況コード表!N$6),"○",IF(AND(BI953=契約状況コード表!M$7,Y953&gt;=契約状況コード表!N$7),"○",IF(AND(BI953=契約状況コード表!M$8,Y953&gt;=契約状況コード表!N$8),"○",IF(AND(BI953=契約状況コード表!M$9,Y953&gt;=契約状況コード表!N$9),"○",IF(AND(BI953=契約状況コード表!M$10,Y953&gt;=契約状況コード表!N$10),"○",IF(AND(BI953=契約状況コード表!M$11,Y953&gt;=契約状況コード表!N$11),"○",IF(AND(BI953=契約状況コード表!M$12,Y953&gt;=契約状況コード表!N$12),"○",IF(AND(BI953=契約状況コード表!M$13,Y953&gt;=契約状況コード表!N$13),"○","×")))))))))</f>
        <v>×</v>
      </c>
      <c r="BF953" s="98" t="str">
        <f t="shared" si="114"/>
        <v>×</v>
      </c>
      <c r="BG953" s="98" t="str">
        <f t="shared" si="115"/>
        <v>×</v>
      </c>
      <c r="BH953" s="99" t="str">
        <f t="shared" si="116"/>
        <v/>
      </c>
      <c r="BI953" s="146">
        <f t="shared" si="117"/>
        <v>0</v>
      </c>
      <c r="BJ953" s="29" t="str">
        <f>IF(AG953=契約状況コード表!G$5,"",IF(AND(K953&lt;&gt;"",ISTEXT(U953)),"分担契約/単価契約",IF(ISTEXT(U953),"単価契約",IF(K953&lt;&gt;"","分担契約",""))))</f>
        <v/>
      </c>
      <c r="BK953" s="147"/>
      <c r="BL953" s="102" t="str">
        <f>IF(COUNTIF(T953,"**"),"",IF(AND(T953&gt;=契約状況コード表!P$5,OR(H953=契約状況コード表!M$5,H953=契約状況コード表!M$6)),1,IF(AND(T953&gt;=契約状況コード表!P$13,H953&lt;&gt;契約状況コード表!M$5,H953&lt;&gt;契約状況コード表!M$6),1,"")))</f>
        <v/>
      </c>
      <c r="BM953" s="132" t="str">
        <f t="shared" si="118"/>
        <v>○</v>
      </c>
      <c r="BN953" s="102" t="b">
        <f t="shared" si="119"/>
        <v>1</v>
      </c>
      <c r="BO953" s="102" t="b">
        <f t="shared" si="120"/>
        <v>1</v>
      </c>
    </row>
    <row r="954" spans="7:67" ht="60.6" customHeight="1">
      <c r="G954" s="64"/>
      <c r="H954" s="65"/>
      <c r="I954" s="65"/>
      <c r="J954" s="65"/>
      <c r="K954" s="64"/>
      <c r="L954" s="29"/>
      <c r="M954" s="66"/>
      <c r="N954" s="65"/>
      <c r="O954" s="67"/>
      <c r="P954" s="72"/>
      <c r="Q954" s="73"/>
      <c r="R954" s="65"/>
      <c r="S954" s="64"/>
      <c r="T954" s="68"/>
      <c r="U954" s="75"/>
      <c r="V954" s="76"/>
      <c r="W954" s="148" t="str">
        <f>IF(OR(T954="他官署で調達手続きを実施のため",AG954=契約状況コード表!G$5),"－",IF(V954&lt;&gt;"",ROUNDDOWN(V954/T954,3),(IFERROR(ROUNDDOWN(U954/T954,3),"－"))))</f>
        <v>－</v>
      </c>
      <c r="X954" s="68"/>
      <c r="Y954" s="68"/>
      <c r="Z954" s="71"/>
      <c r="AA954" s="69"/>
      <c r="AB954" s="70"/>
      <c r="AC954" s="71"/>
      <c r="AD954" s="71"/>
      <c r="AE954" s="71"/>
      <c r="AF954" s="71"/>
      <c r="AG954" s="69"/>
      <c r="AH954" s="65"/>
      <c r="AI954" s="65"/>
      <c r="AJ954" s="65"/>
      <c r="AK954" s="29"/>
      <c r="AL954" s="29"/>
      <c r="AM954" s="170"/>
      <c r="AN954" s="170"/>
      <c r="AO954" s="170"/>
      <c r="AP954" s="170"/>
      <c r="AQ954" s="29"/>
      <c r="AR954" s="64"/>
      <c r="AS954" s="29"/>
      <c r="AT954" s="29"/>
      <c r="AU954" s="29"/>
      <c r="AV954" s="29"/>
      <c r="AW954" s="29"/>
      <c r="AX954" s="29"/>
      <c r="AY954" s="29"/>
      <c r="AZ954" s="29"/>
      <c r="BA954" s="90"/>
      <c r="BB954" s="97"/>
      <c r="BC954" s="98" t="str">
        <f>IF(AND(OR(K954=契約状況コード表!D$5,K954=契約状況コード表!D$6),OR(AG954=契約状況コード表!G$5,AG954=契約状況コード表!G$6)),"年間支払金額(全官署)",IF(OR(AG954=契約状況コード表!G$5,AG954=契約状況コード表!G$6),"年間支払金額",IF(AND(OR(COUNTIF(AI954,"*すべて*"),COUNTIF(AI954,"*全て*")),S954="●",OR(K954=契約状況コード表!D$5,K954=契約状況コード表!D$6)),"年間支払金額(全官署、契約相手方ごと)",IF(AND(OR(COUNTIF(AI954,"*すべて*"),COUNTIF(AI954,"*全て*")),S954="●"),"年間支払金額(契約相手方ごと)",IF(AND(OR(K954=契約状況コード表!D$5,K954=契約状況コード表!D$6),AG954=契約状況コード表!G$7),"契約総額(全官署)",IF(AND(K954=契約状況コード表!D$7,AG954=契約状況コード表!G$7),"契約総額(自官署のみ)",IF(K954=契約状況コード表!D$7,"年間支払金額(自官署のみ)",IF(AG954=契約状況コード表!G$7,"契約総額",IF(AND(COUNTIF(BJ954,"&lt;&gt;*単価*"),OR(K954=契約状況コード表!D$5,K954=契約状況コード表!D$6)),"全官署予定価格",IF(AND(COUNTIF(BJ954,"*単価*"),OR(K954=契約状況コード表!D$5,K954=契約状況コード表!D$6)),"全官署支払金額",IF(AND(COUNTIF(BJ954,"&lt;&gt;*単価*"),COUNTIF(BJ954,"*変更契約*")),"変更後予定価格",IF(COUNTIF(BJ954,"*単価*"),"年間支払金額","予定価格"))))))))))))</f>
        <v>予定価格</v>
      </c>
      <c r="BD954" s="98" t="str">
        <f>IF(AND(BI954=契約状況コード表!M$5,T954&gt;契約状況コード表!N$5),"○",IF(AND(BI954=契約状況コード表!M$6,T954&gt;=契約状況コード表!N$6),"○",IF(AND(BI954=契約状況コード表!M$7,T954&gt;=契約状況コード表!N$7),"○",IF(AND(BI954=契約状況コード表!M$8,T954&gt;=契約状況コード表!N$8),"○",IF(AND(BI954=契約状況コード表!M$9,T954&gt;=契約状況コード表!N$9),"○",IF(AND(BI954=契約状況コード表!M$10,T954&gt;=契約状況コード表!N$10),"○",IF(AND(BI954=契約状況コード表!M$11,T954&gt;=契約状況コード表!N$11),"○",IF(AND(BI954=契約状況コード表!M$12,T954&gt;=契約状況コード表!N$12),"○",IF(AND(BI954=契約状況コード表!M$13,T954&gt;=契約状況コード表!N$13),"○",IF(T954="他官署で調達手続き入札を実施のため","○","×"))))))))))</f>
        <v>×</v>
      </c>
      <c r="BE954" s="98" t="str">
        <f>IF(AND(BI954=契約状況コード表!M$5,Y954&gt;契約状況コード表!N$5),"○",IF(AND(BI954=契約状況コード表!M$6,Y954&gt;=契約状況コード表!N$6),"○",IF(AND(BI954=契約状況コード表!M$7,Y954&gt;=契約状況コード表!N$7),"○",IF(AND(BI954=契約状況コード表!M$8,Y954&gt;=契約状況コード表!N$8),"○",IF(AND(BI954=契約状況コード表!M$9,Y954&gt;=契約状況コード表!N$9),"○",IF(AND(BI954=契約状況コード表!M$10,Y954&gt;=契約状況コード表!N$10),"○",IF(AND(BI954=契約状況コード表!M$11,Y954&gt;=契約状況コード表!N$11),"○",IF(AND(BI954=契約状況コード表!M$12,Y954&gt;=契約状況コード表!N$12),"○",IF(AND(BI954=契約状況コード表!M$13,Y954&gt;=契約状況コード表!N$13),"○","×")))))))))</f>
        <v>×</v>
      </c>
      <c r="BF954" s="98" t="str">
        <f t="shared" si="114"/>
        <v>×</v>
      </c>
      <c r="BG954" s="98" t="str">
        <f t="shared" si="115"/>
        <v>×</v>
      </c>
      <c r="BH954" s="99" t="str">
        <f t="shared" si="116"/>
        <v/>
      </c>
      <c r="BI954" s="146">
        <f t="shared" si="117"/>
        <v>0</v>
      </c>
      <c r="BJ954" s="29" t="str">
        <f>IF(AG954=契約状況コード表!G$5,"",IF(AND(K954&lt;&gt;"",ISTEXT(U954)),"分担契約/単価契約",IF(ISTEXT(U954),"単価契約",IF(K954&lt;&gt;"","分担契約",""))))</f>
        <v/>
      </c>
      <c r="BK954" s="147"/>
      <c r="BL954" s="102" t="str">
        <f>IF(COUNTIF(T954,"**"),"",IF(AND(T954&gt;=契約状況コード表!P$5,OR(H954=契約状況コード表!M$5,H954=契約状況コード表!M$6)),1,IF(AND(T954&gt;=契約状況コード表!P$13,H954&lt;&gt;契約状況コード表!M$5,H954&lt;&gt;契約状況コード表!M$6),1,"")))</f>
        <v/>
      </c>
      <c r="BM954" s="132" t="str">
        <f t="shared" si="118"/>
        <v>○</v>
      </c>
      <c r="BN954" s="102" t="b">
        <f t="shared" si="119"/>
        <v>1</v>
      </c>
      <c r="BO954" s="102" t="b">
        <f t="shared" si="120"/>
        <v>1</v>
      </c>
    </row>
    <row r="955" spans="7:67" ht="60.6" customHeight="1">
      <c r="G955" s="64"/>
      <c r="H955" s="65"/>
      <c r="I955" s="65"/>
      <c r="J955" s="65"/>
      <c r="K955" s="64"/>
      <c r="L955" s="29"/>
      <c r="M955" s="66"/>
      <c r="N955" s="65"/>
      <c r="O955" s="67"/>
      <c r="P955" s="72"/>
      <c r="Q955" s="73"/>
      <c r="R955" s="65"/>
      <c r="S955" s="64"/>
      <c r="T955" s="68"/>
      <c r="U955" s="75"/>
      <c r="V955" s="76"/>
      <c r="W955" s="148" t="str">
        <f>IF(OR(T955="他官署で調達手続きを実施のため",AG955=契約状況コード表!G$5),"－",IF(V955&lt;&gt;"",ROUNDDOWN(V955/T955,3),(IFERROR(ROUNDDOWN(U955/T955,3),"－"))))</f>
        <v>－</v>
      </c>
      <c r="X955" s="68"/>
      <c r="Y955" s="68"/>
      <c r="Z955" s="71"/>
      <c r="AA955" s="69"/>
      <c r="AB955" s="70"/>
      <c r="AC955" s="71"/>
      <c r="AD955" s="71"/>
      <c r="AE955" s="71"/>
      <c r="AF955" s="71"/>
      <c r="AG955" s="69"/>
      <c r="AH955" s="65"/>
      <c r="AI955" s="65"/>
      <c r="AJ955" s="65"/>
      <c r="AK955" s="29"/>
      <c r="AL955" s="29"/>
      <c r="AM955" s="170"/>
      <c r="AN955" s="170"/>
      <c r="AO955" s="170"/>
      <c r="AP955" s="170"/>
      <c r="AQ955" s="29"/>
      <c r="AR955" s="64"/>
      <c r="AS955" s="29"/>
      <c r="AT955" s="29"/>
      <c r="AU955" s="29"/>
      <c r="AV955" s="29"/>
      <c r="AW955" s="29"/>
      <c r="AX955" s="29"/>
      <c r="AY955" s="29"/>
      <c r="AZ955" s="29"/>
      <c r="BA955" s="90"/>
      <c r="BB955" s="97"/>
      <c r="BC955" s="98" t="str">
        <f>IF(AND(OR(K955=契約状況コード表!D$5,K955=契約状況コード表!D$6),OR(AG955=契約状況コード表!G$5,AG955=契約状況コード表!G$6)),"年間支払金額(全官署)",IF(OR(AG955=契約状況コード表!G$5,AG955=契約状況コード表!G$6),"年間支払金額",IF(AND(OR(COUNTIF(AI955,"*すべて*"),COUNTIF(AI955,"*全て*")),S955="●",OR(K955=契約状況コード表!D$5,K955=契約状況コード表!D$6)),"年間支払金額(全官署、契約相手方ごと)",IF(AND(OR(COUNTIF(AI955,"*すべて*"),COUNTIF(AI955,"*全て*")),S955="●"),"年間支払金額(契約相手方ごと)",IF(AND(OR(K955=契約状況コード表!D$5,K955=契約状況コード表!D$6),AG955=契約状況コード表!G$7),"契約総額(全官署)",IF(AND(K955=契約状況コード表!D$7,AG955=契約状況コード表!G$7),"契約総額(自官署のみ)",IF(K955=契約状況コード表!D$7,"年間支払金額(自官署のみ)",IF(AG955=契約状況コード表!G$7,"契約総額",IF(AND(COUNTIF(BJ955,"&lt;&gt;*単価*"),OR(K955=契約状況コード表!D$5,K955=契約状況コード表!D$6)),"全官署予定価格",IF(AND(COUNTIF(BJ955,"*単価*"),OR(K955=契約状況コード表!D$5,K955=契約状況コード表!D$6)),"全官署支払金額",IF(AND(COUNTIF(BJ955,"&lt;&gt;*単価*"),COUNTIF(BJ955,"*変更契約*")),"変更後予定価格",IF(COUNTIF(BJ955,"*単価*"),"年間支払金額","予定価格"))))))))))))</f>
        <v>予定価格</v>
      </c>
      <c r="BD955" s="98" t="str">
        <f>IF(AND(BI955=契約状況コード表!M$5,T955&gt;契約状況コード表!N$5),"○",IF(AND(BI955=契約状況コード表!M$6,T955&gt;=契約状況コード表!N$6),"○",IF(AND(BI955=契約状況コード表!M$7,T955&gt;=契約状況コード表!N$7),"○",IF(AND(BI955=契約状況コード表!M$8,T955&gt;=契約状況コード表!N$8),"○",IF(AND(BI955=契約状況コード表!M$9,T955&gt;=契約状況コード表!N$9),"○",IF(AND(BI955=契約状況コード表!M$10,T955&gt;=契約状況コード表!N$10),"○",IF(AND(BI955=契約状況コード表!M$11,T955&gt;=契約状況コード表!N$11),"○",IF(AND(BI955=契約状況コード表!M$12,T955&gt;=契約状況コード表!N$12),"○",IF(AND(BI955=契約状況コード表!M$13,T955&gt;=契約状況コード表!N$13),"○",IF(T955="他官署で調達手続き入札を実施のため","○","×"))))))))))</f>
        <v>×</v>
      </c>
      <c r="BE955" s="98" t="str">
        <f>IF(AND(BI955=契約状況コード表!M$5,Y955&gt;契約状況コード表!N$5),"○",IF(AND(BI955=契約状況コード表!M$6,Y955&gt;=契約状況コード表!N$6),"○",IF(AND(BI955=契約状況コード表!M$7,Y955&gt;=契約状況コード表!N$7),"○",IF(AND(BI955=契約状況コード表!M$8,Y955&gt;=契約状況コード表!N$8),"○",IF(AND(BI955=契約状況コード表!M$9,Y955&gt;=契約状況コード表!N$9),"○",IF(AND(BI955=契約状況コード表!M$10,Y955&gt;=契約状況コード表!N$10),"○",IF(AND(BI955=契約状況コード表!M$11,Y955&gt;=契約状況コード表!N$11),"○",IF(AND(BI955=契約状況コード表!M$12,Y955&gt;=契約状況コード表!N$12),"○",IF(AND(BI955=契約状況コード表!M$13,Y955&gt;=契約状況コード表!N$13),"○","×")))))))))</f>
        <v>×</v>
      </c>
      <c r="BF955" s="98" t="str">
        <f t="shared" si="114"/>
        <v>×</v>
      </c>
      <c r="BG955" s="98" t="str">
        <f t="shared" si="115"/>
        <v>×</v>
      </c>
      <c r="BH955" s="99" t="str">
        <f t="shared" si="116"/>
        <v/>
      </c>
      <c r="BI955" s="146">
        <f t="shared" si="117"/>
        <v>0</v>
      </c>
      <c r="BJ955" s="29" t="str">
        <f>IF(AG955=契約状況コード表!G$5,"",IF(AND(K955&lt;&gt;"",ISTEXT(U955)),"分担契約/単価契約",IF(ISTEXT(U955),"単価契約",IF(K955&lt;&gt;"","分担契約",""))))</f>
        <v/>
      </c>
      <c r="BK955" s="147"/>
      <c r="BL955" s="102" t="str">
        <f>IF(COUNTIF(T955,"**"),"",IF(AND(T955&gt;=契約状況コード表!P$5,OR(H955=契約状況コード表!M$5,H955=契約状況コード表!M$6)),1,IF(AND(T955&gt;=契約状況コード表!P$13,H955&lt;&gt;契約状況コード表!M$5,H955&lt;&gt;契約状況コード表!M$6),1,"")))</f>
        <v/>
      </c>
      <c r="BM955" s="132" t="str">
        <f t="shared" si="118"/>
        <v>○</v>
      </c>
      <c r="BN955" s="102" t="b">
        <f t="shared" si="119"/>
        <v>1</v>
      </c>
      <c r="BO955" s="102" t="b">
        <f t="shared" si="120"/>
        <v>1</v>
      </c>
    </row>
    <row r="956" spans="7:67" ht="60.6" customHeight="1">
      <c r="G956" s="64"/>
      <c r="H956" s="65"/>
      <c r="I956" s="65"/>
      <c r="J956" s="65"/>
      <c r="K956" s="64"/>
      <c r="L956" s="29"/>
      <c r="M956" s="66"/>
      <c r="N956" s="65"/>
      <c r="O956" s="67"/>
      <c r="P956" s="72"/>
      <c r="Q956" s="73"/>
      <c r="R956" s="65"/>
      <c r="S956" s="64"/>
      <c r="T956" s="68"/>
      <c r="U956" s="75"/>
      <c r="V956" s="76"/>
      <c r="W956" s="148" t="str">
        <f>IF(OR(T956="他官署で調達手続きを実施のため",AG956=契約状況コード表!G$5),"－",IF(V956&lt;&gt;"",ROUNDDOWN(V956/T956,3),(IFERROR(ROUNDDOWN(U956/T956,3),"－"))))</f>
        <v>－</v>
      </c>
      <c r="X956" s="68"/>
      <c r="Y956" s="68"/>
      <c r="Z956" s="71"/>
      <c r="AA956" s="69"/>
      <c r="AB956" s="70"/>
      <c r="AC956" s="71"/>
      <c r="AD956" s="71"/>
      <c r="AE956" s="71"/>
      <c r="AF956" s="71"/>
      <c r="AG956" s="69"/>
      <c r="AH956" s="65"/>
      <c r="AI956" s="65"/>
      <c r="AJ956" s="65"/>
      <c r="AK956" s="29"/>
      <c r="AL956" s="29"/>
      <c r="AM956" s="170"/>
      <c r="AN956" s="170"/>
      <c r="AO956" s="170"/>
      <c r="AP956" s="170"/>
      <c r="AQ956" s="29"/>
      <c r="AR956" s="64"/>
      <c r="AS956" s="29"/>
      <c r="AT956" s="29"/>
      <c r="AU956" s="29"/>
      <c r="AV956" s="29"/>
      <c r="AW956" s="29"/>
      <c r="AX956" s="29"/>
      <c r="AY956" s="29"/>
      <c r="AZ956" s="29"/>
      <c r="BA956" s="92"/>
      <c r="BB956" s="97"/>
      <c r="BC956" s="98" t="str">
        <f>IF(AND(OR(K956=契約状況コード表!D$5,K956=契約状況コード表!D$6),OR(AG956=契約状況コード表!G$5,AG956=契約状況コード表!G$6)),"年間支払金額(全官署)",IF(OR(AG956=契約状況コード表!G$5,AG956=契約状況コード表!G$6),"年間支払金額",IF(AND(OR(COUNTIF(AI956,"*すべて*"),COUNTIF(AI956,"*全て*")),S956="●",OR(K956=契約状況コード表!D$5,K956=契約状況コード表!D$6)),"年間支払金額(全官署、契約相手方ごと)",IF(AND(OR(COUNTIF(AI956,"*すべて*"),COUNTIF(AI956,"*全て*")),S956="●"),"年間支払金額(契約相手方ごと)",IF(AND(OR(K956=契約状況コード表!D$5,K956=契約状況コード表!D$6),AG956=契約状況コード表!G$7),"契約総額(全官署)",IF(AND(K956=契約状況コード表!D$7,AG956=契約状況コード表!G$7),"契約総額(自官署のみ)",IF(K956=契約状況コード表!D$7,"年間支払金額(自官署のみ)",IF(AG956=契約状況コード表!G$7,"契約総額",IF(AND(COUNTIF(BJ956,"&lt;&gt;*単価*"),OR(K956=契約状況コード表!D$5,K956=契約状況コード表!D$6)),"全官署予定価格",IF(AND(COUNTIF(BJ956,"*単価*"),OR(K956=契約状況コード表!D$5,K956=契約状況コード表!D$6)),"全官署支払金額",IF(AND(COUNTIF(BJ956,"&lt;&gt;*単価*"),COUNTIF(BJ956,"*変更契約*")),"変更後予定価格",IF(COUNTIF(BJ956,"*単価*"),"年間支払金額","予定価格"))))))))))))</f>
        <v>予定価格</v>
      </c>
      <c r="BD956" s="98" t="str">
        <f>IF(AND(BI956=契約状況コード表!M$5,T956&gt;契約状況コード表!N$5),"○",IF(AND(BI956=契約状況コード表!M$6,T956&gt;=契約状況コード表!N$6),"○",IF(AND(BI956=契約状況コード表!M$7,T956&gt;=契約状況コード表!N$7),"○",IF(AND(BI956=契約状況コード表!M$8,T956&gt;=契約状況コード表!N$8),"○",IF(AND(BI956=契約状況コード表!M$9,T956&gt;=契約状況コード表!N$9),"○",IF(AND(BI956=契約状況コード表!M$10,T956&gt;=契約状況コード表!N$10),"○",IF(AND(BI956=契約状況コード表!M$11,T956&gt;=契約状況コード表!N$11),"○",IF(AND(BI956=契約状況コード表!M$12,T956&gt;=契約状況コード表!N$12),"○",IF(AND(BI956=契約状況コード表!M$13,T956&gt;=契約状況コード表!N$13),"○",IF(T956="他官署で調達手続き入札を実施のため","○","×"))))))))))</f>
        <v>×</v>
      </c>
      <c r="BE956" s="98" t="str">
        <f>IF(AND(BI956=契約状況コード表!M$5,Y956&gt;契約状況コード表!N$5),"○",IF(AND(BI956=契約状況コード表!M$6,Y956&gt;=契約状況コード表!N$6),"○",IF(AND(BI956=契約状況コード表!M$7,Y956&gt;=契約状況コード表!N$7),"○",IF(AND(BI956=契約状況コード表!M$8,Y956&gt;=契約状況コード表!N$8),"○",IF(AND(BI956=契約状況コード表!M$9,Y956&gt;=契約状況コード表!N$9),"○",IF(AND(BI956=契約状況コード表!M$10,Y956&gt;=契約状況コード表!N$10),"○",IF(AND(BI956=契約状況コード表!M$11,Y956&gt;=契約状況コード表!N$11),"○",IF(AND(BI956=契約状況コード表!M$12,Y956&gt;=契約状況コード表!N$12),"○",IF(AND(BI956=契約状況コード表!M$13,Y956&gt;=契約状況コード表!N$13),"○","×")))))))))</f>
        <v>×</v>
      </c>
      <c r="BF956" s="98" t="str">
        <f t="shared" si="114"/>
        <v>×</v>
      </c>
      <c r="BG956" s="98" t="str">
        <f t="shared" si="115"/>
        <v>×</v>
      </c>
      <c r="BH956" s="99" t="str">
        <f t="shared" si="116"/>
        <v/>
      </c>
      <c r="BI956" s="146">
        <f t="shared" si="117"/>
        <v>0</v>
      </c>
      <c r="BJ956" s="29" t="str">
        <f>IF(AG956=契約状況コード表!G$5,"",IF(AND(K956&lt;&gt;"",ISTEXT(U956)),"分担契約/単価契約",IF(ISTEXT(U956),"単価契約",IF(K956&lt;&gt;"","分担契約",""))))</f>
        <v/>
      </c>
      <c r="BK956" s="147"/>
      <c r="BL956" s="102" t="str">
        <f>IF(COUNTIF(T956,"**"),"",IF(AND(T956&gt;=契約状況コード表!P$5,OR(H956=契約状況コード表!M$5,H956=契約状況コード表!M$6)),1,IF(AND(T956&gt;=契約状況コード表!P$13,H956&lt;&gt;契約状況コード表!M$5,H956&lt;&gt;契約状況コード表!M$6),1,"")))</f>
        <v/>
      </c>
      <c r="BM956" s="132" t="str">
        <f t="shared" si="118"/>
        <v>○</v>
      </c>
      <c r="BN956" s="102" t="b">
        <f t="shared" si="119"/>
        <v>1</v>
      </c>
      <c r="BO956" s="102" t="b">
        <f t="shared" si="120"/>
        <v>1</v>
      </c>
    </row>
    <row r="957" spans="7:67" ht="60.6" customHeight="1">
      <c r="G957" s="64"/>
      <c r="H957" s="65"/>
      <c r="I957" s="65"/>
      <c r="J957" s="65"/>
      <c r="K957" s="64"/>
      <c r="L957" s="29"/>
      <c r="M957" s="66"/>
      <c r="N957" s="65"/>
      <c r="O957" s="67"/>
      <c r="P957" s="72"/>
      <c r="Q957" s="73"/>
      <c r="R957" s="65"/>
      <c r="S957" s="64"/>
      <c r="T957" s="68"/>
      <c r="U957" s="75"/>
      <c r="V957" s="76"/>
      <c r="W957" s="148" t="str">
        <f>IF(OR(T957="他官署で調達手続きを実施のため",AG957=契約状況コード表!G$5),"－",IF(V957&lt;&gt;"",ROUNDDOWN(V957/T957,3),(IFERROR(ROUNDDOWN(U957/T957,3),"－"))))</f>
        <v>－</v>
      </c>
      <c r="X957" s="68"/>
      <c r="Y957" s="68"/>
      <c r="Z957" s="71"/>
      <c r="AA957" s="69"/>
      <c r="AB957" s="70"/>
      <c r="AC957" s="71"/>
      <c r="AD957" s="71"/>
      <c r="AE957" s="71"/>
      <c r="AF957" s="71"/>
      <c r="AG957" s="69"/>
      <c r="AH957" s="65"/>
      <c r="AI957" s="65"/>
      <c r="AJ957" s="65"/>
      <c r="AK957" s="29"/>
      <c r="AL957" s="29"/>
      <c r="AM957" s="170"/>
      <c r="AN957" s="170"/>
      <c r="AO957" s="170"/>
      <c r="AP957" s="170"/>
      <c r="AQ957" s="29"/>
      <c r="AR957" s="64"/>
      <c r="AS957" s="29"/>
      <c r="AT957" s="29"/>
      <c r="AU957" s="29"/>
      <c r="AV957" s="29"/>
      <c r="AW957" s="29"/>
      <c r="AX957" s="29"/>
      <c r="AY957" s="29"/>
      <c r="AZ957" s="29"/>
      <c r="BA957" s="90"/>
      <c r="BB957" s="97"/>
      <c r="BC957" s="98" t="str">
        <f>IF(AND(OR(K957=契約状況コード表!D$5,K957=契約状況コード表!D$6),OR(AG957=契約状況コード表!G$5,AG957=契約状況コード表!G$6)),"年間支払金額(全官署)",IF(OR(AG957=契約状況コード表!G$5,AG957=契約状況コード表!G$6),"年間支払金額",IF(AND(OR(COUNTIF(AI957,"*すべて*"),COUNTIF(AI957,"*全て*")),S957="●",OR(K957=契約状況コード表!D$5,K957=契約状況コード表!D$6)),"年間支払金額(全官署、契約相手方ごと)",IF(AND(OR(COUNTIF(AI957,"*すべて*"),COUNTIF(AI957,"*全て*")),S957="●"),"年間支払金額(契約相手方ごと)",IF(AND(OR(K957=契約状況コード表!D$5,K957=契約状況コード表!D$6),AG957=契約状況コード表!G$7),"契約総額(全官署)",IF(AND(K957=契約状況コード表!D$7,AG957=契約状況コード表!G$7),"契約総額(自官署のみ)",IF(K957=契約状況コード表!D$7,"年間支払金額(自官署のみ)",IF(AG957=契約状況コード表!G$7,"契約総額",IF(AND(COUNTIF(BJ957,"&lt;&gt;*単価*"),OR(K957=契約状況コード表!D$5,K957=契約状況コード表!D$6)),"全官署予定価格",IF(AND(COUNTIF(BJ957,"*単価*"),OR(K957=契約状況コード表!D$5,K957=契約状況コード表!D$6)),"全官署支払金額",IF(AND(COUNTIF(BJ957,"&lt;&gt;*単価*"),COUNTIF(BJ957,"*変更契約*")),"変更後予定価格",IF(COUNTIF(BJ957,"*単価*"),"年間支払金額","予定価格"))))))))))))</f>
        <v>予定価格</v>
      </c>
      <c r="BD957" s="98" t="str">
        <f>IF(AND(BI957=契約状況コード表!M$5,T957&gt;契約状況コード表!N$5),"○",IF(AND(BI957=契約状況コード表!M$6,T957&gt;=契約状況コード表!N$6),"○",IF(AND(BI957=契約状況コード表!M$7,T957&gt;=契約状況コード表!N$7),"○",IF(AND(BI957=契約状況コード表!M$8,T957&gt;=契約状況コード表!N$8),"○",IF(AND(BI957=契約状況コード表!M$9,T957&gt;=契約状況コード表!N$9),"○",IF(AND(BI957=契約状況コード表!M$10,T957&gt;=契約状況コード表!N$10),"○",IF(AND(BI957=契約状況コード表!M$11,T957&gt;=契約状況コード表!N$11),"○",IF(AND(BI957=契約状況コード表!M$12,T957&gt;=契約状況コード表!N$12),"○",IF(AND(BI957=契約状況コード表!M$13,T957&gt;=契約状況コード表!N$13),"○",IF(T957="他官署で調達手続き入札を実施のため","○","×"))))))))))</f>
        <v>×</v>
      </c>
      <c r="BE957" s="98" t="str">
        <f>IF(AND(BI957=契約状況コード表!M$5,Y957&gt;契約状況コード表!N$5),"○",IF(AND(BI957=契約状況コード表!M$6,Y957&gt;=契約状況コード表!N$6),"○",IF(AND(BI957=契約状況コード表!M$7,Y957&gt;=契約状況コード表!N$7),"○",IF(AND(BI957=契約状況コード表!M$8,Y957&gt;=契約状況コード表!N$8),"○",IF(AND(BI957=契約状況コード表!M$9,Y957&gt;=契約状況コード表!N$9),"○",IF(AND(BI957=契約状況コード表!M$10,Y957&gt;=契約状況コード表!N$10),"○",IF(AND(BI957=契約状況コード表!M$11,Y957&gt;=契約状況コード表!N$11),"○",IF(AND(BI957=契約状況コード表!M$12,Y957&gt;=契約状況コード表!N$12),"○",IF(AND(BI957=契約状況コード表!M$13,Y957&gt;=契約状況コード表!N$13),"○","×")))))))))</f>
        <v>×</v>
      </c>
      <c r="BF957" s="98" t="str">
        <f t="shared" si="114"/>
        <v>×</v>
      </c>
      <c r="BG957" s="98" t="str">
        <f t="shared" si="115"/>
        <v>×</v>
      </c>
      <c r="BH957" s="99" t="str">
        <f t="shared" si="116"/>
        <v/>
      </c>
      <c r="BI957" s="146">
        <f t="shared" si="117"/>
        <v>0</v>
      </c>
      <c r="BJ957" s="29" t="str">
        <f>IF(AG957=契約状況コード表!G$5,"",IF(AND(K957&lt;&gt;"",ISTEXT(U957)),"分担契約/単価契約",IF(ISTEXT(U957),"単価契約",IF(K957&lt;&gt;"","分担契約",""))))</f>
        <v/>
      </c>
      <c r="BK957" s="147"/>
      <c r="BL957" s="102" t="str">
        <f>IF(COUNTIF(T957,"**"),"",IF(AND(T957&gt;=契約状況コード表!P$5,OR(H957=契約状況コード表!M$5,H957=契約状況コード表!M$6)),1,IF(AND(T957&gt;=契約状況コード表!P$13,H957&lt;&gt;契約状況コード表!M$5,H957&lt;&gt;契約状況コード表!M$6),1,"")))</f>
        <v/>
      </c>
      <c r="BM957" s="132" t="str">
        <f t="shared" si="118"/>
        <v>○</v>
      </c>
      <c r="BN957" s="102" t="b">
        <f t="shared" si="119"/>
        <v>1</v>
      </c>
      <c r="BO957" s="102" t="b">
        <f t="shared" si="120"/>
        <v>1</v>
      </c>
    </row>
    <row r="958" spans="7:67" ht="60.6" customHeight="1">
      <c r="G958" s="64"/>
      <c r="H958" s="65"/>
      <c r="I958" s="65"/>
      <c r="J958" s="65"/>
      <c r="K958" s="64"/>
      <c r="L958" s="29"/>
      <c r="M958" s="66"/>
      <c r="N958" s="65"/>
      <c r="O958" s="67"/>
      <c r="P958" s="72"/>
      <c r="Q958" s="73"/>
      <c r="R958" s="65"/>
      <c r="S958" s="64"/>
      <c r="T958" s="68"/>
      <c r="U958" s="75"/>
      <c r="V958" s="76"/>
      <c r="W958" s="148" t="str">
        <f>IF(OR(T958="他官署で調達手続きを実施のため",AG958=契約状況コード表!G$5),"－",IF(V958&lt;&gt;"",ROUNDDOWN(V958/T958,3),(IFERROR(ROUNDDOWN(U958/T958,3),"－"))))</f>
        <v>－</v>
      </c>
      <c r="X958" s="68"/>
      <c r="Y958" s="68"/>
      <c r="Z958" s="71"/>
      <c r="AA958" s="69"/>
      <c r="AB958" s="70"/>
      <c r="AC958" s="71"/>
      <c r="AD958" s="71"/>
      <c r="AE958" s="71"/>
      <c r="AF958" s="71"/>
      <c r="AG958" s="69"/>
      <c r="AH958" s="65"/>
      <c r="AI958" s="65"/>
      <c r="AJ958" s="65"/>
      <c r="AK958" s="29"/>
      <c r="AL958" s="29"/>
      <c r="AM958" s="170"/>
      <c r="AN958" s="170"/>
      <c r="AO958" s="170"/>
      <c r="AP958" s="170"/>
      <c r="AQ958" s="29"/>
      <c r="AR958" s="64"/>
      <c r="AS958" s="29"/>
      <c r="AT958" s="29"/>
      <c r="AU958" s="29"/>
      <c r="AV958" s="29"/>
      <c r="AW958" s="29"/>
      <c r="AX958" s="29"/>
      <c r="AY958" s="29"/>
      <c r="AZ958" s="29"/>
      <c r="BA958" s="90"/>
      <c r="BB958" s="97"/>
      <c r="BC958" s="98" t="str">
        <f>IF(AND(OR(K958=契約状況コード表!D$5,K958=契約状況コード表!D$6),OR(AG958=契約状況コード表!G$5,AG958=契約状況コード表!G$6)),"年間支払金額(全官署)",IF(OR(AG958=契約状況コード表!G$5,AG958=契約状況コード表!G$6),"年間支払金額",IF(AND(OR(COUNTIF(AI958,"*すべて*"),COUNTIF(AI958,"*全て*")),S958="●",OR(K958=契約状況コード表!D$5,K958=契約状況コード表!D$6)),"年間支払金額(全官署、契約相手方ごと)",IF(AND(OR(COUNTIF(AI958,"*すべて*"),COUNTIF(AI958,"*全て*")),S958="●"),"年間支払金額(契約相手方ごと)",IF(AND(OR(K958=契約状況コード表!D$5,K958=契約状況コード表!D$6),AG958=契約状況コード表!G$7),"契約総額(全官署)",IF(AND(K958=契約状況コード表!D$7,AG958=契約状況コード表!G$7),"契約総額(自官署のみ)",IF(K958=契約状況コード表!D$7,"年間支払金額(自官署のみ)",IF(AG958=契約状況コード表!G$7,"契約総額",IF(AND(COUNTIF(BJ958,"&lt;&gt;*単価*"),OR(K958=契約状況コード表!D$5,K958=契約状況コード表!D$6)),"全官署予定価格",IF(AND(COUNTIF(BJ958,"*単価*"),OR(K958=契約状況コード表!D$5,K958=契約状況コード表!D$6)),"全官署支払金額",IF(AND(COUNTIF(BJ958,"&lt;&gt;*単価*"),COUNTIF(BJ958,"*変更契約*")),"変更後予定価格",IF(COUNTIF(BJ958,"*単価*"),"年間支払金額","予定価格"))))))))))))</f>
        <v>予定価格</v>
      </c>
      <c r="BD958" s="98" t="str">
        <f>IF(AND(BI958=契約状況コード表!M$5,T958&gt;契約状況コード表!N$5),"○",IF(AND(BI958=契約状況コード表!M$6,T958&gt;=契約状況コード表!N$6),"○",IF(AND(BI958=契約状況コード表!M$7,T958&gt;=契約状況コード表!N$7),"○",IF(AND(BI958=契約状況コード表!M$8,T958&gt;=契約状況コード表!N$8),"○",IF(AND(BI958=契約状況コード表!M$9,T958&gt;=契約状況コード表!N$9),"○",IF(AND(BI958=契約状況コード表!M$10,T958&gt;=契約状況コード表!N$10),"○",IF(AND(BI958=契約状況コード表!M$11,T958&gt;=契約状況コード表!N$11),"○",IF(AND(BI958=契約状況コード表!M$12,T958&gt;=契約状況コード表!N$12),"○",IF(AND(BI958=契約状況コード表!M$13,T958&gt;=契約状況コード表!N$13),"○",IF(T958="他官署で調達手続き入札を実施のため","○","×"))))))))))</f>
        <v>×</v>
      </c>
      <c r="BE958" s="98" t="str">
        <f>IF(AND(BI958=契約状況コード表!M$5,Y958&gt;契約状況コード表!N$5),"○",IF(AND(BI958=契約状況コード表!M$6,Y958&gt;=契約状況コード表!N$6),"○",IF(AND(BI958=契約状況コード表!M$7,Y958&gt;=契約状況コード表!N$7),"○",IF(AND(BI958=契約状況コード表!M$8,Y958&gt;=契約状況コード表!N$8),"○",IF(AND(BI958=契約状況コード表!M$9,Y958&gt;=契約状況コード表!N$9),"○",IF(AND(BI958=契約状況コード表!M$10,Y958&gt;=契約状況コード表!N$10),"○",IF(AND(BI958=契約状況コード表!M$11,Y958&gt;=契約状況コード表!N$11),"○",IF(AND(BI958=契約状況コード表!M$12,Y958&gt;=契約状況コード表!N$12),"○",IF(AND(BI958=契約状況コード表!M$13,Y958&gt;=契約状況コード表!N$13),"○","×")))))))))</f>
        <v>×</v>
      </c>
      <c r="BF958" s="98" t="str">
        <f t="shared" si="114"/>
        <v>×</v>
      </c>
      <c r="BG958" s="98" t="str">
        <f t="shared" si="115"/>
        <v>×</v>
      </c>
      <c r="BH958" s="99" t="str">
        <f t="shared" si="116"/>
        <v/>
      </c>
      <c r="BI958" s="146">
        <f t="shared" si="117"/>
        <v>0</v>
      </c>
      <c r="BJ958" s="29" t="str">
        <f>IF(AG958=契約状況コード表!G$5,"",IF(AND(K958&lt;&gt;"",ISTEXT(U958)),"分担契約/単価契約",IF(ISTEXT(U958),"単価契約",IF(K958&lt;&gt;"","分担契約",""))))</f>
        <v/>
      </c>
      <c r="BK958" s="147"/>
      <c r="BL958" s="102" t="str">
        <f>IF(COUNTIF(T958,"**"),"",IF(AND(T958&gt;=契約状況コード表!P$5,OR(H958=契約状況コード表!M$5,H958=契約状況コード表!M$6)),1,IF(AND(T958&gt;=契約状況コード表!P$13,H958&lt;&gt;契約状況コード表!M$5,H958&lt;&gt;契約状況コード表!M$6),1,"")))</f>
        <v/>
      </c>
      <c r="BM958" s="132" t="str">
        <f t="shared" si="118"/>
        <v>○</v>
      </c>
      <c r="BN958" s="102" t="b">
        <f t="shared" si="119"/>
        <v>1</v>
      </c>
      <c r="BO958" s="102" t="b">
        <f t="shared" si="120"/>
        <v>1</v>
      </c>
    </row>
    <row r="959" spans="7:67" ht="60.6" customHeight="1">
      <c r="G959" s="64"/>
      <c r="H959" s="65"/>
      <c r="I959" s="65"/>
      <c r="J959" s="65"/>
      <c r="K959" s="64"/>
      <c r="L959" s="29"/>
      <c r="M959" s="66"/>
      <c r="N959" s="65"/>
      <c r="O959" s="67"/>
      <c r="P959" s="72"/>
      <c r="Q959" s="73"/>
      <c r="R959" s="65"/>
      <c r="S959" s="64"/>
      <c r="T959" s="74"/>
      <c r="U959" s="131"/>
      <c r="V959" s="76"/>
      <c r="W959" s="148" t="str">
        <f>IF(OR(T959="他官署で調達手続きを実施のため",AG959=契約状況コード表!G$5),"－",IF(V959&lt;&gt;"",ROUNDDOWN(V959/T959,3),(IFERROR(ROUNDDOWN(U959/T959,3),"－"))))</f>
        <v>－</v>
      </c>
      <c r="X959" s="74"/>
      <c r="Y959" s="74"/>
      <c r="Z959" s="71"/>
      <c r="AA959" s="69"/>
      <c r="AB959" s="70"/>
      <c r="AC959" s="71"/>
      <c r="AD959" s="71"/>
      <c r="AE959" s="71"/>
      <c r="AF959" s="71"/>
      <c r="AG959" s="69"/>
      <c r="AH959" s="65"/>
      <c r="AI959" s="65"/>
      <c r="AJ959" s="65"/>
      <c r="AK959" s="29"/>
      <c r="AL959" s="29"/>
      <c r="AM959" s="170"/>
      <c r="AN959" s="170"/>
      <c r="AO959" s="170"/>
      <c r="AP959" s="170"/>
      <c r="AQ959" s="29"/>
      <c r="AR959" s="64"/>
      <c r="AS959" s="29"/>
      <c r="AT959" s="29"/>
      <c r="AU959" s="29"/>
      <c r="AV959" s="29"/>
      <c r="AW959" s="29"/>
      <c r="AX959" s="29"/>
      <c r="AY959" s="29"/>
      <c r="AZ959" s="29"/>
      <c r="BA959" s="90"/>
      <c r="BB959" s="97"/>
      <c r="BC959" s="98" t="str">
        <f>IF(AND(OR(K959=契約状況コード表!D$5,K959=契約状況コード表!D$6),OR(AG959=契約状況コード表!G$5,AG959=契約状況コード表!G$6)),"年間支払金額(全官署)",IF(OR(AG959=契約状況コード表!G$5,AG959=契約状況コード表!G$6),"年間支払金額",IF(AND(OR(COUNTIF(AI959,"*すべて*"),COUNTIF(AI959,"*全て*")),S959="●",OR(K959=契約状況コード表!D$5,K959=契約状況コード表!D$6)),"年間支払金額(全官署、契約相手方ごと)",IF(AND(OR(COUNTIF(AI959,"*すべて*"),COUNTIF(AI959,"*全て*")),S959="●"),"年間支払金額(契約相手方ごと)",IF(AND(OR(K959=契約状況コード表!D$5,K959=契約状況コード表!D$6),AG959=契約状況コード表!G$7),"契約総額(全官署)",IF(AND(K959=契約状況コード表!D$7,AG959=契約状況コード表!G$7),"契約総額(自官署のみ)",IF(K959=契約状況コード表!D$7,"年間支払金額(自官署のみ)",IF(AG959=契約状況コード表!G$7,"契約総額",IF(AND(COUNTIF(BJ959,"&lt;&gt;*単価*"),OR(K959=契約状況コード表!D$5,K959=契約状況コード表!D$6)),"全官署予定価格",IF(AND(COUNTIF(BJ959,"*単価*"),OR(K959=契約状況コード表!D$5,K959=契約状況コード表!D$6)),"全官署支払金額",IF(AND(COUNTIF(BJ959,"&lt;&gt;*単価*"),COUNTIF(BJ959,"*変更契約*")),"変更後予定価格",IF(COUNTIF(BJ959,"*単価*"),"年間支払金額","予定価格"))))))))))))</f>
        <v>予定価格</v>
      </c>
      <c r="BD959" s="98" t="str">
        <f>IF(AND(BI959=契約状況コード表!M$5,T959&gt;契約状況コード表!N$5),"○",IF(AND(BI959=契約状況コード表!M$6,T959&gt;=契約状況コード表!N$6),"○",IF(AND(BI959=契約状況コード表!M$7,T959&gt;=契約状況コード表!N$7),"○",IF(AND(BI959=契約状況コード表!M$8,T959&gt;=契約状況コード表!N$8),"○",IF(AND(BI959=契約状況コード表!M$9,T959&gt;=契約状況コード表!N$9),"○",IF(AND(BI959=契約状況コード表!M$10,T959&gt;=契約状況コード表!N$10),"○",IF(AND(BI959=契約状況コード表!M$11,T959&gt;=契約状況コード表!N$11),"○",IF(AND(BI959=契約状況コード表!M$12,T959&gt;=契約状況コード表!N$12),"○",IF(AND(BI959=契約状況コード表!M$13,T959&gt;=契約状況コード表!N$13),"○",IF(T959="他官署で調達手続き入札を実施のため","○","×"))))))))))</f>
        <v>×</v>
      </c>
      <c r="BE959" s="98" t="str">
        <f>IF(AND(BI959=契約状況コード表!M$5,Y959&gt;契約状況コード表!N$5),"○",IF(AND(BI959=契約状況コード表!M$6,Y959&gt;=契約状況コード表!N$6),"○",IF(AND(BI959=契約状況コード表!M$7,Y959&gt;=契約状況コード表!N$7),"○",IF(AND(BI959=契約状況コード表!M$8,Y959&gt;=契約状況コード表!N$8),"○",IF(AND(BI959=契約状況コード表!M$9,Y959&gt;=契約状況コード表!N$9),"○",IF(AND(BI959=契約状況コード表!M$10,Y959&gt;=契約状況コード表!N$10),"○",IF(AND(BI959=契約状況コード表!M$11,Y959&gt;=契約状況コード表!N$11),"○",IF(AND(BI959=契約状況コード表!M$12,Y959&gt;=契約状況コード表!N$12),"○",IF(AND(BI959=契約状況コード表!M$13,Y959&gt;=契約状況コード表!N$13),"○","×")))))))))</f>
        <v>×</v>
      </c>
      <c r="BF959" s="98" t="str">
        <f t="shared" si="114"/>
        <v>×</v>
      </c>
      <c r="BG959" s="98" t="str">
        <f t="shared" si="115"/>
        <v>×</v>
      </c>
      <c r="BH959" s="99" t="str">
        <f t="shared" si="116"/>
        <v/>
      </c>
      <c r="BI959" s="146">
        <f t="shared" si="117"/>
        <v>0</v>
      </c>
      <c r="BJ959" s="29" t="str">
        <f>IF(AG959=契約状況コード表!G$5,"",IF(AND(K959&lt;&gt;"",ISTEXT(U959)),"分担契約/単価契約",IF(ISTEXT(U959),"単価契約",IF(K959&lt;&gt;"","分担契約",""))))</f>
        <v/>
      </c>
      <c r="BK959" s="147"/>
      <c r="BL959" s="102" t="str">
        <f>IF(COUNTIF(T959,"**"),"",IF(AND(T959&gt;=契約状況コード表!P$5,OR(H959=契約状況コード表!M$5,H959=契約状況コード表!M$6)),1,IF(AND(T959&gt;=契約状況コード表!P$13,H959&lt;&gt;契約状況コード表!M$5,H959&lt;&gt;契約状況コード表!M$6),1,"")))</f>
        <v/>
      </c>
      <c r="BM959" s="132" t="str">
        <f t="shared" si="118"/>
        <v>○</v>
      </c>
      <c r="BN959" s="102" t="b">
        <f t="shared" si="119"/>
        <v>1</v>
      </c>
      <c r="BO959" s="102" t="b">
        <f t="shared" si="120"/>
        <v>1</v>
      </c>
    </row>
    <row r="960" spans="7:67" ht="60.6" customHeight="1">
      <c r="G960" s="64"/>
      <c r="H960" s="65"/>
      <c r="I960" s="65"/>
      <c r="J960" s="65"/>
      <c r="K960" s="64"/>
      <c r="L960" s="29"/>
      <c r="M960" s="66"/>
      <c r="N960" s="65"/>
      <c r="O960" s="67"/>
      <c r="P960" s="72"/>
      <c r="Q960" s="73"/>
      <c r="R960" s="65"/>
      <c r="S960" s="64"/>
      <c r="T960" s="68"/>
      <c r="U960" s="75"/>
      <c r="V960" s="76"/>
      <c r="W960" s="148" t="str">
        <f>IF(OR(T960="他官署で調達手続きを実施のため",AG960=契約状況コード表!G$5),"－",IF(V960&lt;&gt;"",ROUNDDOWN(V960/T960,3),(IFERROR(ROUNDDOWN(U960/T960,3),"－"))))</f>
        <v>－</v>
      </c>
      <c r="X960" s="68"/>
      <c r="Y960" s="68"/>
      <c r="Z960" s="71"/>
      <c r="AA960" s="69"/>
      <c r="AB960" s="70"/>
      <c r="AC960" s="71"/>
      <c r="AD960" s="71"/>
      <c r="AE960" s="71"/>
      <c r="AF960" s="71"/>
      <c r="AG960" s="69"/>
      <c r="AH960" s="65"/>
      <c r="AI960" s="65"/>
      <c r="AJ960" s="65"/>
      <c r="AK960" s="29"/>
      <c r="AL960" s="29"/>
      <c r="AM960" s="170"/>
      <c r="AN960" s="170"/>
      <c r="AO960" s="170"/>
      <c r="AP960" s="170"/>
      <c r="AQ960" s="29"/>
      <c r="AR960" s="64"/>
      <c r="AS960" s="29"/>
      <c r="AT960" s="29"/>
      <c r="AU960" s="29"/>
      <c r="AV960" s="29"/>
      <c r="AW960" s="29"/>
      <c r="AX960" s="29"/>
      <c r="AY960" s="29"/>
      <c r="AZ960" s="29"/>
      <c r="BA960" s="90"/>
      <c r="BB960" s="97"/>
      <c r="BC960" s="98" t="str">
        <f>IF(AND(OR(K960=契約状況コード表!D$5,K960=契約状況コード表!D$6),OR(AG960=契約状況コード表!G$5,AG960=契約状況コード表!G$6)),"年間支払金額(全官署)",IF(OR(AG960=契約状況コード表!G$5,AG960=契約状況コード表!G$6),"年間支払金額",IF(AND(OR(COUNTIF(AI960,"*すべて*"),COUNTIF(AI960,"*全て*")),S960="●",OR(K960=契約状況コード表!D$5,K960=契約状況コード表!D$6)),"年間支払金額(全官署、契約相手方ごと)",IF(AND(OR(COUNTIF(AI960,"*すべて*"),COUNTIF(AI960,"*全て*")),S960="●"),"年間支払金額(契約相手方ごと)",IF(AND(OR(K960=契約状況コード表!D$5,K960=契約状況コード表!D$6),AG960=契約状況コード表!G$7),"契約総額(全官署)",IF(AND(K960=契約状況コード表!D$7,AG960=契約状況コード表!G$7),"契約総額(自官署のみ)",IF(K960=契約状況コード表!D$7,"年間支払金額(自官署のみ)",IF(AG960=契約状況コード表!G$7,"契約総額",IF(AND(COUNTIF(BJ960,"&lt;&gt;*単価*"),OR(K960=契約状況コード表!D$5,K960=契約状況コード表!D$6)),"全官署予定価格",IF(AND(COUNTIF(BJ960,"*単価*"),OR(K960=契約状況コード表!D$5,K960=契約状況コード表!D$6)),"全官署支払金額",IF(AND(COUNTIF(BJ960,"&lt;&gt;*単価*"),COUNTIF(BJ960,"*変更契約*")),"変更後予定価格",IF(COUNTIF(BJ960,"*単価*"),"年間支払金額","予定価格"))))))))))))</f>
        <v>予定価格</v>
      </c>
      <c r="BD960" s="98" t="str">
        <f>IF(AND(BI960=契約状況コード表!M$5,T960&gt;契約状況コード表!N$5),"○",IF(AND(BI960=契約状況コード表!M$6,T960&gt;=契約状況コード表!N$6),"○",IF(AND(BI960=契約状況コード表!M$7,T960&gt;=契約状況コード表!N$7),"○",IF(AND(BI960=契約状況コード表!M$8,T960&gt;=契約状況コード表!N$8),"○",IF(AND(BI960=契約状況コード表!M$9,T960&gt;=契約状況コード表!N$9),"○",IF(AND(BI960=契約状況コード表!M$10,T960&gt;=契約状況コード表!N$10),"○",IF(AND(BI960=契約状況コード表!M$11,T960&gt;=契約状況コード表!N$11),"○",IF(AND(BI960=契約状況コード表!M$12,T960&gt;=契約状況コード表!N$12),"○",IF(AND(BI960=契約状況コード表!M$13,T960&gt;=契約状況コード表!N$13),"○",IF(T960="他官署で調達手続き入札を実施のため","○","×"))))))))))</f>
        <v>×</v>
      </c>
      <c r="BE960" s="98" t="str">
        <f>IF(AND(BI960=契約状況コード表!M$5,Y960&gt;契約状況コード表!N$5),"○",IF(AND(BI960=契約状況コード表!M$6,Y960&gt;=契約状況コード表!N$6),"○",IF(AND(BI960=契約状況コード表!M$7,Y960&gt;=契約状況コード表!N$7),"○",IF(AND(BI960=契約状況コード表!M$8,Y960&gt;=契約状況コード表!N$8),"○",IF(AND(BI960=契約状況コード表!M$9,Y960&gt;=契約状況コード表!N$9),"○",IF(AND(BI960=契約状況コード表!M$10,Y960&gt;=契約状況コード表!N$10),"○",IF(AND(BI960=契約状況コード表!M$11,Y960&gt;=契約状況コード表!N$11),"○",IF(AND(BI960=契約状況コード表!M$12,Y960&gt;=契約状況コード表!N$12),"○",IF(AND(BI960=契約状況コード表!M$13,Y960&gt;=契約状況コード表!N$13),"○","×")))))))))</f>
        <v>×</v>
      </c>
      <c r="BF960" s="98" t="str">
        <f t="shared" si="114"/>
        <v>×</v>
      </c>
      <c r="BG960" s="98" t="str">
        <f t="shared" si="115"/>
        <v>×</v>
      </c>
      <c r="BH960" s="99" t="str">
        <f t="shared" si="116"/>
        <v/>
      </c>
      <c r="BI960" s="146">
        <f t="shared" si="117"/>
        <v>0</v>
      </c>
      <c r="BJ960" s="29" t="str">
        <f>IF(AG960=契約状況コード表!G$5,"",IF(AND(K960&lt;&gt;"",ISTEXT(U960)),"分担契約/単価契約",IF(ISTEXT(U960),"単価契約",IF(K960&lt;&gt;"","分担契約",""))))</f>
        <v/>
      </c>
      <c r="BK960" s="147"/>
      <c r="BL960" s="102" t="str">
        <f>IF(COUNTIF(T960,"**"),"",IF(AND(T960&gt;=契約状況コード表!P$5,OR(H960=契約状況コード表!M$5,H960=契約状況コード表!M$6)),1,IF(AND(T960&gt;=契約状況コード表!P$13,H960&lt;&gt;契約状況コード表!M$5,H960&lt;&gt;契約状況コード表!M$6),1,"")))</f>
        <v/>
      </c>
      <c r="BM960" s="132" t="str">
        <f t="shared" si="118"/>
        <v>○</v>
      </c>
      <c r="BN960" s="102" t="b">
        <f t="shared" si="119"/>
        <v>1</v>
      </c>
      <c r="BO960" s="102" t="b">
        <f t="shared" si="120"/>
        <v>1</v>
      </c>
    </row>
    <row r="961" spans="7:67" ht="60.6" customHeight="1">
      <c r="G961" s="64"/>
      <c r="H961" s="65"/>
      <c r="I961" s="65"/>
      <c r="J961" s="65"/>
      <c r="K961" s="64"/>
      <c r="L961" s="29"/>
      <c r="M961" s="66"/>
      <c r="N961" s="65"/>
      <c r="O961" s="67"/>
      <c r="P961" s="72"/>
      <c r="Q961" s="73"/>
      <c r="R961" s="65"/>
      <c r="S961" s="64"/>
      <c r="T961" s="68"/>
      <c r="U961" s="75"/>
      <c r="V961" s="76"/>
      <c r="W961" s="148" t="str">
        <f>IF(OR(T961="他官署で調達手続きを実施のため",AG961=契約状況コード表!G$5),"－",IF(V961&lt;&gt;"",ROUNDDOWN(V961/T961,3),(IFERROR(ROUNDDOWN(U961/T961,3),"－"))))</f>
        <v>－</v>
      </c>
      <c r="X961" s="68"/>
      <c r="Y961" s="68"/>
      <c r="Z961" s="71"/>
      <c r="AA961" s="69"/>
      <c r="AB961" s="70"/>
      <c r="AC961" s="71"/>
      <c r="AD961" s="71"/>
      <c r="AE961" s="71"/>
      <c r="AF961" s="71"/>
      <c r="AG961" s="69"/>
      <c r="AH961" s="65"/>
      <c r="AI961" s="65"/>
      <c r="AJ961" s="65"/>
      <c r="AK961" s="29"/>
      <c r="AL961" s="29"/>
      <c r="AM961" s="170"/>
      <c r="AN961" s="170"/>
      <c r="AO961" s="170"/>
      <c r="AP961" s="170"/>
      <c r="AQ961" s="29"/>
      <c r="AR961" s="64"/>
      <c r="AS961" s="29"/>
      <c r="AT961" s="29"/>
      <c r="AU961" s="29"/>
      <c r="AV961" s="29"/>
      <c r="AW961" s="29"/>
      <c r="AX961" s="29"/>
      <c r="AY961" s="29"/>
      <c r="AZ961" s="29"/>
      <c r="BA961" s="90"/>
      <c r="BB961" s="97"/>
      <c r="BC961" s="98" t="str">
        <f>IF(AND(OR(K961=契約状況コード表!D$5,K961=契約状況コード表!D$6),OR(AG961=契約状況コード表!G$5,AG961=契約状況コード表!G$6)),"年間支払金額(全官署)",IF(OR(AG961=契約状況コード表!G$5,AG961=契約状況コード表!G$6),"年間支払金額",IF(AND(OR(COUNTIF(AI961,"*すべて*"),COUNTIF(AI961,"*全て*")),S961="●",OR(K961=契約状況コード表!D$5,K961=契約状況コード表!D$6)),"年間支払金額(全官署、契約相手方ごと)",IF(AND(OR(COUNTIF(AI961,"*すべて*"),COUNTIF(AI961,"*全て*")),S961="●"),"年間支払金額(契約相手方ごと)",IF(AND(OR(K961=契約状況コード表!D$5,K961=契約状況コード表!D$6),AG961=契約状況コード表!G$7),"契約総額(全官署)",IF(AND(K961=契約状況コード表!D$7,AG961=契約状況コード表!G$7),"契約総額(自官署のみ)",IF(K961=契約状況コード表!D$7,"年間支払金額(自官署のみ)",IF(AG961=契約状況コード表!G$7,"契約総額",IF(AND(COUNTIF(BJ961,"&lt;&gt;*単価*"),OR(K961=契約状況コード表!D$5,K961=契約状況コード表!D$6)),"全官署予定価格",IF(AND(COUNTIF(BJ961,"*単価*"),OR(K961=契約状況コード表!D$5,K961=契約状況コード表!D$6)),"全官署支払金額",IF(AND(COUNTIF(BJ961,"&lt;&gt;*単価*"),COUNTIF(BJ961,"*変更契約*")),"変更後予定価格",IF(COUNTIF(BJ961,"*単価*"),"年間支払金額","予定価格"))))))))))))</f>
        <v>予定価格</v>
      </c>
      <c r="BD961" s="98" t="str">
        <f>IF(AND(BI961=契約状況コード表!M$5,T961&gt;契約状況コード表!N$5),"○",IF(AND(BI961=契約状況コード表!M$6,T961&gt;=契約状況コード表!N$6),"○",IF(AND(BI961=契約状況コード表!M$7,T961&gt;=契約状況コード表!N$7),"○",IF(AND(BI961=契約状況コード表!M$8,T961&gt;=契約状況コード表!N$8),"○",IF(AND(BI961=契約状況コード表!M$9,T961&gt;=契約状況コード表!N$9),"○",IF(AND(BI961=契約状況コード表!M$10,T961&gt;=契約状況コード表!N$10),"○",IF(AND(BI961=契約状況コード表!M$11,T961&gt;=契約状況コード表!N$11),"○",IF(AND(BI961=契約状況コード表!M$12,T961&gt;=契約状況コード表!N$12),"○",IF(AND(BI961=契約状況コード表!M$13,T961&gt;=契約状況コード表!N$13),"○",IF(T961="他官署で調達手続き入札を実施のため","○","×"))))))))))</f>
        <v>×</v>
      </c>
      <c r="BE961" s="98" t="str">
        <f>IF(AND(BI961=契約状況コード表!M$5,Y961&gt;契約状況コード表!N$5),"○",IF(AND(BI961=契約状況コード表!M$6,Y961&gt;=契約状況コード表!N$6),"○",IF(AND(BI961=契約状況コード表!M$7,Y961&gt;=契約状況コード表!N$7),"○",IF(AND(BI961=契約状況コード表!M$8,Y961&gt;=契約状況コード表!N$8),"○",IF(AND(BI961=契約状況コード表!M$9,Y961&gt;=契約状況コード表!N$9),"○",IF(AND(BI961=契約状況コード表!M$10,Y961&gt;=契約状況コード表!N$10),"○",IF(AND(BI961=契約状況コード表!M$11,Y961&gt;=契約状況コード表!N$11),"○",IF(AND(BI961=契約状況コード表!M$12,Y961&gt;=契約状況コード表!N$12),"○",IF(AND(BI961=契約状況コード表!M$13,Y961&gt;=契約状況コード表!N$13),"○","×")))))))))</f>
        <v>×</v>
      </c>
      <c r="BF961" s="98" t="str">
        <f t="shared" si="114"/>
        <v>×</v>
      </c>
      <c r="BG961" s="98" t="str">
        <f t="shared" si="115"/>
        <v>×</v>
      </c>
      <c r="BH961" s="99" t="str">
        <f t="shared" si="116"/>
        <v/>
      </c>
      <c r="BI961" s="146">
        <f t="shared" si="117"/>
        <v>0</v>
      </c>
      <c r="BJ961" s="29" t="str">
        <f>IF(AG961=契約状況コード表!G$5,"",IF(AND(K961&lt;&gt;"",ISTEXT(U961)),"分担契約/単価契約",IF(ISTEXT(U961),"単価契約",IF(K961&lt;&gt;"","分担契約",""))))</f>
        <v/>
      </c>
      <c r="BK961" s="147"/>
      <c r="BL961" s="102" t="str">
        <f>IF(COUNTIF(T961,"**"),"",IF(AND(T961&gt;=契約状況コード表!P$5,OR(H961=契約状況コード表!M$5,H961=契約状況コード表!M$6)),1,IF(AND(T961&gt;=契約状況コード表!P$13,H961&lt;&gt;契約状況コード表!M$5,H961&lt;&gt;契約状況コード表!M$6),1,"")))</f>
        <v/>
      </c>
      <c r="BM961" s="132" t="str">
        <f t="shared" si="118"/>
        <v>○</v>
      </c>
      <c r="BN961" s="102" t="b">
        <f t="shared" si="119"/>
        <v>1</v>
      </c>
      <c r="BO961" s="102" t="b">
        <f t="shared" si="120"/>
        <v>1</v>
      </c>
    </row>
    <row r="962" spans="7:67" ht="60.6" customHeight="1">
      <c r="G962" s="64"/>
      <c r="H962" s="65"/>
      <c r="I962" s="65"/>
      <c r="J962" s="65"/>
      <c r="K962" s="64"/>
      <c r="L962" s="29"/>
      <c r="M962" s="66"/>
      <c r="N962" s="65"/>
      <c r="O962" s="67"/>
      <c r="P962" s="72"/>
      <c r="Q962" s="73"/>
      <c r="R962" s="65"/>
      <c r="S962" s="64"/>
      <c r="T962" s="68"/>
      <c r="U962" s="75"/>
      <c r="V962" s="76"/>
      <c r="W962" s="148" t="str">
        <f>IF(OR(T962="他官署で調達手続きを実施のため",AG962=契約状況コード表!G$5),"－",IF(V962&lt;&gt;"",ROUNDDOWN(V962/T962,3),(IFERROR(ROUNDDOWN(U962/T962,3),"－"))))</f>
        <v>－</v>
      </c>
      <c r="X962" s="68"/>
      <c r="Y962" s="68"/>
      <c r="Z962" s="71"/>
      <c r="AA962" s="69"/>
      <c r="AB962" s="70"/>
      <c r="AC962" s="71"/>
      <c r="AD962" s="71"/>
      <c r="AE962" s="71"/>
      <c r="AF962" s="71"/>
      <c r="AG962" s="69"/>
      <c r="AH962" s="65"/>
      <c r="AI962" s="65"/>
      <c r="AJ962" s="65"/>
      <c r="AK962" s="29"/>
      <c r="AL962" s="29"/>
      <c r="AM962" s="170"/>
      <c r="AN962" s="170"/>
      <c r="AO962" s="170"/>
      <c r="AP962" s="170"/>
      <c r="AQ962" s="29"/>
      <c r="AR962" s="64"/>
      <c r="AS962" s="29"/>
      <c r="AT962" s="29"/>
      <c r="AU962" s="29"/>
      <c r="AV962" s="29"/>
      <c r="AW962" s="29"/>
      <c r="AX962" s="29"/>
      <c r="AY962" s="29"/>
      <c r="AZ962" s="29"/>
      <c r="BA962" s="90"/>
      <c r="BB962" s="97"/>
      <c r="BC962" s="98" t="str">
        <f>IF(AND(OR(K962=契約状況コード表!D$5,K962=契約状況コード表!D$6),OR(AG962=契約状況コード表!G$5,AG962=契約状況コード表!G$6)),"年間支払金額(全官署)",IF(OR(AG962=契約状況コード表!G$5,AG962=契約状況コード表!G$6),"年間支払金額",IF(AND(OR(COUNTIF(AI962,"*すべて*"),COUNTIF(AI962,"*全て*")),S962="●",OR(K962=契約状況コード表!D$5,K962=契約状況コード表!D$6)),"年間支払金額(全官署、契約相手方ごと)",IF(AND(OR(COUNTIF(AI962,"*すべて*"),COUNTIF(AI962,"*全て*")),S962="●"),"年間支払金額(契約相手方ごと)",IF(AND(OR(K962=契約状況コード表!D$5,K962=契約状況コード表!D$6),AG962=契約状況コード表!G$7),"契約総額(全官署)",IF(AND(K962=契約状況コード表!D$7,AG962=契約状況コード表!G$7),"契約総額(自官署のみ)",IF(K962=契約状況コード表!D$7,"年間支払金額(自官署のみ)",IF(AG962=契約状況コード表!G$7,"契約総額",IF(AND(COUNTIF(BJ962,"&lt;&gt;*単価*"),OR(K962=契約状況コード表!D$5,K962=契約状況コード表!D$6)),"全官署予定価格",IF(AND(COUNTIF(BJ962,"*単価*"),OR(K962=契約状況コード表!D$5,K962=契約状況コード表!D$6)),"全官署支払金額",IF(AND(COUNTIF(BJ962,"&lt;&gt;*単価*"),COUNTIF(BJ962,"*変更契約*")),"変更後予定価格",IF(COUNTIF(BJ962,"*単価*"),"年間支払金額","予定価格"))))))))))))</f>
        <v>予定価格</v>
      </c>
      <c r="BD962" s="98" t="str">
        <f>IF(AND(BI962=契約状況コード表!M$5,T962&gt;契約状況コード表!N$5),"○",IF(AND(BI962=契約状況コード表!M$6,T962&gt;=契約状況コード表!N$6),"○",IF(AND(BI962=契約状況コード表!M$7,T962&gt;=契約状況コード表!N$7),"○",IF(AND(BI962=契約状況コード表!M$8,T962&gt;=契約状況コード表!N$8),"○",IF(AND(BI962=契約状況コード表!M$9,T962&gt;=契約状況コード表!N$9),"○",IF(AND(BI962=契約状況コード表!M$10,T962&gt;=契約状況コード表!N$10),"○",IF(AND(BI962=契約状況コード表!M$11,T962&gt;=契約状況コード表!N$11),"○",IF(AND(BI962=契約状況コード表!M$12,T962&gt;=契約状況コード表!N$12),"○",IF(AND(BI962=契約状況コード表!M$13,T962&gt;=契約状況コード表!N$13),"○",IF(T962="他官署で調達手続き入札を実施のため","○","×"))))))))))</f>
        <v>×</v>
      </c>
      <c r="BE962" s="98" t="str">
        <f>IF(AND(BI962=契約状況コード表!M$5,Y962&gt;契約状況コード表!N$5),"○",IF(AND(BI962=契約状況コード表!M$6,Y962&gt;=契約状況コード表!N$6),"○",IF(AND(BI962=契約状況コード表!M$7,Y962&gt;=契約状況コード表!N$7),"○",IF(AND(BI962=契約状況コード表!M$8,Y962&gt;=契約状況コード表!N$8),"○",IF(AND(BI962=契約状況コード表!M$9,Y962&gt;=契約状況コード表!N$9),"○",IF(AND(BI962=契約状況コード表!M$10,Y962&gt;=契約状況コード表!N$10),"○",IF(AND(BI962=契約状況コード表!M$11,Y962&gt;=契約状況コード表!N$11),"○",IF(AND(BI962=契約状況コード表!M$12,Y962&gt;=契約状況コード表!N$12),"○",IF(AND(BI962=契約状況コード表!M$13,Y962&gt;=契約状況コード表!N$13),"○","×")))))))))</f>
        <v>×</v>
      </c>
      <c r="BF962" s="98" t="str">
        <f t="shared" si="114"/>
        <v>×</v>
      </c>
      <c r="BG962" s="98" t="str">
        <f t="shared" si="115"/>
        <v>×</v>
      </c>
      <c r="BH962" s="99" t="str">
        <f t="shared" si="116"/>
        <v/>
      </c>
      <c r="BI962" s="146">
        <f t="shared" si="117"/>
        <v>0</v>
      </c>
      <c r="BJ962" s="29" t="str">
        <f>IF(AG962=契約状況コード表!G$5,"",IF(AND(K962&lt;&gt;"",ISTEXT(U962)),"分担契約/単価契約",IF(ISTEXT(U962),"単価契約",IF(K962&lt;&gt;"","分担契約",""))))</f>
        <v/>
      </c>
      <c r="BK962" s="147"/>
      <c r="BL962" s="102" t="str">
        <f>IF(COUNTIF(T962,"**"),"",IF(AND(T962&gt;=契約状況コード表!P$5,OR(H962=契約状況コード表!M$5,H962=契約状況コード表!M$6)),1,IF(AND(T962&gt;=契約状況コード表!P$13,H962&lt;&gt;契約状況コード表!M$5,H962&lt;&gt;契約状況コード表!M$6),1,"")))</f>
        <v/>
      </c>
      <c r="BM962" s="132" t="str">
        <f t="shared" si="118"/>
        <v>○</v>
      </c>
      <c r="BN962" s="102" t="b">
        <f t="shared" si="119"/>
        <v>1</v>
      </c>
      <c r="BO962" s="102" t="b">
        <f t="shared" si="120"/>
        <v>1</v>
      </c>
    </row>
    <row r="963" spans="7:67" ht="60.6" customHeight="1">
      <c r="G963" s="64"/>
      <c r="H963" s="65"/>
      <c r="I963" s="65"/>
      <c r="J963" s="65"/>
      <c r="K963" s="64"/>
      <c r="L963" s="29"/>
      <c r="M963" s="66"/>
      <c r="N963" s="65"/>
      <c r="O963" s="67"/>
      <c r="P963" s="72"/>
      <c r="Q963" s="73"/>
      <c r="R963" s="65"/>
      <c r="S963" s="64"/>
      <c r="T963" s="68"/>
      <c r="U963" s="75"/>
      <c r="V963" s="76"/>
      <c r="W963" s="148" t="str">
        <f>IF(OR(T963="他官署で調達手続きを実施のため",AG963=契約状況コード表!G$5),"－",IF(V963&lt;&gt;"",ROUNDDOWN(V963/T963,3),(IFERROR(ROUNDDOWN(U963/T963,3),"－"))))</f>
        <v>－</v>
      </c>
      <c r="X963" s="68"/>
      <c r="Y963" s="68"/>
      <c r="Z963" s="71"/>
      <c r="AA963" s="69"/>
      <c r="AB963" s="70"/>
      <c r="AC963" s="71"/>
      <c r="AD963" s="71"/>
      <c r="AE963" s="71"/>
      <c r="AF963" s="71"/>
      <c r="AG963" s="69"/>
      <c r="AH963" s="65"/>
      <c r="AI963" s="65"/>
      <c r="AJ963" s="65"/>
      <c r="AK963" s="29"/>
      <c r="AL963" s="29"/>
      <c r="AM963" s="170"/>
      <c r="AN963" s="170"/>
      <c r="AO963" s="170"/>
      <c r="AP963" s="170"/>
      <c r="AQ963" s="29"/>
      <c r="AR963" s="64"/>
      <c r="AS963" s="29"/>
      <c r="AT963" s="29"/>
      <c r="AU963" s="29"/>
      <c r="AV963" s="29"/>
      <c r="AW963" s="29"/>
      <c r="AX963" s="29"/>
      <c r="AY963" s="29"/>
      <c r="AZ963" s="29"/>
      <c r="BA963" s="92"/>
      <c r="BB963" s="97"/>
      <c r="BC963" s="98" t="str">
        <f>IF(AND(OR(K963=契約状況コード表!D$5,K963=契約状況コード表!D$6),OR(AG963=契約状況コード表!G$5,AG963=契約状況コード表!G$6)),"年間支払金額(全官署)",IF(OR(AG963=契約状況コード表!G$5,AG963=契約状況コード表!G$6),"年間支払金額",IF(AND(OR(COUNTIF(AI963,"*すべて*"),COUNTIF(AI963,"*全て*")),S963="●",OR(K963=契約状況コード表!D$5,K963=契約状況コード表!D$6)),"年間支払金額(全官署、契約相手方ごと)",IF(AND(OR(COUNTIF(AI963,"*すべて*"),COUNTIF(AI963,"*全て*")),S963="●"),"年間支払金額(契約相手方ごと)",IF(AND(OR(K963=契約状況コード表!D$5,K963=契約状況コード表!D$6),AG963=契約状況コード表!G$7),"契約総額(全官署)",IF(AND(K963=契約状況コード表!D$7,AG963=契約状況コード表!G$7),"契約総額(自官署のみ)",IF(K963=契約状況コード表!D$7,"年間支払金額(自官署のみ)",IF(AG963=契約状況コード表!G$7,"契約総額",IF(AND(COUNTIF(BJ963,"&lt;&gt;*単価*"),OR(K963=契約状況コード表!D$5,K963=契約状況コード表!D$6)),"全官署予定価格",IF(AND(COUNTIF(BJ963,"*単価*"),OR(K963=契約状況コード表!D$5,K963=契約状況コード表!D$6)),"全官署支払金額",IF(AND(COUNTIF(BJ963,"&lt;&gt;*単価*"),COUNTIF(BJ963,"*変更契約*")),"変更後予定価格",IF(COUNTIF(BJ963,"*単価*"),"年間支払金額","予定価格"))))))))))))</f>
        <v>予定価格</v>
      </c>
      <c r="BD963" s="98" t="str">
        <f>IF(AND(BI963=契約状況コード表!M$5,T963&gt;契約状況コード表!N$5),"○",IF(AND(BI963=契約状況コード表!M$6,T963&gt;=契約状況コード表!N$6),"○",IF(AND(BI963=契約状況コード表!M$7,T963&gt;=契約状況コード表!N$7),"○",IF(AND(BI963=契約状況コード表!M$8,T963&gt;=契約状況コード表!N$8),"○",IF(AND(BI963=契約状況コード表!M$9,T963&gt;=契約状況コード表!N$9),"○",IF(AND(BI963=契約状況コード表!M$10,T963&gt;=契約状況コード表!N$10),"○",IF(AND(BI963=契約状況コード表!M$11,T963&gt;=契約状況コード表!N$11),"○",IF(AND(BI963=契約状況コード表!M$12,T963&gt;=契約状況コード表!N$12),"○",IF(AND(BI963=契約状況コード表!M$13,T963&gt;=契約状況コード表!N$13),"○",IF(T963="他官署で調達手続き入札を実施のため","○","×"))))))))))</f>
        <v>×</v>
      </c>
      <c r="BE963" s="98" t="str">
        <f>IF(AND(BI963=契約状況コード表!M$5,Y963&gt;契約状況コード表!N$5),"○",IF(AND(BI963=契約状況コード表!M$6,Y963&gt;=契約状況コード表!N$6),"○",IF(AND(BI963=契約状況コード表!M$7,Y963&gt;=契約状況コード表!N$7),"○",IF(AND(BI963=契約状況コード表!M$8,Y963&gt;=契約状況コード表!N$8),"○",IF(AND(BI963=契約状況コード表!M$9,Y963&gt;=契約状況コード表!N$9),"○",IF(AND(BI963=契約状況コード表!M$10,Y963&gt;=契約状況コード表!N$10),"○",IF(AND(BI963=契約状況コード表!M$11,Y963&gt;=契約状況コード表!N$11),"○",IF(AND(BI963=契約状況コード表!M$12,Y963&gt;=契約状況コード表!N$12),"○",IF(AND(BI963=契約状況コード表!M$13,Y963&gt;=契約状況コード表!N$13),"○","×")))))))))</f>
        <v>×</v>
      </c>
      <c r="BF963" s="98" t="str">
        <f t="shared" si="114"/>
        <v>×</v>
      </c>
      <c r="BG963" s="98" t="str">
        <f t="shared" si="115"/>
        <v>×</v>
      </c>
      <c r="BH963" s="99" t="str">
        <f t="shared" si="116"/>
        <v/>
      </c>
      <c r="BI963" s="146">
        <f t="shared" si="117"/>
        <v>0</v>
      </c>
      <c r="BJ963" s="29" t="str">
        <f>IF(AG963=契約状況コード表!G$5,"",IF(AND(K963&lt;&gt;"",ISTEXT(U963)),"分担契約/単価契約",IF(ISTEXT(U963),"単価契約",IF(K963&lt;&gt;"","分担契約",""))))</f>
        <v/>
      </c>
      <c r="BK963" s="147"/>
      <c r="BL963" s="102" t="str">
        <f>IF(COUNTIF(T963,"**"),"",IF(AND(T963&gt;=契約状況コード表!P$5,OR(H963=契約状況コード表!M$5,H963=契約状況コード表!M$6)),1,IF(AND(T963&gt;=契約状況コード表!P$13,H963&lt;&gt;契約状況コード表!M$5,H963&lt;&gt;契約状況コード表!M$6),1,"")))</f>
        <v/>
      </c>
      <c r="BM963" s="132" t="str">
        <f t="shared" si="118"/>
        <v>○</v>
      </c>
      <c r="BN963" s="102" t="b">
        <f t="shared" si="119"/>
        <v>1</v>
      </c>
      <c r="BO963" s="102" t="b">
        <f t="shared" si="120"/>
        <v>1</v>
      </c>
    </row>
    <row r="964" spans="7:67" ht="60.6" customHeight="1">
      <c r="G964" s="64"/>
      <c r="H964" s="65"/>
      <c r="I964" s="65"/>
      <c r="J964" s="65"/>
      <c r="K964" s="64"/>
      <c r="L964" s="29"/>
      <c r="M964" s="66"/>
      <c r="N964" s="65"/>
      <c r="O964" s="67"/>
      <c r="P964" s="72"/>
      <c r="Q964" s="73"/>
      <c r="R964" s="65"/>
      <c r="S964" s="64"/>
      <c r="T964" s="68"/>
      <c r="U964" s="75"/>
      <c r="V964" s="76"/>
      <c r="W964" s="148" t="str">
        <f>IF(OR(T964="他官署で調達手続きを実施のため",AG964=契約状況コード表!G$5),"－",IF(V964&lt;&gt;"",ROUNDDOWN(V964/T964,3),(IFERROR(ROUNDDOWN(U964/T964,3),"－"))))</f>
        <v>－</v>
      </c>
      <c r="X964" s="68"/>
      <c r="Y964" s="68"/>
      <c r="Z964" s="71"/>
      <c r="AA964" s="69"/>
      <c r="AB964" s="70"/>
      <c r="AC964" s="71"/>
      <c r="AD964" s="71"/>
      <c r="AE964" s="71"/>
      <c r="AF964" s="71"/>
      <c r="AG964" s="69"/>
      <c r="AH964" s="65"/>
      <c r="AI964" s="65"/>
      <c r="AJ964" s="65"/>
      <c r="AK964" s="29"/>
      <c r="AL964" s="29"/>
      <c r="AM964" s="170"/>
      <c r="AN964" s="170"/>
      <c r="AO964" s="170"/>
      <c r="AP964" s="170"/>
      <c r="AQ964" s="29"/>
      <c r="AR964" s="64"/>
      <c r="AS964" s="29"/>
      <c r="AT964" s="29"/>
      <c r="AU964" s="29"/>
      <c r="AV964" s="29"/>
      <c r="AW964" s="29"/>
      <c r="AX964" s="29"/>
      <c r="AY964" s="29"/>
      <c r="AZ964" s="29"/>
      <c r="BA964" s="90"/>
      <c r="BB964" s="97"/>
      <c r="BC964" s="98" t="str">
        <f>IF(AND(OR(K964=契約状況コード表!D$5,K964=契約状況コード表!D$6),OR(AG964=契約状況コード表!G$5,AG964=契約状況コード表!G$6)),"年間支払金額(全官署)",IF(OR(AG964=契約状況コード表!G$5,AG964=契約状況コード表!G$6),"年間支払金額",IF(AND(OR(COUNTIF(AI964,"*すべて*"),COUNTIF(AI964,"*全て*")),S964="●",OR(K964=契約状況コード表!D$5,K964=契約状況コード表!D$6)),"年間支払金額(全官署、契約相手方ごと)",IF(AND(OR(COUNTIF(AI964,"*すべて*"),COUNTIF(AI964,"*全て*")),S964="●"),"年間支払金額(契約相手方ごと)",IF(AND(OR(K964=契約状況コード表!D$5,K964=契約状況コード表!D$6),AG964=契約状況コード表!G$7),"契約総額(全官署)",IF(AND(K964=契約状況コード表!D$7,AG964=契約状況コード表!G$7),"契約総額(自官署のみ)",IF(K964=契約状況コード表!D$7,"年間支払金額(自官署のみ)",IF(AG964=契約状況コード表!G$7,"契約総額",IF(AND(COUNTIF(BJ964,"&lt;&gt;*単価*"),OR(K964=契約状況コード表!D$5,K964=契約状況コード表!D$6)),"全官署予定価格",IF(AND(COUNTIF(BJ964,"*単価*"),OR(K964=契約状況コード表!D$5,K964=契約状況コード表!D$6)),"全官署支払金額",IF(AND(COUNTIF(BJ964,"&lt;&gt;*単価*"),COUNTIF(BJ964,"*変更契約*")),"変更後予定価格",IF(COUNTIF(BJ964,"*単価*"),"年間支払金額","予定価格"))))))))))))</f>
        <v>予定価格</v>
      </c>
      <c r="BD964" s="98" t="str">
        <f>IF(AND(BI964=契約状況コード表!M$5,T964&gt;契約状況コード表!N$5),"○",IF(AND(BI964=契約状況コード表!M$6,T964&gt;=契約状況コード表!N$6),"○",IF(AND(BI964=契約状況コード表!M$7,T964&gt;=契約状況コード表!N$7),"○",IF(AND(BI964=契約状況コード表!M$8,T964&gt;=契約状況コード表!N$8),"○",IF(AND(BI964=契約状況コード表!M$9,T964&gt;=契約状況コード表!N$9),"○",IF(AND(BI964=契約状況コード表!M$10,T964&gt;=契約状況コード表!N$10),"○",IF(AND(BI964=契約状況コード表!M$11,T964&gt;=契約状況コード表!N$11),"○",IF(AND(BI964=契約状況コード表!M$12,T964&gt;=契約状況コード表!N$12),"○",IF(AND(BI964=契約状況コード表!M$13,T964&gt;=契約状況コード表!N$13),"○",IF(T964="他官署で調達手続き入札を実施のため","○","×"))))))))))</f>
        <v>×</v>
      </c>
      <c r="BE964" s="98" t="str">
        <f>IF(AND(BI964=契約状況コード表!M$5,Y964&gt;契約状況コード表!N$5),"○",IF(AND(BI964=契約状況コード表!M$6,Y964&gt;=契約状況コード表!N$6),"○",IF(AND(BI964=契約状況コード表!M$7,Y964&gt;=契約状況コード表!N$7),"○",IF(AND(BI964=契約状況コード表!M$8,Y964&gt;=契約状況コード表!N$8),"○",IF(AND(BI964=契約状況コード表!M$9,Y964&gt;=契約状況コード表!N$9),"○",IF(AND(BI964=契約状況コード表!M$10,Y964&gt;=契約状況コード表!N$10),"○",IF(AND(BI964=契約状況コード表!M$11,Y964&gt;=契約状況コード表!N$11),"○",IF(AND(BI964=契約状況コード表!M$12,Y964&gt;=契約状況コード表!N$12),"○",IF(AND(BI964=契約状況コード表!M$13,Y964&gt;=契約状況コード表!N$13),"○","×")))))))))</f>
        <v>×</v>
      </c>
      <c r="BF964" s="98" t="str">
        <f t="shared" si="114"/>
        <v>×</v>
      </c>
      <c r="BG964" s="98" t="str">
        <f t="shared" si="115"/>
        <v>×</v>
      </c>
      <c r="BH964" s="99" t="str">
        <f t="shared" si="116"/>
        <v/>
      </c>
      <c r="BI964" s="146">
        <f t="shared" si="117"/>
        <v>0</v>
      </c>
      <c r="BJ964" s="29" t="str">
        <f>IF(AG964=契約状況コード表!G$5,"",IF(AND(K964&lt;&gt;"",ISTEXT(U964)),"分担契約/単価契約",IF(ISTEXT(U964),"単価契約",IF(K964&lt;&gt;"","分担契約",""))))</f>
        <v/>
      </c>
      <c r="BK964" s="147"/>
      <c r="BL964" s="102" t="str">
        <f>IF(COUNTIF(T964,"**"),"",IF(AND(T964&gt;=契約状況コード表!P$5,OR(H964=契約状況コード表!M$5,H964=契約状況コード表!M$6)),1,IF(AND(T964&gt;=契約状況コード表!P$13,H964&lt;&gt;契約状況コード表!M$5,H964&lt;&gt;契約状況コード表!M$6),1,"")))</f>
        <v/>
      </c>
      <c r="BM964" s="132" t="str">
        <f t="shared" si="118"/>
        <v>○</v>
      </c>
      <c r="BN964" s="102" t="b">
        <f t="shared" si="119"/>
        <v>1</v>
      </c>
      <c r="BO964" s="102" t="b">
        <f t="shared" si="120"/>
        <v>1</v>
      </c>
    </row>
    <row r="965" spans="7:67" ht="60.6" customHeight="1">
      <c r="G965" s="64"/>
      <c r="H965" s="65"/>
      <c r="I965" s="65"/>
      <c r="J965" s="65"/>
      <c r="K965" s="64"/>
      <c r="L965" s="29"/>
      <c r="M965" s="66"/>
      <c r="N965" s="65"/>
      <c r="O965" s="67"/>
      <c r="P965" s="72"/>
      <c r="Q965" s="73"/>
      <c r="R965" s="65"/>
      <c r="S965" s="64"/>
      <c r="T965" s="68"/>
      <c r="U965" s="75"/>
      <c r="V965" s="76"/>
      <c r="W965" s="148" t="str">
        <f>IF(OR(T965="他官署で調達手続きを実施のため",AG965=契約状況コード表!G$5),"－",IF(V965&lt;&gt;"",ROUNDDOWN(V965/T965,3),(IFERROR(ROUNDDOWN(U965/T965,3),"－"))))</f>
        <v>－</v>
      </c>
      <c r="X965" s="68"/>
      <c r="Y965" s="68"/>
      <c r="Z965" s="71"/>
      <c r="AA965" s="69"/>
      <c r="AB965" s="70"/>
      <c r="AC965" s="71"/>
      <c r="AD965" s="71"/>
      <c r="AE965" s="71"/>
      <c r="AF965" s="71"/>
      <c r="AG965" s="69"/>
      <c r="AH965" s="65"/>
      <c r="AI965" s="65"/>
      <c r="AJ965" s="65"/>
      <c r="AK965" s="29"/>
      <c r="AL965" s="29"/>
      <c r="AM965" s="170"/>
      <c r="AN965" s="170"/>
      <c r="AO965" s="170"/>
      <c r="AP965" s="170"/>
      <c r="AQ965" s="29"/>
      <c r="AR965" s="64"/>
      <c r="AS965" s="29"/>
      <c r="AT965" s="29"/>
      <c r="AU965" s="29"/>
      <c r="AV965" s="29"/>
      <c r="AW965" s="29"/>
      <c r="AX965" s="29"/>
      <c r="AY965" s="29"/>
      <c r="AZ965" s="29"/>
      <c r="BA965" s="90"/>
      <c r="BB965" s="97"/>
      <c r="BC965" s="98" t="str">
        <f>IF(AND(OR(K965=契約状況コード表!D$5,K965=契約状況コード表!D$6),OR(AG965=契約状況コード表!G$5,AG965=契約状況コード表!G$6)),"年間支払金額(全官署)",IF(OR(AG965=契約状況コード表!G$5,AG965=契約状況コード表!G$6),"年間支払金額",IF(AND(OR(COUNTIF(AI965,"*すべて*"),COUNTIF(AI965,"*全て*")),S965="●",OR(K965=契約状況コード表!D$5,K965=契約状況コード表!D$6)),"年間支払金額(全官署、契約相手方ごと)",IF(AND(OR(COUNTIF(AI965,"*すべて*"),COUNTIF(AI965,"*全て*")),S965="●"),"年間支払金額(契約相手方ごと)",IF(AND(OR(K965=契約状況コード表!D$5,K965=契約状況コード表!D$6),AG965=契約状況コード表!G$7),"契約総額(全官署)",IF(AND(K965=契約状況コード表!D$7,AG965=契約状況コード表!G$7),"契約総額(自官署のみ)",IF(K965=契約状況コード表!D$7,"年間支払金額(自官署のみ)",IF(AG965=契約状況コード表!G$7,"契約総額",IF(AND(COUNTIF(BJ965,"&lt;&gt;*単価*"),OR(K965=契約状況コード表!D$5,K965=契約状況コード表!D$6)),"全官署予定価格",IF(AND(COUNTIF(BJ965,"*単価*"),OR(K965=契約状況コード表!D$5,K965=契約状況コード表!D$6)),"全官署支払金額",IF(AND(COUNTIF(BJ965,"&lt;&gt;*単価*"),COUNTIF(BJ965,"*変更契約*")),"変更後予定価格",IF(COUNTIF(BJ965,"*単価*"),"年間支払金額","予定価格"))))))))))))</f>
        <v>予定価格</v>
      </c>
      <c r="BD965" s="98" t="str">
        <f>IF(AND(BI965=契約状況コード表!M$5,T965&gt;契約状況コード表!N$5),"○",IF(AND(BI965=契約状況コード表!M$6,T965&gt;=契約状況コード表!N$6),"○",IF(AND(BI965=契約状況コード表!M$7,T965&gt;=契約状況コード表!N$7),"○",IF(AND(BI965=契約状況コード表!M$8,T965&gt;=契約状況コード表!N$8),"○",IF(AND(BI965=契約状況コード表!M$9,T965&gt;=契約状況コード表!N$9),"○",IF(AND(BI965=契約状況コード表!M$10,T965&gt;=契約状況コード表!N$10),"○",IF(AND(BI965=契約状況コード表!M$11,T965&gt;=契約状況コード表!N$11),"○",IF(AND(BI965=契約状況コード表!M$12,T965&gt;=契約状況コード表!N$12),"○",IF(AND(BI965=契約状況コード表!M$13,T965&gt;=契約状況コード表!N$13),"○",IF(T965="他官署で調達手続き入札を実施のため","○","×"))))))))))</f>
        <v>×</v>
      </c>
      <c r="BE965" s="98" t="str">
        <f>IF(AND(BI965=契約状況コード表!M$5,Y965&gt;契約状況コード表!N$5),"○",IF(AND(BI965=契約状況コード表!M$6,Y965&gt;=契約状況コード表!N$6),"○",IF(AND(BI965=契約状況コード表!M$7,Y965&gt;=契約状況コード表!N$7),"○",IF(AND(BI965=契約状況コード表!M$8,Y965&gt;=契約状況コード表!N$8),"○",IF(AND(BI965=契約状況コード表!M$9,Y965&gt;=契約状況コード表!N$9),"○",IF(AND(BI965=契約状況コード表!M$10,Y965&gt;=契約状況コード表!N$10),"○",IF(AND(BI965=契約状況コード表!M$11,Y965&gt;=契約状況コード表!N$11),"○",IF(AND(BI965=契約状況コード表!M$12,Y965&gt;=契約状況コード表!N$12),"○",IF(AND(BI965=契約状況コード表!M$13,Y965&gt;=契約状況コード表!N$13),"○","×")))))))))</f>
        <v>×</v>
      </c>
      <c r="BF965" s="98" t="str">
        <f t="shared" si="114"/>
        <v>×</v>
      </c>
      <c r="BG965" s="98" t="str">
        <f t="shared" si="115"/>
        <v>×</v>
      </c>
      <c r="BH965" s="99" t="str">
        <f t="shared" si="116"/>
        <v/>
      </c>
      <c r="BI965" s="146">
        <f t="shared" si="117"/>
        <v>0</v>
      </c>
      <c r="BJ965" s="29" t="str">
        <f>IF(AG965=契約状況コード表!G$5,"",IF(AND(K965&lt;&gt;"",ISTEXT(U965)),"分担契約/単価契約",IF(ISTEXT(U965),"単価契約",IF(K965&lt;&gt;"","分担契約",""))))</f>
        <v/>
      </c>
      <c r="BK965" s="147"/>
      <c r="BL965" s="102" t="str">
        <f>IF(COUNTIF(T965,"**"),"",IF(AND(T965&gt;=契約状況コード表!P$5,OR(H965=契約状況コード表!M$5,H965=契約状況コード表!M$6)),1,IF(AND(T965&gt;=契約状況コード表!P$13,H965&lt;&gt;契約状況コード表!M$5,H965&lt;&gt;契約状況コード表!M$6),1,"")))</f>
        <v/>
      </c>
      <c r="BM965" s="132" t="str">
        <f t="shared" si="118"/>
        <v>○</v>
      </c>
      <c r="BN965" s="102" t="b">
        <f t="shared" si="119"/>
        <v>1</v>
      </c>
      <c r="BO965" s="102" t="b">
        <f t="shared" si="120"/>
        <v>1</v>
      </c>
    </row>
    <row r="966" spans="7:67" ht="60.6" customHeight="1">
      <c r="G966" s="64"/>
      <c r="H966" s="65"/>
      <c r="I966" s="65"/>
      <c r="J966" s="65"/>
      <c r="K966" s="64"/>
      <c r="L966" s="29"/>
      <c r="M966" s="66"/>
      <c r="N966" s="65"/>
      <c r="O966" s="67"/>
      <c r="P966" s="72"/>
      <c r="Q966" s="73"/>
      <c r="R966" s="65"/>
      <c r="S966" s="64"/>
      <c r="T966" s="74"/>
      <c r="U966" s="131"/>
      <c r="V966" s="76"/>
      <c r="W966" s="148" t="str">
        <f>IF(OR(T966="他官署で調達手続きを実施のため",AG966=契約状況コード表!G$5),"－",IF(V966&lt;&gt;"",ROUNDDOWN(V966/T966,3),(IFERROR(ROUNDDOWN(U966/T966,3),"－"))))</f>
        <v>－</v>
      </c>
      <c r="X966" s="74"/>
      <c r="Y966" s="74"/>
      <c r="Z966" s="71"/>
      <c r="AA966" s="69"/>
      <c r="AB966" s="70"/>
      <c r="AC966" s="71"/>
      <c r="AD966" s="71"/>
      <c r="AE966" s="71"/>
      <c r="AF966" s="71"/>
      <c r="AG966" s="69"/>
      <c r="AH966" s="65"/>
      <c r="AI966" s="65"/>
      <c r="AJ966" s="65"/>
      <c r="AK966" s="29"/>
      <c r="AL966" s="29"/>
      <c r="AM966" s="170"/>
      <c r="AN966" s="170"/>
      <c r="AO966" s="170"/>
      <c r="AP966" s="170"/>
      <c r="AQ966" s="29"/>
      <c r="AR966" s="64"/>
      <c r="AS966" s="29"/>
      <c r="AT966" s="29"/>
      <c r="AU966" s="29"/>
      <c r="AV966" s="29"/>
      <c r="AW966" s="29"/>
      <c r="AX966" s="29"/>
      <c r="AY966" s="29"/>
      <c r="AZ966" s="29"/>
      <c r="BA966" s="90"/>
      <c r="BB966" s="97"/>
      <c r="BC966" s="98" t="str">
        <f>IF(AND(OR(K966=契約状況コード表!D$5,K966=契約状況コード表!D$6),OR(AG966=契約状況コード表!G$5,AG966=契約状況コード表!G$6)),"年間支払金額(全官署)",IF(OR(AG966=契約状況コード表!G$5,AG966=契約状況コード表!G$6),"年間支払金額",IF(AND(OR(COUNTIF(AI966,"*すべて*"),COUNTIF(AI966,"*全て*")),S966="●",OR(K966=契約状況コード表!D$5,K966=契約状況コード表!D$6)),"年間支払金額(全官署、契約相手方ごと)",IF(AND(OR(COUNTIF(AI966,"*すべて*"),COUNTIF(AI966,"*全て*")),S966="●"),"年間支払金額(契約相手方ごと)",IF(AND(OR(K966=契約状況コード表!D$5,K966=契約状況コード表!D$6),AG966=契約状況コード表!G$7),"契約総額(全官署)",IF(AND(K966=契約状況コード表!D$7,AG966=契約状況コード表!G$7),"契約総額(自官署のみ)",IF(K966=契約状況コード表!D$7,"年間支払金額(自官署のみ)",IF(AG966=契約状況コード表!G$7,"契約総額",IF(AND(COUNTIF(BJ966,"&lt;&gt;*単価*"),OR(K966=契約状況コード表!D$5,K966=契約状況コード表!D$6)),"全官署予定価格",IF(AND(COUNTIF(BJ966,"*単価*"),OR(K966=契約状況コード表!D$5,K966=契約状況コード表!D$6)),"全官署支払金額",IF(AND(COUNTIF(BJ966,"&lt;&gt;*単価*"),COUNTIF(BJ966,"*変更契約*")),"変更後予定価格",IF(COUNTIF(BJ966,"*単価*"),"年間支払金額","予定価格"))))))))))))</f>
        <v>予定価格</v>
      </c>
      <c r="BD966" s="98" t="str">
        <f>IF(AND(BI966=契約状況コード表!M$5,T966&gt;契約状況コード表!N$5),"○",IF(AND(BI966=契約状況コード表!M$6,T966&gt;=契約状況コード表!N$6),"○",IF(AND(BI966=契約状況コード表!M$7,T966&gt;=契約状況コード表!N$7),"○",IF(AND(BI966=契約状況コード表!M$8,T966&gt;=契約状況コード表!N$8),"○",IF(AND(BI966=契約状況コード表!M$9,T966&gt;=契約状況コード表!N$9),"○",IF(AND(BI966=契約状況コード表!M$10,T966&gt;=契約状況コード表!N$10),"○",IF(AND(BI966=契約状況コード表!M$11,T966&gt;=契約状況コード表!N$11),"○",IF(AND(BI966=契約状況コード表!M$12,T966&gt;=契約状況コード表!N$12),"○",IF(AND(BI966=契約状況コード表!M$13,T966&gt;=契約状況コード表!N$13),"○",IF(T966="他官署で調達手続き入札を実施のため","○","×"))))))))))</f>
        <v>×</v>
      </c>
      <c r="BE966" s="98" t="str">
        <f>IF(AND(BI966=契約状況コード表!M$5,Y966&gt;契約状況コード表!N$5),"○",IF(AND(BI966=契約状況コード表!M$6,Y966&gt;=契約状況コード表!N$6),"○",IF(AND(BI966=契約状況コード表!M$7,Y966&gt;=契約状況コード表!N$7),"○",IF(AND(BI966=契約状況コード表!M$8,Y966&gt;=契約状況コード表!N$8),"○",IF(AND(BI966=契約状況コード表!M$9,Y966&gt;=契約状況コード表!N$9),"○",IF(AND(BI966=契約状況コード表!M$10,Y966&gt;=契約状況コード表!N$10),"○",IF(AND(BI966=契約状況コード表!M$11,Y966&gt;=契約状況コード表!N$11),"○",IF(AND(BI966=契約状況コード表!M$12,Y966&gt;=契約状況コード表!N$12),"○",IF(AND(BI966=契約状況コード表!M$13,Y966&gt;=契約状況コード表!N$13),"○","×")))))))))</f>
        <v>×</v>
      </c>
      <c r="BF966" s="98" t="str">
        <f t="shared" si="114"/>
        <v>×</v>
      </c>
      <c r="BG966" s="98" t="str">
        <f t="shared" si="115"/>
        <v>×</v>
      </c>
      <c r="BH966" s="99" t="str">
        <f t="shared" si="116"/>
        <v/>
      </c>
      <c r="BI966" s="146">
        <f t="shared" si="117"/>
        <v>0</v>
      </c>
      <c r="BJ966" s="29" t="str">
        <f>IF(AG966=契約状況コード表!G$5,"",IF(AND(K966&lt;&gt;"",ISTEXT(U966)),"分担契約/単価契約",IF(ISTEXT(U966),"単価契約",IF(K966&lt;&gt;"","分担契約",""))))</f>
        <v/>
      </c>
      <c r="BK966" s="147"/>
      <c r="BL966" s="102" t="str">
        <f>IF(COUNTIF(T966,"**"),"",IF(AND(T966&gt;=契約状況コード表!P$5,OR(H966=契約状況コード表!M$5,H966=契約状況コード表!M$6)),1,IF(AND(T966&gt;=契約状況コード表!P$13,H966&lt;&gt;契約状況コード表!M$5,H966&lt;&gt;契約状況コード表!M$6),1,"")))</f>
        <v/>
      </c>
      <c r="BM966" s="132" t="str">
        <f t="shared" si="118"/>
        <v>○</v>
      </c>
      <c r="BN966" s="102" t="b">
        <f t="shared" si="119"/>
        <v>1</v>
      </c>
      <c r="BO966" s="102" t="b">
        <f t="shared" si="120"/>
        <v>1</v>
      </c>
    </row>
    <row r="967" spans="7:67" ht="60.6" customHeight="1">
      <c r="G967" s="64"/>
      <c r="H967" s="65"/>
      <c r="I967" s="65"/>
      <c r="J967" s="65"/>
      <c r="K967" s="64"/>
      <c r="L967" s="29"/>
      <c r="M967" s="66"/>
      <c r="N967" s="65"/>
      <c r="O967" s="67"/>
      <c r="P967" s="72"/>
      <c r="Q967" s="73"/>
      <c r="R967" s="65"/>
      <c r="S967" s="64"/>
      <c r="T967" s="68"/>
      <c r="U967" s="75"/>
      <c r="V967" s="76"/>
      <c r="W967" s="148" t="str">
        <f>IF(OR(T967="他官署で調達手続きを実施のため",AG967=契約状況コード表!G$5),"－",IF(V967&lt;&gt;"",ROUNDDOWN(V967/T967,3),(IFERROR(ROUNDDOWN(U967/T967,3),"－"))))</f>
        <v>－</v>
      </c>
      <c r="X967" s="68"/>
      <c r="Y967" s="68"/>
      <c r="Z967" s="71"/>
      <c r="AA967" s="69"/>
      <c r="AB967" s="70"/>
      <c r="AC967" s="71"/>
      <c r="AD967" s="71"/>
      <c r="AE967" s="71"/>
      <c r="AF967" s="71"/>
      <c r="AG967" s="69"/>
      <c r="AH967" s="65"/>
      <c r="AI967" s="65"/>
      <c r="AJ967" s="65"/>
      <c r="AK967" s="29"/>
      <c r="AL967" s="29"/>
      <c r="AM967" s="170"/>
      <c r="AN967" s="170"/>
      <c r="AO967" s="170"/>
      <c r="AP967" s="170"/>
      <c r="AQ967" s="29"/>
      <c r="AR967" s="64"/>
      <c r="AS967" s="29"/>
      <c r="AT967" s="29"/>
      <c r="AU967" s="29"/>
      <c r="AV967" s="29"/>
      <c r="AW967" s="29"/>
      <c r="AX967" s="29"/>
      <c r="AY967" s="29"/>
      <c r="AZ967" s="29"/>
      <c r="BA967" s="90"/>
      <c r="BB967" s="97"/>
      <c r="BC967" s="98" t="str">
        <f>IF(AND(OR(K967=契約状況コード表!D$5,K967=契約状況コード表!D$6),OR(AG967=契約状況コード表!G$5,AG967=契約状況コード表!G$6)),"年間支払金額(全官署)",IF(OR(AG967=契約状況コード表!G$5,AG967=契約状況コード表!G$6),"年間支払金額",IF(AND(OR(COUNTIF(AI967,"*すべて*"),COUNTIF(AI967,"*全て*")),S967="●",OR(K967=契約状況コード表!D$5,K967=契約状況コード表!D$6)),"年間支払金額(全官署、契約相手方ごと)",IF(AND(OR(COUNTIF(AI967,"*すべて*"),COUNTIF(AI967,"*全て*")),S967="●"),"年間支払金額(契約相手方ごと)",IF(AND(OR(K967=契約状況コード表!D$5,K967=契約状況コード表!D$6),AG967=契約状況コード表!G$7),"契約総額(全官署)",IF(AND(K967=契約状況コード表!D$7,AG967=契約状況コード表!G$7),"契約総額(自官署のみ)",IF(K967=契約状況コード表!D$7,"年間支払金額(自官署のみ)",IF(AG967=契約状況コード表!G$7,"契約総額",IF(AND(COUNTIF(BJ967,"&lt;&gt;*単価*"),OR(K967=契約状況コード表!D$5,K967=契約状況コード表!D$6)),"全官署予定価格",IF(AND(COUNTIF(BJ967,"*単価*"),OR(K967=契約状況コード表!D$5,K967=契約状況コード表!D$6)),"全官署支払金額",IF(AND(COUNTIF(BJ967,"&lt;&gt;*単価*"),COUNTIF(BJ967,"*変更契約*")),"変更後予定価格",IF(COUNTIF(BJ967,"*単価*"),"年間支払金額","予定価格"))))))))))))</f>
        <v>予定価格</v>
      </c>
      <c r="BD967" s="98" t="str">
        <f>IF(AND(BI967=契約状況コード表!M$5,T967&gt;契約状況コード表!N$5),"○",IF(AND(BI967=契約状況コード表!M$6,T967&gt;=契約状況コード表!N$6),"○",IF(AND(BI967=契約状況コード表!M$7,T967&gt;=契約状況コード表!N$7),"○",IF(AND(BI967=契約状況コード表!M$8,T967&gt;=契約状況コード表!N$8),"○",IF(AND(BI967=契約状況コード表!M$9,T967&gt;=契約状況コード表!N$9),"○",IF(AND(BI967=契約状況コード表!M$10,T967&gt;=契約状況コード表!N$10),"○",IF(AND(BI967=契約状況コード表!M$11,T967&gt;=契約状況コード表!N$11),"○",IF(AND(BI967=契約状況コード表!M$12,T967&gt;=契約状況コード表!N$12),"○",IF(AND(BI967=契約状況コード表!M$13,T967&gt;=契約状況コード表!N$13),"○",IF(T967="他官署で調達手続き入札を実施のため","○","×"))))))))))</f>
        <v>×</v>
      </c>
      <c r="BE967" s="98" t="str">
        <f>IF(AND(BI967=契約状況コード表!M$5,Y967&gt;契約状況コード表!N$5),"○",IF(AND(BI967=契約状況コード表!M$6,Y967&gt;=契約状況コード表!N$6),"○",IF(AND(BI967=契約状況コード表!M$7,Y967&gt;=契約状況コード表!N$7),"○",IF(AND(BI967=契約状況コード表!M$8,Y967&gt;=契約状況コード表!N$8),"○",IF(AND(BI967=契約状況コード表!M$9,Y967&gt;=契約状況コード表!N$9),"○",IF(AND(BI967=契約状況コード表!M$10,Y967&gt;=契約状況コード表!N$10),"○",IF(AND(BI967=契約状況コード表!M$11,Y967&gt;=契約状況コード表!N$11),"○",IF(AND(BI967=契約状況コード表!M$12,Y967&gt;=契約状況コード表!N$12),"○",IF(AND(BI967=契約状況コード表!M$13,Y967&gt;=契約状況コード表!N$13),"○","×")))))))))</f>
        <v>×</v>
      </c>
      <c r="BF967" s="98" t="str">
        <f t="shared" si="114"/>
        <v>×</v>
      </c>
      <c r="BG967" s="98" t="str">
        <f t="shared" si="115"/>
        <v>×</v>
      </c>
      <c r="BH967" s="99" t="str">
        <f t="shared" si="116"/>
        <v/>
      </c>
      <c r="BI967" s="146">
        <f t="shared" si="117"/>
        <v>0</v>
      </c>
      <c r="BJ967" s="29" t="str">
        <f>IF(AG967=契約状況コード表!G$5,"",IF(AND(K967&lt;&gt;"",ISTEXT(U967)),"分担契約/単価契約",IF(ISTEXT(U967),"単価契約",IF(K967&lt;&gt;"","分担契約",""))))</f>
        <v/>
      </c>
      <c r="BK967" s="147"/>
      <c r="BL967" s="102" t="str">
        <f>IF(COUNTIF(T967,"**"),"",IF(AND(T967&gt;=契約状況コード表!P$5,OR(H967=契約状況コード表!M$5,H967=契約状況コード表!M$6)),1,IF(AND(T967&gt;=契約状況コード表!P$13,H967&lt;&gt;契約状況コード表!M$5,H967&lt;&gt;契約状況コード表!M$6),1,"")))</f>
        <v/>
      </c>
      <c r="BM967" s="132" t="str">
        <f t="shared" si="118"/>
        <v>○</v>
      </c>
      <c r="BN967" s="102" t="b">
        <f t="shared" si="119"/>
        <v>1</v>
      </c>
      <c r="BO967" s="102" t="b">
        <f t="shared" si="120"/>
        <v>1</v>
      </c>
    </row>
    <row r="968" spans="7:67" ht="60.6" customHeight="1">
      <c r="G968" s="64"/>
      <c r="H968" s="65"/>
      <c r="I968" s="65"/>
      <c r="J968" s="65"/>
      <c r="K968" s="64"/>
      <c r="L968" s="29"/>
      <c r="M968" s="66"/>
      <c r="N968" s="65"/>
      <c r="O968" s="67"/>
      <c r="P968" s="72"/>
      <c r="Q968" s="73"/>
      <c r="R968" s="65"/>
      <c r="S968" s="64"/>
      <c r="T968" s="68"/>
      <c r="U968" s="75"/>
      <c r="V968" s="76"/>
      <c r="W968" s="148" t="str">
        <f>IF(OR(T968="他官署で調達手続きを実施のため",AG968=契約状況コード表!G$5),"－",IF(V968&lt;&gt;"",ROUNDDOWN(V968/T968,3),(IFERROR(ROUNDDOWN(U968/T968,3),"－"))))</f>
        <v>－</v>
      </c>
      <c r="X968" s="68"/>
      <c r="Y968" s="68"/>
      <c r="Z968" s="71"/>
      <c r="AA968" s="69"/>
      <c r="AB968" s="70"/>
      <c r="AC968" s="71"/>
      <c r="AD968" s="71"/>
      <c r="AE968" s="71"/>
      <c r="AF968" s="71"/>
      <c r="AG968" s="69"/>
      <c r="AH968" s="65"/>
      <c r="AI968" s="65"/>
      <c r="AJ968" s="65"/>
      <c r="AK968" s="29"/>
      <c r="AL968" s="29"/>
      <c r="AM968" s="170"/>
      <c r="AN968" s="170"/>
      <c r="AO968" s="170"/>
      <c r="AP968" s="170"/>
      <c r="AQ968" s="29"/>
      <c r="AR968" s="64"/>
      <c r="AS968" s="29"/>
      <c r="AT968" s="29"/>
      <c r="AU968" s="29"/>
      <c r="AV968" s="29"/>
      <c r="AW968" s="29"/>
      <c r="AX968" s="29"/>
      <c r="AY968" s="29"/>
      <c r="AZ968" s="29"/>
      <c r="BA968" s="90"/>
      <c r="BB968" s="97"/>
      <c r="BC968" s="98" t="str">
        <f>IF(AND(OR(K968=契約状況コード表!D$5,K968=契約状況コード表!D$6),OR(AG968=契約状況コード表!G$5,AG968=契約状況コード表!G$6)),"年間支払金額(全官署)",IF(OR(AG968=契約状況コード表!G$5,AG968=契約状況コード表!G$6),"年間支払金額",IF(AND(OR(COUNTIF(AI968,"*すべて*"),COUNTIF(AI968,"*全て*")),S968="●",OR(K968=契約状況コード表!D$5,K968=契約状況コード表!D$6)),"年間支払金額(全官署、契約相手方ごと)",IF(AND(OR(COUNTIF(AI968,"*すべて*"),COUNTIF(AI968,"*全て*")),S968="●"),"年間支払金額(契約相手方ごと)",IF(AND(OR(K968=契約状況コード表!D$5,K968=契約状況コード表!D$6),AG968=契約状況コード表!G$7),"契約総額(全官署)",IF(AND(K968=契約状況コード表!D$7,AG968=契約状況コード表!G$7),"契約総額(自官署のみ)",IF(K968=契約状況コード表!D$7,"年間支払金額(自官署のみ)",IF(AG968=契約状況コード表!G$7,"契約総額",IF(AND(COUNTIF(BJ968,"&lt;&gt;*単価*"),OR(K968=契約状況コード表!D$5,K968=契約状況コード表!D$6)),"全官署予定価格",IF(AND(COUNTIF(BJ968,"*単価*"),OR(K968=契約状況コード表!D$5,K968=契約状況コード表!D$6)),"全官署支払金額",IF(AND(COUNTIF(BJ968,"&lt;&gt;*単価*"),COUNTIF(BJ968,"*変更契約*")),"変更後予定価格",IF(COUNTIF(BJ968,"*単価*"),"年間支払金額","予定価格"))))))))))))</f>
        <v>予定価格</v>
      </c>
      <c r="BD968" s="98" t="str">
        <f>IF(AND(BI968=契約状況コード表!M$5,T968&gt;契約状況コード表!N$5),"○",IF(AND(BI968=契約状況コード表!M$6,T968&gt;=契約状況コード表!N$6),"○",IF(AND(BI968=契約状況コード表!M$7,T968&gt;=契約状況コード表!N$7),"○",IF(AND(BI968=契約状況コード表!M$8,T968&gt;=契約状況コード表!N$8),"○",IF(AND(BI968=契約状況コード表!M$9,T968&gt;=契約状況コード表!N$9),"○",IF(AND(BI968=契約状況コード表!M$10,T968&gt;=契約状況コード表!N$10),"○",IF(AND(BI968=契約状況コード表!M$11,T968&gt;=契約状況コード表!N$11),"○",IF(AND(BI968=契約状況コード表!M$12,T968&gt;=契約状況コード表!N$12),"○",IF(AND(BI968=契約状況コード表!M$13,T968&gt;=契約状況コード表!N$13),"○",IF(T968="他官署で調達手続き入札を実施のため","○","×"))))))))))</f>
        <v>×</v>
      </c>
      <c r="BE968" s="98" t="str">
        <f>IF(AND(BI968=契約状況コード表!M$5,Y968&gt;契約状況コード表!N$5),"○",IF(AND(BI968=契約状況コード表!M$6,Y968&gt;=契約状況コード表!N$6),"○",IF(AND(BI968=契約状況コード表!M$7,Y968&gt;=契約状況コード表!N$7),"○",IF(AND(BI968=契約状況コード表!M$8,Y968&gt;=契約状況コード表!N$8),"○",IF(AND(BI968=契約状況コード表!M$9,Y968&gt;=契約状況コード表!N$9),"○",IF(AND(BI968=契約状況コード表!M$10,Y968&gt;=契約状況コード表!N$10),"○",IF(AND(BI968=契約状況コード表!M$11,Y968&gt;=契約状況コード表!N$11),"○",IF(AND(BI968=契約状況コード表!M$12,Y968&gt;=契約状況コード表!N$12),"○",IF(AND(BI968=契約状況コード表!M$13,Y968&gt;=契約状況コード表!N$13),"○","×")))))))))</f>
        <v>×</v>
      </c>
      <c r="BF968" s="98" t="str">
        <f t="shared" si="114"/>
        <v>×</v>
      </c>
      <c r="BG968" s="98" t="str">
        <f t="shared" si="115"/>
        <v>×</v>
      </c>
      <c r="BH968" s="99" t="str">
        <f t="shared" si="116"/>
        <v/>
      </c>
      <c r="BI968" s="146">
        <f t="shared" si="117"/>
        <v>0</v>
      </c>
      <c r="BJ968" s="29" t="str">
        <f>IF(AG968=契約状況コード表!G$5,"",IF(AND(K968&lt;&gt;"",ISTEXT(U968)),"分担契約/単価契約",IF(ISTEXT(U968),"単価契約",IF(K968&lt;&gt;"","分担契約",""))))</f>
        <v/>
      </c>
      <c r="BK968" s="147"/>
      <c r="BL968" s="102" t="str">
        <f>IF(COUNTIF(T968,"**"),"",IF(AND(T968&gt;=契約状況コード表!P$5,OR(H968=契約状況コード表!M$5,H968=契約状況コード表!M$6)),1,IF(AND(T968&gt;=契約状況コード表!P$13,H968&lt;&gt;契約状況コード表!M$5,H968&lt;&gt;契約状況コード表!M$6),1,"")))</f>
        <v/>
      </c>
      <c r="BM968" s="132" t="str">
        <f t="shared" si="118"/>
        <v>○</v>
      </c>
      <c r="BN968" s="102" t="b">
        <f t="shared" si="119"/>
        <v>1</v>
      </c>
      <c r="BO968" s="102" t="b">
        <f t="shared" si="120"/>
        <v>1</v>
      </c>
    </row>
    <row r="969" spans="7:67" ht="60.6" customHeight="1">
      <c r="G969" s="64"/>
      <c r="H969" s="65"/>
      <c r="I969" s="65"/>
      <c r="J969" s="65"/>
      <c r="K969" s="64"/>
      <c r="L969" s="29"/>
      <c r="M969" s="66"/>
      <c r="N969" s="65"/>
      <c r="O969" s="67"/>
      <c r="P969" s="72"/>
      <c r="Q969" s="73"/>
      <c r="R969" s="65"/>
      <c r="S969" s="64"/>
      <c r="T969" s="68"/>
      <c r="U969" s="75"/>
      <c r="V969" s="76"/>
      <c r="W969" s="148" t="str">
        <f>IF(OR(T969="他官署で調達手続きを実施のため",AG969=契約状況コード表!G$5),"－",IF(V969&lt;&gt;"",ROUNDDOWN(V969/T969,3),(IFERROR(ROUNDDOWN(U969/T969,3),"－"))))</f>
        <v>－</v>
      </c>
      <c r="X969" s="68"/>
      <c r="Y969" s="68"/>
      <c r="Z969" s="71"/>
      <c r="AA969" s="69"/>
      <c r="AB969" s="70"/>
      <c r="AC969" s="71"/>
      <c r="AD969" s="71"/>
      <c r="AE969" s="71"/>
      <c r="AF969" s="71"/>
      <c r="AG969" s="69"/>
      <c r="AH969" s="65"/>
      <c r="AI969" s="65"/>
      <c r="AJ969" s="65"/>
      <c r="AK969" s="29"/>
      <c r="AL969" s="29"/>
      <c r="AM969" s="170"/>
      <c r="AN969" s="170"/>
      <c r="AO969" s="170"/>
      <c r="AP969" s="170"/>
      <c r="AQ969" s="29"/>
      <c r="AR969" s="64"/>
      <c r="AS969" s="29"/>
      <c r="AT969" s="29"/>
      <c r="AU969" s="29"/>
      <c r="AV969" s="29"/>
      <c r="AW969" s="29"/>
      <c r="AX969" s="29"/>
      <c r="AY969" s="29"/>
      <c r="AZ969" s="29"/>
      <c r="BA969" s="90"/>
      <c r="BB969" s="97"/>
      <c r="BC969" s="98" t="str">
        <f>IF(AND(OR(K969=契約状況コード表!D$5,K969=契約状況コード表!D$6),OR(AG969=契約状況コード表!G$5,AG969=契約状況コード表!G$6)),"年間支払金額(全官署)",IF(OR(AG969=契約状況コード表!G$5,AG969=契約状況コード表!G$6),"年間支払金額",IF(AND(OR(COUNTIF(AI969,"*すべて*"),COUNTIF(AI969,"*全て*")),S969="●",OR(K969=契約状況コード表!D$5,K969=契約状況コード表!D$6)),"年間支払金額(全官署、契約相手方ごと)",IF(AND(OR(COUNTIF(AI969,"*すべて*"),COUNTIF(AI969,"*全て*")),S969="●"),"年間支払金額(契約相手方ごと)",IF(AND(OR(K969=契約状況コード表!D$5,K969=契約状況コード表!D$6),AG969=契約状況コード表!G$7),"契約総額(全官署)",IF(AND(K969=契約状況コード表!D$7,AG969=契約状況コード表!G$7),"契約総額(自官署のみ)",IF(K969=契約状況コード表!D$7,"年間支払金額(自官署のみ)",IF(AG969=契約状況コード表!G$7,"契約総額",IF(AND(COUNTIF(BJ969,"&lt;&gt;*単価*"),OR(K969=契約状況コード表!D$5,K969=契約状況コード表!D$6)),"全官署予定価格",IF(AND(COUNTIF(BJ969,"*単価*"),OR(K969=契約状況コード表!D$5,K969=契約状況コード表!D$6)),"全官署支払金額",IF(AND(COUNTIF(BJ969,"&lt;&gt;*単価*"),COUNTIF(BJ969,"*変更契約*")),"変更後予定価格",IF(COUNTIF(BJ969,"*単価*"),"年間支払金額","予定価格"))))))))))))</f>
        <v>予定価格</v>
      </c>
      <c r="BD969" s="98" t="str">
        <f>IF(AND(BI969=契約状況コード表!M$5,T969&gt;契約状況コード表!N$5),"○",IF(AND(BI969=契約状況コード表!M$6,T969&gt;=契約状況コード表!N$6),"○",IF(AND(BI969=契約状況コード表!M$7,T969&gt;=契約状況コード表!N$7),"○",IF(AND(BI969=契約状況コード表!M$8,T969&gt;=契約状況コード表!N$8),"○",IF(AND(BI969=契約状況コード表!M$9,T969&gt;=契約状況コード表!N$9),"○",IF(AND(BI969=契約状況コード表!M$10,T969&gt;=契約状況コード表!N$10),"○",IF(AND(BI969=契約状況コード表!M$11,T969&gt;=契約状況コード表!N$11),"○",IF(AND(BI969=契約状況コード表!M$12,T969&gt;=契約状況コード表!N$12),"○",IF(AND(BI969=契約状況コード表!M$13,T969&gt;=契約状況コード表!N$13),"○",IF(T969="他官署で調達手続き入札を実施のため","○","×"))))))))))</f>
        <v>×</v>
      </c>
      <c r="BE969" s="98" t="str">
        <f>IF(AND(BI969=契約状況コード表!M$5,Y969&gt;契約状況コード表!N$5),"○",IF(AND(BI969=契約状況コード表!M$6,Y969&gt;=契約状況コード表!N$6),"○",IF(AND(BI969=契約状況コード表!M$7,Y969&gt;=契約状況コード表!N$7),"○",IF(AND(BI969=契約状況コード表!M$8,Y969&gt;=契約状況コード表!N$8),"○",IF(AND(BI969=契約状況コード表!M$9,Y969&gt;=契約状況コード表!N$9),"○",IF(AND(BI969=契約状況コード表!M$10,Y969&gt;=契約状況コード表!N$10),"○",IF(AND(BI969=契約状況コード表!M$11,Y969&gt;=契約状況コード表!N$11),"○",IF(AND(BI969=契約状況コード表!M$12,Y969&gt;=契約状況コード表!N$12),"○",IF(AND(BI969=契約状況コード表!M$13,Y969&gt;=契約状況コード表!N$13),"○","×")))))))))</f>
        <v>×</v>
      </c>
      <c r="BF969" s="98" t="str">
        <f t="shared" si="114"/>
        <v>×</v>
      </c>
      <c r="BG969" s="98" t="str">
        <f t="shared" si="115"/>
        <v>×</v>
      </c>
      <c r="BH969" s="99" t="str">
        <f t="shared" si="116"/>
        <v/>
      </c>
      <c r="BI969" s="146">
        <f t="shared" si="117"/>
        <v>0</v>
      </c>
      <c r="BJ969" s="29" t="str">
        <f>IF(AG969=契約状況コード表!G$5,"",IF(AND(K969&lt;&gt;"",ISTEXT(U969)),"分担契約/単価契約",IF(ISTEXT(U969),"単価契約",IF(K969&lt;&gt;"","分担契約",""))))</f>
        <v/>
      </c>
      <c r="BK969" s="147"/>
      <c r="BL969" s="102" t="str">
        <f>IF(COUNTIF(T969,"**"),"",IF(AND(T969&gt;=契約状況コード表!P$5,OR(H969=契約状況コード表!M$5,H969=契約状況コード表!M$6)),1,IF(AND(T969&gt;=契約状況コード表!P$13,H969&lt;&gt;契約状況コード表!M$5,H969&lt;&gt;契約状況コード表!M$6),1,"")))</f>
        <v/>
      </c>
      <c r="BM969" s="132" t="str">
        <f t="shared" si="118"/>
        <v>○</v>
      </c>
      <c r="BN969" s="102" t="b">
        <f t="shared" si="119"/>
        <v>1</v>
      </c>
      <c r="BO969" s="102" t="b">
        <f t="shared" si="120"/>
        <v>1</v>
      </c>
    </row>
    <row r="970" spans="7:67" ht="60.6" customHeight="1">
      <c r="G970" s="64"/>
      <c r="H970" s="65"/>
      <c r="I970" s="65"/>
      <c r="J970" s="65"/>
      <c r="K970" s="64"/>
      <c r="L970" s="29"/>
      <c r="M970" s="66"/>
      <c r="N970" s="65"/>
      <c r="O970" s="67"/>
      <c r="P970" s="72"/>
      <c r="Q970" s="73"/>
      <c r="R970" s="65"/>
      <c r="S970" s="64"/>
      <c r="T970" s="68"/>
      <c r="U970" s="75"/>
      <c r="V970" s="76"/>
      <c r="W970" s="148" t="str">
        <f>IF(OR(T970="他官署で調達手続きを実施のため",AG970=契約状況コード表!G$5),"－",IF(V970&lt;&gt;"",ROUNDDOWN(V970/T970,3),(IFERROR(ROUNDDOWN(U970/T970,3),"－"))))</f>
        <v>－</v>
      </c>
      <c r="X970" s="68"/>
      <c r="Y970" s="68"/>
      <c r="Z970" s="71"/>
      <c r="AA970" s="69"/>
      <c r="AB970" s="70"/>
      <c r="AC970" s="71"/>
      <c r="AD970" s="71"/>
      <c r="AE970" s="71"/>
      <c r="AF970" s="71"/>
      <c r="AG970" s="69"/>
      <c r="AH970" s="65"/>
      <c r="AI970" s="65"/>
      <c r="AJ970" s="65"/>
      <c r="AK970" s="29"/>
      <c r="AL970" s="29"/>
      <c r="AM970" s="170"/>
      <c r="AN970" s="170"/>
      <c r="AO970" s="170"/>
      <c r="AP970" s="170"/>
      <c r="AQ970" s="29"/>
      <c r="AR970" s="64"/>
      <c r="AS970" s="29"/>
      <c r="AT970" s="29"/>
      <c r="AU970" s="29"/>
      <c r="AV970" s="29"/>
      <c r="AW970" s="29"/>
      <c r="AX970" s="29"/>
      <c r="AY970" s="29"/>
      <c r="AZ970" s="29"/>
      <c r="BA970" s="92"/>
      <c r="BB970" s="97"/>
      <c r="BC970" s="98" t="str">
        <f>IF(AND(OR(K970=契約状況コード表!D$5,K970=契約状況コード表!D$6),OR(AG970=契約状況コード表!G$5,AG970=契約状況コード表!G$6)),"年間支払金額(全官署)",IF(OR(AG970=契約状況コード表!G$5,AG970=契約状況コード表!G$6),"年間支払金額",IF(AND(OR(COUNTIF(AI970,"*すべて*"),COUNTIF(AI970,"*全て*")),S970="●",OR(K970=契約状況コード表!D$5,K970=契約状況コード表!D$6)),"年間支払金額(全官署、契約相手方ごと)",IF(AND(OR(COUNTIF(AI970,"*すべて*"),COUNTIF(AI970,"*全て*")),S970="●"),"年間支払金額(契約相手方ごと)",IF(AND(OR(K970=契約状況コード表!D$5,K970=契約状況コード表!D$6),AG970=契約状況コード表!G$7),"契約総額(全官署)",IF(AND(K970=契約状況コード表!D$7,AG970=契約状況コード表!G$7),"契約総額(自官署のみ)",IF(K970=契約状況コード表!D$7,"年間支払金額(自官署のみ)",IF(AG970=契約状況コード表!G$7,"契約総額",IF(AND(COUNTIF(BJ970,"&lt;&gt;*単価*"),OR(K970=契約状況コード表!D$5,K970=契約状況コード表!D$6)),"全官署予定価格",IF(AND(COUNTIF(BJ970,"*単価*"),OR(K970=契約状況コード表!D$5,K970=契約状況コード表!D$6)),"全官署支払金額",IF(AND(COUNTIF(BJ970,"&lt;&gt;*単価*"),COUNTIF(BJ970,"*変更契約*")),"変更後予定価格",IF(COUNTIF(BJ970,"*単価*"),"年間支払金額","予定価格"))))))))))))</f>
        <v>予定価格</v>
      </c>
      <c r="BD970" s="98" t="str">
        <f>IF(AND(BI970=契約状況コード表!M$5,T970&gt;契約状況コード表!N$5),"○",IF(AND(BI970=契約状況コード表!M$6,T970&gt;=契約状況コード表!N$6),"○",IF(AND(BI970=契約状況コード表!M$7,T970&gt;=契約状況コード表!N$7),"○",IF(AND(BI970=契約状況コード表!M$8,T970&gt;=契約状況コード表!N$8),"○",IF(AND(BI970=契約状況コード表!M$9,T970&gt;=契約状況コード表!N$9),"○",IF(AND(BI970=契約状況コード表!M$10,T970&gt;=契約状況コード表!N$10),"○",IF(AND(BI970=契約状況コード表!M$11,T970&gt;=契約状況コード表!N$11),"○",IF(AND(BI970=契約状況コード表!M$12,T970&gt;=契約状況コード表!N$12),"○",IF(AND(BI970=契約状況コード表!M$13,T970&gt;=契約状況コード表!N$13),"○",IF(T970="他官署で調達手続き入札を実施のため","○","×"))))))))))</f>
        <v>×</v>
      </c>
      <c r="BE970" s="98" t="str">
        <f>IF(AND(BI970=契約状況コード表!M$5,Y970&gt;契約状況コード表!N$5),"○",IF(AND(BI970=契約状況コード表!M$6,Y970&gt;=契約状況コード表!N$6),"○",IF(AND(BI970=契約状況コード表!M$7,Y970&gt;=契約状況コード表!N$7),"○",IF(AND(BI970=契約状況コード表!M$8,Y970&gt;=契約状況コード表!N$8),"○",IF(AND(BI970=契約状況コード表!M$9,Y970&gt;=契約状況コード表!N$9),"○",IF(AND(BI970=契約状況コード表!M$10,Y970&gt;=契約状況コード表!N$10),"○",IF(AND(BI970=契約状況コード表!M$11,Y970&gt;=契約状況コード表!N$11),"○",IF(AND(BI970=契約状況コード表!M$12,Y970&gt;=契約状況コード表!N$12),"○",IF(AND(BI970=契約状況コード表!M$13,Y970&gt;=契約状況コード表!N$13),"○","×")))))))))</f>
        <v>×</v>
      </c>
      <c r="BF970" s="98" t="str">
        <f t="shared" si="114"/>
        <v>×</v>
      </c>
      <c r="BG970" s="98" t="str">
        <f t="shared" si="115"/>
        <v>×</v>
      </c>
      <c r="BH970" s="99" t="str">
        <f t="shared" si="116"/>
        <v/>
      </c>
      <c r="BI970" s="146">
        <f t="shared" si="117"/>
        <v>0</v>
      </c>
      <c r="BJ970" s="29" t="str">
        <f>IF(AG970=契約状況コード表!G$5,"",IF(AND(K970&lt;&gt;"",ISTEXT(U970)),"分担契約/単価契約",IF(ISTEXT(U970),"単価契約",IF(K970&lt;&gt;"","分担契約",""))))</f>
        <v/>
      </c>
      <c r="BK970" s="147"/>
      <c r="BL970" s="102" t="str">
        <f>IF(COUNTIF(T970,"**"),"",IF(AND(T970&gt;=契約状況コード表!P$5,OR(H970=契約状況コード表!M$5,H970=契約状況コード表!M$6)),1,IF(AND(T970&gt;=契約状況コード表!P$13,H970&lt;&gt;契約状況コード表!M$5,H970&lt;&gt;契約状況コード表!M$6),1,"")))</f>
        <v/>
      </c>
      <c r="BM970" s="132" t="str">
        <f t="shared" si="118"/>
        <v>○</v>
      </c>
      <c r="BN970" s="102" t="b">
        <f t="shared" si="119"/>
        <v>1</v>
      </c>
      <c r="BO970" s="102" t="b">
        <f t="shared" si="120"/>
        <v>1</v>
      </c>
    </row>
    <row r="971" spans="7:67" ht="60.6" customHeight="1">
      <c r="G971" s="64"/>
      <c r="H971" s="65"/>
      <c r="I971" s="65"/>
      <c r="J971" s="65"/>
      <c r="K971" s="64"/>
      <c r="L971" s="29"/>
      <c r="M971" s="66"/>
      <c r="N971" s="65"/>
      <c r="O971" s="67"/>
      <c r="P971" s="72"/>
      <c r="Q971" s="73"/>
      <c r="R971" s="65"/>
      <c r="S971" s="64"/>
      <c r="T971" s="68"/>
      <c r="U971" s="75"/>
      <c r="V971" s="76"/>
      <c r="W971" s="148" t="str">
        <f>IF(OR(T971="他官署で調達手続きを実施のため",AG971=契約状況コード表!G$5),"－",IF(V971&lt;&gt;"",ROUNDDOWN(V971/T971,3),(IFERROR(ROUNDDOWN(U971/T971,3),"－"))))</f>
        <v>－</v>
      </c>
      <c r="X971" s="68"/>
      <c r="Y971" s="68"/>
      <c r="Z971" s="71"/>
      <c r="AA971" s="69"/>
      <c r="AB971" s="70"/>
      <c r="AC971" s="71"/>
      <c r="AD971" s="71"/>
      <c r="AE971" s="71"/>
      <c r="AF971" s="71"/>
      <c r="AG971" s="69"/>
      <c r="AH971" s="65"/>
      <c r="AI971" s="65"/>
      <c r="AJ971" s="65"/>
      <c r="AK971" s="29"/>
      <c r="AL971" s="29"/>
      <c r="AM971" s="170"/>
      <c r="AN971" s="170"/>
      <c r="AO971" s="170"/>
      <c r="AP971" s="170"/>
      <c r="AQ971" s="29"/>
      <c r="AR971" s="64"/>
      <c r="AS971" s="29"/>
      <c r="AT971" s="29"/>
      <c r="AU971" s="29"/>
      <c r="AV971" s="29"/>
      <c r="AW971" s="29"/>
      <c r="AX971" s="29"/>
      <c r="AY971" s="29"/>
      <c r="AZ971" s="29"/>
      <c r="BA971" s="90"/>
      <c r="BB971" s="97"/>
      <c r="BC971" s="98" t="str">
        <f>IF(AND(OR(K971=契約状況コード表!D$5,K971=契約状況コード表!D$6),OR(AG971=契約状況コード表!G$5,AG971=契約状況コード表!G$6)),"年間支払金額(全官署)",IF(OR(AG971=契約状況コード表!G$5,AG971=契約状況コード表!G$6),"年間支払金額",IF(AND(OR(COUNTIF(AI971,"*すべて*"),COUNTIF(AI971,"*全て*")),S971="●",OR(K971=契約状況コード表!D$5,K971=契約状況コード表!D$6)),"年間支払金額(全官署、契約相手方ごと)",IF(AND(OR(COUNTIF(AI971,"*すべて*"),COUNTIF(AI971,"*全て*")),S971="●"),"年間支払金額(契約相手方ごと)",IF(AND(OR(K971=契約状況コード表!D$5,K971=契約状況コード表!D$6),AG971=契約状況コード表!G$7),"契約総額(全官署)",IF(AND(K971=契約状況コード表!D$7,AG971=契約状況コード表!G$7),"契約総額(自官署のみ)",IF(K971=契約状況コード表!D$7,"年間支払金額(自官署のみ)",IF(AG971=契約状況コード表!G$7,"契約総額",IF(AND(COUNTIF(BJ971,"&lt;&gt;*単価*"),OR(K971=契約状況コード表!D$5,K971=契約状況コード表!D$6)),"全官署予定価格",IF(AND(COUNTIF(BJ971,"*単価*"),OR(K971=契約状況コード表!D$5,K971=契約状況コード表!D$6)),"全官署支払金額",IF(AND(COUNTIF(BJ971,"&lt;&gt;*単価*"),COUNTIF(BJ971,"*変更契約*")),"変更後予定価格",IF(COUNTIF(BJ971,"*単価*"),"年間支払金額","予定価格"))))))))))))</f>
        <v>予定価格</v>
      </c>
      <c r="BD971" s="98" t="str">
        <f>IF(AND(BI971=契約状況コード表!M$5,T971&gt;契約状況コード表!N$5),"○",IF(AND(BI971=契約状況コード表!M$6,T971&gt;=契約状況コード表!N$6),"○",IF(AND(BI971=契約状況コード表!M$7,T971&gt;=契約状況コード表!N$7),"○",IF(AND(BI971=契約状況コード表!M$8,T971&gt;=契約状況コード表!N$8),"○",IF(AND(BI971=契約状況コード表!M$9,T971&gt;=契約状況コード表!N$9),"○",IF(AND(BI971=契約状況コード表!M$10,T971&gt;=契約状況コード表!N$10),"○",IF(AND(BI971=契約状況コード表!M$11,T971&gt;=契約状況コード表!N$11),"○",IF(AND(BI971=契約状況コード表!M$12,T971&gt;=契約状況コード表!N$12),"○",IF(AND(BI971=契約状況コード表!M$13,T971&gt;=契約状況コード表!N$13),"○",IF(T971="他官署で調達手続き入札を実施のため","○","×"))))))))))</f>
        <v>×</v>
      </c>
      <c r="BE971" s="98" t="str">
        <f>IF(AND(BI971=契約状況コード表!M$5,Y971&gt;契約状況コード表!N$5),"○",IF(AND(BI971=契約状況コード表!M$6,Y971&gt;=契約状況コード表!N$6),"○",IF(AND(BI971=契約状況コード表!M$7,Y971&gt;=契約状況コード表!N$7),"○",IF(AND(BI971=契約状況コード表!M$8,Y971&gt;=契約状況コード表!N$8),"○",IF(AND(BI971=契約状況コード表!M$9,Y971&gt;=契約状況コード表!N$9),"○",IF(AND(BI971=契約状況コード表!M$10,Y971&gt;=契約状況コード表!N$10),"○",IF(AND(BI971=契約状況コード表!M$11,Y971&gt;=契約状況コード表!N$11),"○",IF(AND(BI971=契約状況コード表!M$12,Y971&gt;=契約状況コード表!N$12),"○",IF(AND(BI971=契約状況コード表!M$13,Y971&gt;=契約状況コード表!N$13),"○","×")))))))))</f>
        <v>×</v>
      </c>
      <c r="BF971" s="98" t="str">
        <f t="shared" si="114"/>
        <v>×</v>
      </c>
      <c r="BG971" s="98" t="str">
        <f t="shared" si="115"/>
        <v>×</v>
      </c>
      <c r="BH971" s="99" t="str">
        <f t="shared" si="116"/>
        <v/>
      </c>
      <c r="BI971" s="146">
        <f t="shared" si="117"/>
        <v>0</v>
      </c>
      <c r="BJ971" s="29" t="str">
        <f>IF(AG971=契約状況コード表!G$5,"",IF(AND(K971&lt;&gt;"",ISTEXT(U971)),"分担契約/単価契約",IF(ISTEXT(U971),"単価契約",IF(K971&lt;&gt;"","分担契約",""))))</f>
        <v/>
      </c>
      <c r="BK971" s="147"/>
      <c r="BL971" s="102" t="str">
        <f>IF(COUNTIF(T971,"**"),"",IF(AND(T971&gt;=契約状況コード表!P$5,OR(H971=契約状況コード表!M$5,H971=契約状況コード表!M$6)),1,IF(AND(T971&gt;=契約状況コード表!P$13,H971&lt;&gt;契約状況コード表!M$5,H971&lt;&gt;契約状況コード表!M$6),1,"")))</f>
        <v/>
      </c>
      <c r="BM971" s="132" t="str">
        <f t="shared" si="118"/>
        <v>○</v>
      </c>
      <c r="BN971" s="102" t="b">
        <f t="shared" si="119"/>
        <v>1</v>
      </c>
      <c r="BO971" s="102" t="b">
        <f t="shared" si="120"/>
        <v>1</v>
      </c>
    </row>
    <row r="972" spans="7:67" ht="60.6" customHeight="1">
      <c r="G972" s="64"/>
      <c r="H972" s="65"/>
      <c r="I972" s="65"/>
      <c r="J972" s="65"/>
      <c r="K972" s="64"/>
      <c r="L972" s="29"/>
      <c r="M972" s="66"/>
      <c r="N972" s="65"/>
      <c r="O972" s="67"/>
      <c r="P972" s="72"/>
      <c r="Q972" s="73"/>
      <c r="R972" s="65"/>
      <c r="S972" s="64"/>
      <c r="T972" s="68"/>
      <c r="U972" s="75"/>
      <c r="V972" s="76"/>
      <c r="W972" s="148" t="str">
        <f>IF(OR(T972="他官署で調達手続きを実施のため",AG972=契約状況コード表!G$5),"－",IF(V972&lt;&gt;"",ROUNDDOWN(V972/T972,3),(IFERROR(ROUNDDOWN(U972/T972,3),"－"))))</f>
        <v>－</v>
      </c>
      <c r="X972" s="68"/>
      <c r="Y972" s="68"/>
      <c r="Z972" s="71"/>
      <c r="AA972" s="69"/>
      <c r="AB972" s="70"/>
      <c r="AC972" s="71"/>
      <c r="AD972" s="71"/>
      <c r="AE972" s="71"/>
      <c r="AF972" s="71"/>
      <c r="AG972" s="69"/>
      <c r="AH972" s="65"/>
      <c r="AI972" s="65"/>
      <c r="AJ972" s="65"/>
      <c r="AK972" s="29"/>
      <c r="AL972" s="29"/>
      <c r="AM972" s="170"/>
      <c r="AN972" s="170"/>
      <c r="AO972" s="170"/>
      <c r="AP972" s="170"/>
      <c r="AQ972" s="29"/>
      <c r="AR972" s="64"/>
      <c r="AS972" s="29"/>
      <c r="AT972" s="29"/>
      <c r="AU972" s="29"/>
      <c r="AV972" s="29"/>
      <c r="AW972" s="29"/>
      <c r="AX972" s="29"/>
      <c r="AY972" s="29"/>
      <c r="AZ972" s="29"/>
      <c r="BA972" s="90"/>
      <c r="BB972" s="97"/>
      <c r="BC972" s="98" t="str">
        <f>IF(AND(OR(K972=契約状況コード表!D$5,K972=契約状況コード表!D$6),OR(AG972=契約状況コード表!G$5,AG972=契約状況コード表!G$6)),"年間支払金額(全官署)",IF(OR(AG972=契約状況コード表!G$5,AG972=契約状況コード表!G$6),"年間支払金額",IF(AND(OR(COUNTIF(AI972,"*すべて*"),COUNTIF(AI972,"*全て*")),S972="●",OR(K972=契約状況コード表!D$5,K972=契約状況コード表!D$6)),"年間支払金額(全官署、契約相手方ごと)",IF(AND(OR(COUNTIF(AI972,"*すべて*"),COUNTIF(AI972,"*全て*")),S972="●"),"年間支払金額(契約相手方ごと)",IF(AND(OR(K972=契約状況コード表!D$5,K972=契約状況コード表!D$6),AG972=契約状況コード表!G$7),"契約総額(全官署)",IF(AND(K972=契約状況コード表!D$7,AG972=契約状況コード表!G$7),"契約総額(自官署のみ)",IF(K972=契約状況コード表!D$7,"年間支払金額(自官署のみ)",IF(AG972=契約状況コード表!G$7,"契約総額",IF(AND(COUNTIF(BJ972,"&lt;&gt;*単価*"),OR(K972=契約状況コード表!D$5,K972=契約状況コード表!D$6)),"全官署予定価格",IF(AND(COUNTIF(BJ972,"*単価*"),OR(K972=契約状況コード表!D$5,K972=契約状況コード表!D$6)),"全官署支払金額",IF(AND(COUNTIF(BJ972,"&lt;&gt;*単価*"),COUNTIF(BJ972,"*変更契約*")),"変更後予定価格",IF(COUNTIF(BJ972,"*単価*"),"年間支払金額","予定価格"))))))))))))</f>
        <v>予定価格</v>
      </c>
      <c r="BD972" s="98" t="str">
        <f>IF(AND(BI972=契約状況コード表!M$5,T972&gt;契約状況コード表!N$5),"○",IF(AND(BI972=契約状況コード表!M$6,T972&gt;=契約状況コード表!N$6),"○",IF(AND(BI972=契約状況コード表!M$7,T972&gt;=契約状況コード表!N$7),"○",IF(AND(BI972=契約状況コード表!M$8,T972&gt;=契約状況コード表!N$8),"○",IF(AND(BI972=契約状況コード表!M$9,T972&gt;=契約状況コード表!N$9),"○",IF(AND(BI972=契約状況コード表!M$10,T972&gt;=契約状況コード表!N$10),"○",IF(AND(BI972=契約状況コード表!M$11,T972&gt;=契約状況コード表!N$11),"○",IF(AND(BI972=契約状況コード表!M$12,T972&gt;=契約状況コード表!N$12),"○",IF(AND(BI972=契約状況コード表!M$13,T972&gt;=契約状況コード表!N$13),"○",IF(T972="他官署で調達手続き入札を実施のため","○","×"))))))))))</f>
        <v>×</v>
      </c>
      <c r="BE972" s="98" t="str">
        <f>IF(AND(BI972=契約状況コード表!M$5,Y972&gt;契約状況コード表!N$5),"○",IF(AND(BI972=契約状況コード表!M$6,Y972&gt;=契約状況コード表!N$6),"○",IF(AND(BI972=契約状況コード表!M$7,Y972&gt;=契約状況コード表!N$7),"○",IF(AND(BI972=契約状況コード表!M$8,Y972&gt;=契約状況コード表!N$8),"○",IF(AND(BI972=契約状況コード表!M$9,Y972&gt;=契約状況コード表!N$9),"○",IF(AND(BI972=契約状況コード表!M$10,Y972&gt;=契約状況コード表!N$10),"○",IF(AND(BI972=契約状況コード表!M$11,Y972&gt;=契約状況コード表!N$11),"○",IF(AND(BI972=契約状況コード表!M$12,Y972&gt;=契約状況コード表!N$12),"○",IF(AND(BI972=契約状況コード表!M$13,Y972&gt;=契約状況コード表!N$13),"○","×")))))))))</f>
        <v>×</v>
      </c>
      <c r="BF972" s="98" t="str">
        <f t="shared" si="114"/>
        <v>×</v>
      </c>
      <c r="BG972" s="98" t="str">
        <f t="shared" si="115"/>
        <v>×</v>
      </c>
      <c r="BH972" s="99" t="str">
        <f t="shared" si="116"/>
        <v/>
      </c>
      <c r="BI972" s="146">
        <f t="shared" si="117"/>
        <v>0</v>
      </c>
      <c r="BJ972" s="29" t="str">
        <f>IF(AG972=契約状況コード表!G$5,"",IF(AND(K972&lt;&gt;"",ISTEXT(U972)),"分担契約/単価契約",IF(ISTEXT(U972),"単価契約",IF(K972&lt;&gt;"","分担契約",""))))</f>
        <v/>
      </c>
      <c r="BK972" s="147"/>
      <c r="BL972" s="102" t="str">
        <f>IF(COUNTIF(T972,"**"),"",IF(AND(T972&gt;=契約状況コード表!P$5,OR(H972=契約状況コード表!M$5,H972=契約状況コード表!M$6)),1,IF(AND(T972&gt;=契約状況コード表!P$13,H972&lt;&gt;契約状況コード表!M$5,H972&lt;&gt;契約状況コード表!M$6),1,"")))</f>
        <v/>
      </c>
      <c r="BM972" s="132" t="str">
        <f t="shared" si="118"/>
        <v>○</v>
      </c>
      <c r="BN972" s="102" t="b">
        <f t="shared" si="119"/>
        <v>1</v>
      </c>
      <c r="BO972" s="102" t="b">
        <f t="shared" si="120"/>
        <v>1</v>
      </c>
    </row>
    <row r="973" spans="7:67" ht="60.6" customHeight="1">
      <c r="G973" s="64"/>
      <c r="H973" s="65"/>
      <c r="I973" s="65"/>
      <c r="J973" s="65"/>
      <c r="K973" s="64"/>
      <c r="L973" s="29"/>
      <c r="M973" s="66"/>
      <c r="N973" s="65"/>
      <c r="O973" s="67"/>
      <c r="P973" s="72"/>
      <c r="Q973" s="73"/>
      <c r="R973" s="65"/>
      <c r="S973" s="64"/>
      <c r="T973" s="74"/>
      <c r="U973" s="131"/>
      <c r="V973" s="76"/>
      <c r="W973" s="148" t="str">
        <f>IF(OR(T973="他官署で調達手続きを実施のため",AG973=契約状況コード表!G$5),"－",IF(V973&lt;&gt;"",ROUNDDOWN(V973/T973,3),(IFERROR(ROUNDDOWN(U973/T973,3),"－"))))</f>
        <v>－</v>
      </c>
      <c r="X973" s="74"/>
      <c r="Y973" s="74"/>
      <c r="Z973" s="71"/>
      <c r="AA973" s="69"/>
      <c r="AB973" s="70"/>
      <c r="AC973" s="71"/>
      <c r="AD973" s="71"/>
      <c r="AE973" s="71"/>
      <c r="AF973" s="71"/>
      <c r="AG973" s="69"/>
      <c r="AH973" s="65"/>
      <c r="AI973" s="65"/>
      <c r="AJ973" s="65"/>
      <c r="AK973" s="29"/>
      <c r="AL973" s="29"/>
      <c r="AM973" s="170"/>
      <c r="AN973" s="170"/>
      <c r="AO973" s="170"/>
      <c r="AP973" s="170"/>
      <c r="AQ973" s="29"/>
      <c r="AR973" s="64"/>
      <c r="AS973" s="29"/>
      <c r="AT973" s="29"/>
      <c r="AU973" s="29"/>
      <c r="AV973" s="29"/>
      <c r="AW973" s="29"/>
      <c r="AX973" s="29"/>
      <c r="AY973" s="29"/>
      <c r="AZ973" s="29"/>
      <c r="BA973" s="90"/>
      <c r="BB973" s="97"/>
      <c r="BC973" s="98" t="str">
        <f>IF(AND(OR(K973=契約状況コード表!D$5,K973=契約状況コード表!D$6),OR(AG973=契約状況コード表!G$5,AG973=契約状況コード表!G$6)),"年間支払金額(全官署)",IF(OR(AG973=契約状況コード表!G$5,AG973=契約状況コード表!G$6),"年間支払金額",IF(AND(OR(COUNTIF(AI973,"*すべて*"),COUNTIF(AI973,"*全て*")),S973="●",OR(K973=契約状況コード表!D$5,K973=契約状況コード表!D$6)),"年間支払金額(全官署、契約相手方ごと)",IF(AND(OR(COUNTIF(AI973,"*すべて*"),COUNTIF(AI973,"*全て*")),S973="●"),"年間支払金額(契約相手方ごと)",IF(AND(OR(K973=契約状況コード表!D$5,K973=契約状況コード表!D$6),AG973=契約状況コード表!G$7),"契約総額(全官署)",IF(AND(K973=契約状況コード表!D$7,AG973=契約状況コード表!G$7),"契約総額(自官署のみ)",IF(K973=契約状況コード表!D$7,"年間支払金額(自官署のみ)",IF(AG973=契約状況コード表!G$7,"契約総額",IF(AND(COUNTIF(BJ973,"&lt;&gt;*単価*"),OR(K973=契約状況コード表!D$5,K973=契約状況コード表!D$6)),"全官署予定価格",IF(AND(COUNTIF(BJ973,"*単価*"),OR(K973=契約状況コード表!D$5,K973=契約状況コード表!D$6)),"全官署支払金額",IF(AND(COUNTIF(BJ973,"&lt;&gt;*単価*"),COUNTIF(BJ973,"*変更契約*")),"変更後予定価格",IF(COUNTIF(BJ973,"*単価*"),"年間支払金額","予定価格"))))))))))))</f>
        <v>予定価格</v>
      </c>
      <c r="BD973" s="98" t="str">
        <f>IF(AND(BI973=契約状況コード表!M$5,T973&gt;契約状況コード表!N$5),"○",IF(AND(BI973=契約状況コード表!M$6,T973&gt;=契約状況コード表!N$6),"○",IF(AND(BI973=契約状況コード表!M$7,T973&gt;=契約状況コード表!N$7),"○",IF(AND(BI973=契約状況コード表!M$8,T973&gt;=契約状況コード表!N$8),"○",IF(AND(BI973=契約状況コード表!M$9,T973&gt;=契約状況コード表!N$9),"○",IF(AND(BI973=契約状況コード表!M$10,T973&gt;=契約状況コード表!N$10),"○",IF(AND(BI973=契約状況コード表!M$11,T973&gt;=契約状況コード表!N$11),"○",IF(AND(BI973=契約状況コード表!M$12,T973&gt;=契約状況コード表!N$12),"○",IF(AND(BI973=契約状況コード表!M$13,T973&gt;=契約状況コード表!N$13),"○",IF(T973="他官署で調達手続き入札を実施のため","○","×"))))))))))</f>
        <v>×</v>
      </c>
      <c r="BE973" s="98" t="str">
        <f>IF(AND(BI973=契約状況コード表!M$5,Y973&gt;契約状況コード表!N$5),"○",IF(AND(BI973=契約状況コード表!M$6,Y973&gt;=契約状況コード表!N$6),"○",IF(AND(BI973=契約状況コード表!M$7,Y973&gt;=契約状況コード表!N$7),"○",IF(AND(BI973=契約状況コード表!M$8,Y973&gt;=契約状況コード表!N$8),"○",IF(AND(BI973=契約状況コード表!M$9,Y973&gt;=契約状況コード表!N$9),"○",IF(AND(BI973=契約状況コード表!M$10,Y973&gt;=契約状況コード表!N$10),"○",IF(AND(BI973=契約状況コード表!M$11,Y973&gt;=契約状況コード表!N$11),"○",IF(AND(BI973=契約状況コード表!M$12,Y973&gt;=契約状況コード表!N$12),"○",IF(AND(BI973=契約状況コード表!M$13,Y973&gt;=契約状況コード表!N$13),"○","×")))))))))</f>
        <v>×</v>
      </c>
      <c r="BF973" s="98" t="str">
        <f t="shared" si="114"/>
        <v>×</v>
      </c>
      <c r="BG973" s="98" t="str">
        <f t="shared" si="115"/>
        <v>×</v>
      </c>
      <c r="BH973" s="99" t="str">
        <f t="shared" si="116"/>
        <v/>
      </c>
      <c r="BI973" s="146">
        <f t="shared" si="117"/>
        <v>0</v>
      </c>
      <c r="BJ973" s="29" t="str">
        <f>IF(AG973=契約状況コード表!G$5,"",IF(AND(K973&lt;&gt;"",ISTEXT(U973)),"分担契約/単価契約",IF(ISTEXT(U973),"単価契約",IF(K973&lt;&gt;"","分担契約",""))))</f>
        <v/>
      </c>
      <c r="BK973" s="147"/>
      <c r="BL973" s="102" t="str">
        <f>IF(COUNTIF(T973,"**"),"",IF(AND(T973&gt;=契約状況コード表!P$5,OR(H973=契約状況コード表!M$5,H973=契約状況コード表!M$6)),1,IF(AND(T973&gt;=契約状況コード表!P$13,H973&lt;&gt;契約状況コード表!M$5,H973&lt;&gt;契約状況コード表!M$6),1,"")))</f>
        <v/>
      </c>
      <c r="BM973" s="132" t="str">
        <f t="shared" si="118"/>
        <v>○</v>
      </c>
      <c r="BN973" s="102" t="b">
        <f t="shared" si="119"/>
        <v>1</v>
      </c>
      <c r="BO973" s="102" t="b">
        <f t="shared" si="120"/>
        <v>1</v>
      </c>
    </row>
    <row r="974" spans="7:67" ht="60.6" customHeight="1">
      <c r="G974" s="64"/>
      <c r="H974" s="65"/>
      <c r="I974" s="65"/>
      <c r="J974" s="65"/>
      <c r="K974" s="64"/>
      <c r="L974" s="29"/>
      <c r="M974" s="66"/>
      <c r="N974" s="65"/>
      <c r="O974" s="67"/>
      <c r="P974" s="72"/>
      <c r="Q974" s="73"/>
      <c r="R974" s="65"/>
      <c r="S974" s="64"/>
      <c r="T974" s="68"/>
      <c r="U974" s="75"/>
      <c r="V974" s="76"/>
      <c r="W974" s="148" t="str">
        <f>IF(OR(T974="他官署で調達手続きを実施のため",AG974=契約状況コード表!G$5),"－",IF(V974&lt;&gt;"",ROUNDDOWN(V974/T974,3),(IFERROR(ROUNDDOWN(U974/T974,3),"－"))))</f>
        <v>－</v>
      </c>
      <c r="X974" s="68"/>
      <c r="Y974" s="68"/>
      <c r="Z974" s="71"/>
      <c r="AA974" s="69"/>
      <c r="AB974" s="70"/>
      <c r="AC974" s="71"/>
      <c r="AD974" s="71"/>
      <c r="AE974" s="71"/>
      <c r="AF974" s="71"/>
      <c r="AG974" s="69"/>
      <c r="AH974" s="65"/>
      <c r="AI974" s="65"/>
      <c r="AJ974" s="65"/>
      <c r="AK974" s="29"/>
      <c r="AL974" s="29"/>
      <c r="AM974" s="170"/>
      <c r="AN974" s="170"/>
      <c r="AO974" s="170"/>
      <c r="AP974" s="170"/>
      <c r="AQ974" s="29"/>
      <c r="AR974" s="64"/>
      <c r="AS974" s="29"/>
      <c r="AT974" s="29"/>
      <c r="AU974" s="29"/>
      <c r="AV974" s="29"/>
      <c r="AW974" s="29"/>
      <c r="AX974" s="29"/>
      <c r="AY974" s="29"/>
      <c r="AZ974" s="29"/>
      <c r="BA974" s="90"/>
      <c r="BB974" s="97"/>
      <c r="BC974" s="98" t="str">
        <f>IF(AND(OR(K974=契約状況コード表!D$5,K974=契約状況コード表!D$6),OR(AG974=契約状況コード表!G$5,AG974=契約状況コード表!G$6)),"年間支払金額(全官署)",IF(OR(AG974=契約状況コード表!G$5,AG974=契約状況コード表!G$6),"年間支払金額",IF(AND(OR(COUNTIF(AI974,"*すべて*"),COUNTIF(AI974,"*全て*")),S974="●",OR(K974=契約状況コード表!D$5,K974=契約状況コード表!D$6)),"年間支払金額(全官署、契約相手方ごと)",IF(AND(OR(COUNTIF(AI974,"*すべて*"),COUNTIF(AI974,"*全て*")),S974="●"),"年間支払金額(契約相手方ごと)",IF(AND(OR(K974=契約状況コード表!D$5,K974=契約状況コード表!D$6),AG974=契約状況コード表!G$7),"契約総額(全官署)",IF(AND(K974=契約状況コード表!D$7,AG974=契約状況コード表!G$7),"契約総額(自官署のみ)",IF(K974=契約状況コード表!D$7,"年間支払金額(自官署のみ)",IF(AG974=契約状況コード表!G$7,"契約総額",IF(AND(COUNTIF(BJ974,"&lt;&gt;*単価*"),OR(K974=契約状況コード表!D$5,K974=契約状況コード表!D$6)),"全官署予定価格",IF(AND(COUNTIF(BJ974,"*単価*"),OR(K974=契約状況コード表!D$5,K974=契約状況コード表!D$6)),"全官署支払金額",IF(AND(COUNTIF(BJ974,"&lt;&gt;*単価*"),COUNTIF(BJ974,"*変更契約*")),"変更後予定価格",IF(COUNTIF(BJ974,"*単価*"),"年間支払金額","予定価格"))))))))))))</f>
        <v>予定価格</v>
      </c>
      <c r="BD974" s="98" t="str">
        <f>IF(AND(BI974=契約状況コード表!M$5,T974&gt;契約状況コード表!N$5),"○",IF(AND(BI974=契約状況コード表!M$6,T974&gt;=契約状況コード表!N$6),"○",IF(AND(BI974=契約状況コード表!M$7,T974&gt;=契約状況コード表!N$7),"○",IF(AND(BI974=契約状況コード表!M$8,T974&gt;=契約状況コード表!N$8),"○",IF(AND(BI974=契約状況コード表!M$9,T974&gt;=契約状況コード表!N$9),"○",IF(AND(BI974=契約状況コード表!M$10,T974&gt;=契約状況コード表!N$10),"○",IF(AND(BI974=契約状況コード表!M$11,T974&gt;=契約状況コード表!N$11),"○",IF(AND(BI974=契約状況コード表!M$12,T974&gt;=契約状況コード表!N$12),"○",IF(AND(BI974=契約状況コード表!M$13,T974&gt;=契約状況コード表!N$13),"○",IF(T974="他官署で調達手続き入札を実施のため","○","×"))))))))))</f>
        <v>×</v>
      </c>
      <c r="BE974" s="98" t="str">
        <f>IF(AND(BI974=契約状況コード表!M$5,Y974&gt;契約状況コード表!N$5),"○",IF(AND(BI974=契約状況コード表!M$6,Y974&gt;=契約状況コード表!N$6),"○",IF(AND(BI974=契約状況コード表!M$7,Y974&gt;=契約状況コード表!N$7),"○",IF(AND(BI974=契約状況コード表!M$8,Y974&gt;=契約状況コード表!N$8),"○",IF(AND(BI974=契約状況コード表!M$9,Y974&gt;=契約状況コード表!N$9),"○",IF(AND(BI974=契約状況コード表!M$10,Y974&gt;=契約状況コード表!N$10),"○",IF(AND(BI974=契約状況コード表!M$11,Y974&gt;=契約状況コード表!N$11),"○",IF(AND(BI974=契約状況コード表!M$12,Y974&gt;=契約状況コード表!N$12),"○",IF(AND(BI974=契約状況コード表!M$13,Y974&gt;=契約状況コード表!N$13),"○","×")))))))))</f>
        <v>×</v>
      </c>
      <c r="BF974" s="98" t="str">
        <f t="shared" si="114"/>
        <v>×</v>
      </c>
      <c r="BG974" s="98" t="str">
        <f t="shared" si="115"/>
        <v>×</v>
      </c>
      <c r="BH974" s="99" t="str">
        <f t="shared" si="116"/>
        <v/>
      </c>
      <c r="BI974" s="146">
        <f t="shared" si="117"/>
        <v>0</v>
      </c>
      <c r="BJ974" s="29" t="str">
        <f>IF(AG974=契約状況コード表!G$5,"",IF(AND(K974&lt;&gt;"",ISTEXT(U974)),"分担契約/単価契約",IF(ISTEXT(U974),"単価契約",IF(K974&lt;&gt;"","分担契約",""))))</f>
        <v/>
      </c>
      <c r="BK974" s="147"/>
      <c r="BL974" s="102" t="str">
        <f>IF(COUNTIF(T974,"**"),"",IF(AND(T974&gt;=契約状況コード表!P$5,OR(H974=契約状況コード表!M$5,H974=契約状況コード表!M$6)),1,IF(AND(T974&gt;=契約状況コード表!P$13,H974&lt;&gt;契約状況コード表!M$5,H974&lt;&gt;契約状況コード表!M$6),1,"")))</f>
        <v/>
      </c>
      <c r="BM974" s="132" t="str">
        <f t="shared" si="118"/>
        <v>○</v>
      </c>
      <c r="BN974" s="102" t="b">
        <f t="shared" si="119"/>
        <v>1</v>
      </c>
      <c r="BO974" s="102" t="b">
        <f t="shared" si="120"/>
        <v>1</v>
      </c>
    </row>
    <row r="975" spans="7:67" ht="60.6" customHeight="1">
      <c r="G975" s="64"/>
      <c r="H975" s="65"/>
      <c r="I975" s="65"/>
      <c r="J975" s="65"/>
      <c r="K975" s="64"/>
      <c r="L975" s="29"/>
      <c r="M975" s="66"/>
      <c r="N975" s="65"/>
      <c r="O975" s="67"/>
      <c r="P975" s="72"/>
      <c r="Q975" s="73"/>
      <c r="R975" s="65"/>
      <c r="S975" s="64"/>
      <c r="T975" s="68"/>
      <c r="U975" s="75"/>
      <c r="V975" s="76"/>
      <c r="W975" s="148" t="str">
        <f>IF(OR(T975="他官署で調達手続きを実施のため",AG975=契約状況コード表!G$5),"－",IF(V975&lt;&gt;"",ROUNDDOWN(V975/T975,3),(IFERROR(ROUNDDOWN(U975/T975,3),"－"))))</f>
        <v>－</v>
      </c>
      <c r="X975" s="68"/>
      <c r="Y975" s="68"/>
      <c r="Z975" s="71"/>
      <c r="AA975" s="69"/>
      <c r="AB975" s="70"/>
      <c r="AC975" s="71"/>
      <c r="AD975" s="71"/>
      <c r="AE975" s="71"/>
      <c r="AF975" s="71"/>
      <c r="AG975" s="69"/>
      <c r="AH975" s="65"/>
      <c r="AI975" s="65"/>
      <c r="AJ975" s="65"/>
      <c r="AK975" s="29"/>
      <c r="AL975" s="29"/>
      <c r="AM975" s="170"/>
      <c r="AN975" s="170"/>
      <c r="AO975" s="170"/>
      <c r="AP975" s="170"/>
      <c r="AQ975" s="29"/>
      <c r="AR975" s="64"/>
      <c r="AS975" s="29"/>
      <c r="AT975" s="29"/>
      <c r="AU975" s="29"/>
      <c r="AV975" s="29"/>
      <c r="AW975" s="29"/>
      <c r="AX975" s="29"/>
      <c r="AY975" s="29"/>
      <c r="AZ975" s="29"/>
      <c r="BA975" s="90"/>
      <c r="BB975" s="97"/>
      <c r="BC975" s="98" t="str">
        <f>IF(AND(OR(K975=契約状況コード表!D$5,K975=契約状況コード表!D$6),OR(AG975=契約状況コード表!G$5,AG975=契約状況コード表!G$6)),"年間支払金額(全官署)",IF(OR(AG975=契約状況コード表!G$5,AG975=契約状況コード表!G$6),"年間支払金額",IF(AND(OR(COUNTIF(AI975,"*すべて*"),COUNTIF(AI975,"*全て*")),S975="●",OR(K975=契約状況コード表!D$5,K975=契約状況コード表!D$6)),"年間支払金額(全官署、契約相手方ごと)",IF(AND(OR(COUNTIF(AI975,"*すべて*"),COUNTIF(AI975,"*全て*")),S975="●"),"年間支払金額(契約相手方ごと)",IF(AND(OR(K975=契約状況コード表!D$5,K975=契約状況コード表!D$6),AG975=契約状況コード表!G$7),"契約総額(全官署)",IF(AND(K975=契約状況コード表!D$7,AG975=契約状況コード表!G$7),"契約総額(自官署のみ)",IF(K975=契約状況コード表!D$7,"年間支払金額(自官署のみ)",IF(AG975=契約状況コード表!G$7,"契約総額",IF(AND(COUNTIF(BJ975,"&lt;&gt;*単価*"),OR(K975=契約状況コード表!D$5,K975=契約状況コード表!D$6)),"全官署予定価格",IF(AND(COUNTIF(BJ975,"*単価*"),OR(K975=契約状況コード表!D$5,K975=契約状況コード表!D$6)),"全官署支払金額",IF(AND(COUNTIF(BJ975,"&lt;&gt;*単価*"),COUNTIF(BJ975,"*変更契約*")),"変更後予定価格",IF(COUNTIF(BJ975,"*単価*"),"年間支払金額","予定価格"))))))))))))</f>
        <v>予定価格</v>
      </c>
      <c r="BD975" s="98" t="str">
        <f>IF(AND(BI975=契約状況コード表!M$5,T975&gt;契約状況コード表!N$5),"○",IF(AND(BI975=契約状況コード表!M$6,T975&gt;=契約状況コード表!N$6),"○",IF(AND(BI975=契約状況コード表!M$7,T975&gt;=契約状況コード表!N$7),"○",IF(AND(BI975=契約状況コード表!M$8,T975&gt;=契約状況コード表!N$8),"○",IF(AND(BI975=契約状況コード表!M$9,T975&gt;=契約状況コード表!N$9),"○",IF(AND(BI975=契約状況コード表!M$10,T975&gt;=契約状況コード表!N$10),"○",IF(AND(BI975=契約状況コード表!M$11,T975&gt;=契約状況コード表!N$11),"○",IF(AND(BI975=契約状況コード表!M$12,T975&gt;=契約状況コード表!N$12),"○",IF(AND(BI975=契約状況コード表!M$13,T975&gt;=契約状況コード表!N$13),"○",IF(T975="他官署で調達手続き入札を実施のため","○","×"))))))))))</f>
        <v>×</v>
      </c>
      <c r="BE975" s="98" t="str">
        <f>IF(AND(BI975=契約状況コード表!M$5,Y975&gt;契約状況コード表!N$5),"○",IF(AND(BI975=契約状況コード表!M$6,Y975&gt;=契約状況コード表!N$6),"○",IF(AND(BI975=契約状況コード表!M$7,Y975&gt;=契約状況コード表!N$7),"○",IF(AND(BI975=契約状況コード表!M$8,Y975&gt;=契約状況コード表!N$8),"○",IF(AND(BI975=契約状況コード表!M$9,Y975&gt;=契約状況コード表!N$9),"○",IF(AND(BI975=契約状況コード表!M$10,Y975&gt;=契約状況コード表!N$10),"○",IF(AND(BI975=契約状況コード表!M$11,Y975&gt;=契約状況コード表!N$11),"○",IF(AND(BI975=契約状況コード表!M$12,Y975&gt;=契約状況コード表!N$12),"○",IF(AND(BI975=契約状況コード表!M$13,Y975&gt;=契約状況コード表!N$13),"○","×")))))))))</f>
        <v>×</v>
      </c>
      <c r="BF975" s="98" t="str">
        <f t="shared" si="114"/>
        <v>×</v>
      </c>
      <c r="BG975" s="98" t="str">
        <f t="shared" si="115"/>
        <v>×</v>
      </c>
      <c r="BH975" s="99" t="str">
        <f t="shared" si="116"/>
        <v/>
      </c>
      <c r="BI975" s="146">
        <f t="shared" si="117"/>
        <v>0</v>
      </c>
      <c r="BJ975" s="29" t="str">
        <f>IF(AG975=契約状況コード表!G$5,"",IF(AND(K975&lt;&gt;"",ISTEXT(U975)),"分担契約/単価契約",IF(ISTEXT(U975),"単価契約",IF(K975&lt;&gt;"","分担契約",""))))</f>
        <v/>
      </c>
      <c r="BK975" s="147"/>
      <c r="BL975" s="102" t="str">
        <f>IF(COUNTIF(T975,"**"),"",IF(AND(T975&gt;=契約状況コード表!P$5,OR(H975=契約状況コード表!M$5,H975=契約状況コード表!M$6)),1,IF(AND(T975&gt;=契約状況コード表!P$13,H975&lt;&gt;契約状況コード表!M$5,H975&lt;&gt;契約状況コード表!M$6),1,"")))</f>
        <v/>
      </c>
      <c r="BM975" s="132" t="str">
        <f t="shared" si="118"/>
        <v>○</v>
      </c>
      <c r="BN975" s="102" t="b">
        <f t="shared" si="119"/>
        <v>1</v>
      </c>
      <c r="BO975" s="102" t="b">
        <f t="shared" si="120"/>
        <v>1</v>
      </c>
    </row>
    <row r="976" spans="7:67" ht="60.6" customHeight="1">
      <c r="G976" s="64"/>
      <c r="H976" s="65"/>
      <c r="I976" s="65"/>
      <c r="J976" s="65"/>
      <c r="K976" s="64"/>
      <c r="L976" s="29"/>
      <c r="M976" s="66"/>
      <c r="N976" s="65"/>
      <c r="O976" s="67"/>
      <c r="P976" s="72"/>
      <c r="Q976" s="73"/>
      <c r="R976" s="65"/>
      <c r="S976" s="64"/>
      <c r="T976" s="68"/>
      <c r="U976" s="75"/>
      <c r="V976" s="76"/>
      <c r="W976" s="148" t="str">
        <f>IF(OR(T976="他官署で調達手続きを実施のため",AG976=契約状況コード表!G$5),"－",IF(V976&lt;&gt;"",ROUNDDOWN(V976/T976,3),(IFERROR(ROUNDDOWN(U976/T976,3),"－"))))</f>
        <v>－</v>
      </c>
      <c r="X976" s="68"/>
      <c r="Y976" s="68"/>
      <c r="Z976" s="71"/>
      <c r="AA976" s="69"/>
      <c r="AB976" s="70"/>
      <c r="AC976" s="71"/>
      <c r="AD976" s="71"/>
      <c r="AE976" s="71"/>
      <c r="AF976" s="71"/>
      <c r="AG976" s="69"/>
      <c r="AH976" s="65"/>
      <c r="AI976" s="65"/>
      <c r="AJ976" s="65"/>
      <c r="AK976" s="29"/>
      <c r="AL976" s="29"/>
      <c r="AM976" s="170"/>
      <c r="AN976" s="170"/>
      <c r="AO976" s="170"/>
      <c r="AP976" s="170"/>
      <c r="AQ976" s="29"/>
      <c r="AR976" s="64"/>
      <c r="AS976" s="29"/>
      <c r="AT976" s="29"/>
      <c r="AU976" s="29"/>
      <c r="AV976" s="29"/>
      <c r="AW976" s="29"/>
      <c r="AX976" s="29"/>
      <c r="AY976" s="29"/>
      <c r="AZ976" s="29"/>
      <c r="BA976" s="90"/>
      <c r="BB976" s="97"/>
      <c r="BC976" s="98" t="str">
        <f>IF(AND(OR(K976=契約状況コード表!D$5,K976=契約状況コード表!D$6),OR(AG976=契約状況コード表!G$5,AG976=契約状況コード表!G$6)),"年間支払金額(全官署)",IF(OR(AG976=契約状況コード表!G$5,AG976=契約状況コード表!G$6),"年間支払金額",IF(AND(OR(COUNTIF(AI976,"*すべて*"),COUNTIF(AI976,"*全て*")),S976="●",OR(K976=契約状況コード表!D$5,K976=契約状況コード表!D$6)),"年間支払金額(全官署、契約相手方ごと)",IF(AND(OR(COUNTIF(AI976,"*すべて*"),COUNTIF(AI976,"*全て*")),S976="●"),"年間支払金額(契約相手方ごと)",IF(AND(OR(K976=契約状況コード表!D$5,K976=契約状況コード表!D$6),AG976=契約状況コード表!G$7),"契約総額(全官署)",IF(AND(K976=契約状況コード表!D$7,AG976=契約状況コード表!G$7),"契約総額(自官署のみ)",IF(K976=契約状況コード表!D$7,"年間支払金額(自官署のみ)",IF(AG976=契約状況コード表!G$7,"契約総額",IF(AND(COUNTIF(BJ976,"&lt;&gt;*単価*"),OR(K976=契約状況コード表!D$5,K976=契約状況コード表!D$6)),"全官署予定価格",IF(AND(COUNTIF(BJ976,"*単価*"),OR(K976=契約状況コード表!D$5,K976=契約状況コード表!D$6)),"全官署支払金額",IF(AND(COUNTIF(BJ976,"&lt;&gt;*単価*"),COUNTIF(BJ976,"*変更契約*")),"変更後予定価格",IF(COUNTIF(BJ976,"*単価*"),"年間支払金額","予定価格"))))))))))))</f>
        <v>予定価格</v>
      </c>
      <c r="BD976" s="98" t="str">
        <f>IF(AND(BI976=契約状況コード表!M$5,T976&gt;契約状況コード表!N$5),"○",IF(AND(BI976=契約状況コード表!M$6,T976&gt;=契約状況コード表!N$6),"○",IF(AND(BI976=契約状況コード表!M$7,T976&gt;=契約状況コード表!N$7),"○",IF(AND(BI976=契約状況コード表!M$8,T976&gt;=契約状況コード表!N$8),"○",IF(AND(BI976=契約状況コード表!M$9,T976&gt;=契約状況コード表!N$9),"○",IF(AND(BI976=契約状況コード表!M$10,T976&gt;=契約状況コード表!N$10),"○",IF(AND(BI976=契約状況コード表!M$11,T976&gt;=契約状況コード表!N$11),"○",IF(AND(BI976=契約状況コード表!M$12,T976&gt;=契約状況コード表!N$12),"○",IF(AND(BI976=契約状況コード表!M$13,T976&gt;=契約状況コード表!N$13),"○",IF(T976="他官署で調達手続き入札を実施のため","○","×"))))))))))</f>
        <v>×</v>
      </c>
      <c r="BE976" s="98" t="str">
        <f>IF(AND(BI976=契約状況コード表!M$5,Y976&gt;契約状況コード表!N$5),"○",IF(AND(BI976=契約状況コード表!M$6,Y976&gt;=契約状況コード表!N$6),"○",IF(AND(BI976=契約状況コード表!M$7,Y976&gt;=契約状況コード表!N$7),"○",IF(AND(BI976=契約状況コード表!M$8,Y976&gt;=契約状況コード表!N$8),"○",IF(AND(BI976=契約状況コード表!M$9,Y976&gt;=契約状況コード表!N$9),"○",IF(AND(BI976=契約状況コード表!M$10,Y976&gt;=契約状況コード表!N$10),"○",IF(AND(BI976=契約状況コード表!M$11,Y976&gt;=契約状況コード表!N$11),"○",IF(AND(BI976=契約状況コード表!M$12,Y976&gt;=契約状況コード表!N$12),"○",IF(AND(BI976=契約状況コード表!M$13,Y976&gt;=契約状況コード表!N$13),"○","×")))))))))</f>
        <v>×</v>
      </c>
      <c r="BF976" s="98" t="str">
        <f t="shared" si="114"/>
        <v>×</v>
      </c>
      <c r="BG976" s="98" t="str">
        <f t="shared" si="115"/>
        <v>×</v>
      </c>
      <c r="BH976" s="99" t="str">
        <f t="shared" si="116"/>
        <v/>
      </c>
      <c r="BI976" s="146">
        <f t="shared" si="117"/>
        <v>0</v>
      </c>
      <c r="BJ976" s="29" t="str">
        <f>IF(AG976=契約状況コード表!G$5,"",IF(AND(K976&lt;&gt;"",ISTEXT(U976)),"分担契約/単価契約",IF(ISTEXT(U976),"単価契約",IF(K976&lt;&gt;"","分担契約",""))))</f>
        <v/>
      </c>
      <c r="BK976" s="147"/>
      <c r="BL976" s="102" t="str">
        <f>IF(COUNTIF(T976,"**"),"",IF(AND(T976&gt;=契約状況コード表!P$5,OR(H976=契約状況コード表!M$5,H976=契約状況コード表!M$6)),1,IF(AND(T976&gt;=契約状況コード表!P$13,H976&lt;&gt;契約状況コード表!M$5,H976&lt;&gt;契約状況コード表!M$6),1,"")))</f>
        <v/>
      </c>
      <c r="BM976" s="132" t="str">
        <f t="shared" si="118"/>
        <v>○</v>
      </c>
      <c r="BN976" s="102" t="b">
        <f t="shared" si="119"/>
        <v>1</v>
      </c>
      <c r="BO976" s="102" t="b">
        <f t="shared" si="120"/>
        <v>1</v>
      </c>
    </row>
    <row r="977" spans="7:67" ht="60.6" customHeight="1">
      <c r="G977" s="64"/>
      <c r="H977" s="65"/>
      <c r="I977" s="65"/>
      <c r="J977" s="65"/>
      <c r="K977" s="64"/>
      <c r="L977" s="29"/>
      <c r="M977" s="66"/>
      <c r="N977" s="65"/>
      <c r="O977" s="67"/>
      <c r="P977" s="72"/>
      <c r="Q977" s="73"/>
      <c r="R977" s="65"/>
      <c r="S977" s="64"/>
      <c r="T977" s="68"/>
      <c r="U977" s="75"/>
      <c r="V977" s="76"/>
      <c r="W977" s="148" t="str">
        <f>IF(OR(T977="他官署で調達手続きを実施のため",AG977=契約状況コード表!G$5),"－",IF(V977&lt;&gt;"",ROUNDDOWN(V977/T977,3),(IFERROR(ROUNDDOWN(U977/T977,3),"－"))))</f>
        <v>－</v>
      </c>
      <c r="X977" s="68"/>
      <c r="Y977" s="68"/>
      <c r="Z977" s="71"/>
      <c r="AA977" s="69"/>
      <c r="AB977" s="70"/>
      <c r="AC977" s="71"/>
      <c r="AD977" s="71"/>
      <c r="AE977" s="71"/>
      <c r="AF977" s="71"/>
      <c r="AG977" s="69"/>
      <c r="AH977" s="65"/>
      <c r="AI977" s="65"/>
      <c r="AJ977" s="65"/>
      <c r="AK977" s="29"/>
      <c r="AL977" s="29"/>
      <c r="AM977" s="170"/>
      <c r="AN977" s="170"/>
      <c r="AO977" s="170"/>
      <c r="AP977" s="170"/>
      <c r="AQ977" s="29"/>
      <c r="AR977" s="64"/>
      <c r="AS977" s="29"/>
      <c r="AT977" s="29"/>
      <c r="AU977" s="29"/>
      <c r="AV977" s="29"/>
      <c r="AW977" s="29"/>
      <c r="AX977" s="29"/>
      <c r="AY977" s="29"/>
      <c r="AZ977" s="29"/>
      <c r="BA977" s="92"/>
      <c r="BB977" s="97"/>
      <c r="BC977" s="98" t="str">
        <f>IF(AND(OR(K977=契約状況コード表!D$5,K977=契約状況コード表!D$6),OR(AG977=契約状況コード表!G$5,AG977=契約状況コード表!G$6)),"年間支払金額(全官署)",IF(OR(AG977=契約状況コード表!G$5,AG977=契約状況コード表!G$6),"年間支払金額",IF(AND(OR(COUNTIF(AI977,"*すべて*"),COUNTIF(AI977,"*全て*")),S977="●",OR(K977=契約状況コード表!D$5,K977=契約状況コード表!D$6)),"年間支払金額(全官署、契約相手方ごと)",IF(AND(OR(COUNTIF(AI977,"*すべて*"),COUNTIF(AI977,"*全て*")),S977="●"),"年間支払金額(契約相手方ごと)",IF(AND(OR(K977=契約状況コード表!D$5,K977=契約状況コード表!D$6),AG977=契約状況コード表!G$7),"契約総額(全官署)",IF(AND(K977=契約状況コード表!D$7,AG977=契約状況コード表!G$7),"契約総額(自官署のみ)",IF(K977=契約状況コード表!D$7,"年間支払金額(自官署のみ)",IF(AG977=契約状況コード表!G$7,"契約総額",IF(AND(COUNTIF(BJ977,"&lt;&gt;*単価*"),OR(K977=契約状況コード表!D$5,K977=契約状況コード表!D$6)),"全官署予定価格",IF(AND(COUNTIF(BJ977,"*単価*"),OR(K977=契約状況コード表!D$5,K977=契約状況コード表!D$6)),"全官署支払金額",IF(AND(COUNTIF(BJ977,"&lt;&gt;*単価*"),COUNTIF(BJ977,"*変更契約*")),"変更後予定価格",IF(COUNTIF(BJ977,"*単価*"),"年間支払金額","予定価格"))))))))))))</f>
        <v>予定価格</v>
      </c>
      <c r="BD977" s="98" t="str">
        <f>IF(AND(BI977=契約状況コード表!M$5,T977&gt;契約状況コード表!N$5),"○",IF(AND(BI977=契約状況コード表!M$6,T977&gt;=契約状況コード表!N$6),"○",IF(AND(BI977=契約状況コード表!M$7,T977&gt;=契約状況コード表!N$7),"○",IF(AND(BI977=契約状況コード表!M$8,T977&gt;=契約状況コード表!N$8),"○",IF(AND(BI977=契約状況コード表!M$9,T977&gt;=契約状況コード表!N$9),"○",IF(AND(BI977=契約状況コード表!M$10,T977&gt;=契約状況コード表!N$10),"○",IF(AND(BI977=契約状況コード表!M$11,T977&gt;=契約状況コード表!N$11),"○",IF(AND(BI977=契約状況コード表!M$12,T977&gt;=契約状況コード表!N$12),"○",IF(AND(BI977=契約状況コード表!M$13,T977&gt;=契約状況コード表!N$13),"○",IF(T977="他官署で調達手続き入札を実施のため","○","×"))))))))))</f>
        <v>×</v>
      </c>
      <c r="BE977" s="98" t="str">
        <f>IF(AND(BI977=契約状況コード表!M$5,Y977&gt;契約状況コード表!N$5),"○",IF(AND(BI977=契約状況コード表!M$6,Y977&gt;=契約状況コード表!N$6),"○",IF(AND(BI977=契約状況コード表!M$7,Y977&gt;=契約状況コード表!N$7),"○",IF(AND(BI977=契約状況コード表!M$8,Y977&gt;=契約状況コード表!N$8),"○",IF(AND(BI977=契約状況コード表!M$9,Y977&gt;=契約状況コード表!N$9),"○",IF(AND(BI977=契約状況コード表!M$10,Y977&gt;=契約状況コード表!N$10),"○",IF(AND(BI977=契約状況コード表!M$11,Y977&gt;=契約状況コード表!N$11),"○",IF(AND(BI977=契約状況コード表!M$12,Y977&gt;=契約状況コード表!N$12),"○",IF(AND(BI977=契約状況コード表!M$13,Y977&gt;=契約状況コード表!N$13),"○","×")))))))))</f>
        <v>×</v>
      </c>
      <c r="BF977" s="98" t="str">
        <f t="shared" si="114"/>
        <v>×</v>
      </c>
      <c r="BG977" s="98" t="str">
        <f t="shared" si="115"/>
        <v>×</v>
      </c>
      <c r="BH977" s="99" t="str">
        <f t="shared" si="116"/>
        <v/>
      </c>
      <c r="BI977" s="146">
        <f t="shared" si="117"/>
        <v>0</v>
      </c>
      <c r="BJ977" s="29" t="str">
        <f>IF(AG977=契約状況コード表!G$5,"",IF(AND(K977&lt;&gt;"",ISTEXT(U977)),"分担契約/単価契約",IF(ISTEXT(U977),"単価契約",IF(K977&lt;&gt;"","分担契約",""))))</f>
        <v/>
      </c>
      <c r="BK977" s="147"/>
      <c r="BL977" s="102" t="str">
        <f>IF(COUNTIF(T977,"**"),"",IF(AND(T977&gt;=契約状況コード表!P$5,OR(H977=契約状況コード表!M$5,H977=契約状況コード表!M$6)),1,IF(AND(T977&gt;=契約状況コード表!P$13,H977&lt;&gt;契約状況コード表!M$5,H977&lt;&gt;契約状況コード表!M$6),1,"")))</f>
        <v/>
      </c>
      <c r="BM977" s="132" t="str">
        <f t="shared" si="118"/>
        <v>○</v>
      </c>
      <c r="BN977" s="102" t="b">
        <f t="shared" si="119"/>
        <v>1</v>
      </c>
      <c r="BO977" s="102" t="b">
        <f t="shared" si="120"/>
        <v>1</v>
      </c>
    </row>
    <row r="978" spans="7:67" ht="60.6" customHeight="1">
      <c r="G978" s="64"/>
      <c r="H978" s="65"/>
      <c r="I978" s="65"/>
      <c r="J978" s="65"/>
      <c r="K978" s="64"/>
      <c r="L978" s="29"/>
      <c r="M978" s="66"/>
      <c r="N978" s="65"/>
      <c r="O978" s="67"/>
      <c r="P978" s="72"/>
      <c r="Q978" s="73"/>
      <c r="R978" s="65"/>
      <c r="S978" s="64"/>
      <c r="T978" s="68"/>
      <c r="U978" s="75"/>
      <c r="V978" s="76"/>
      <c r="W978" s="148" t="str">
        <f>IF(OR(T978="他官署で調達手続きを実施のため",AG978=契約状況コード表!G$5),"－",IF(V978&lt;&gt;"",ROUNDDOWN(V978/T978,3),(IFERROR(ROUNDDOWN(U978/T978,3),"－"))))</f>
        <v>－</v>
      </c>
      <c r="X978" s="68"/>
      <c r="Y978" s="68"/>
      <c r="Z978" s="71"/>
      <c r="AA978" s="69"/>
      <c r="AB978" s="70"/>
      <c r="AC978" s="71"/>
      <c r="AD978" s="71"/>
      <c r="AE978" s="71"/>
      <c r="AF978" s="71"/>
      <c r="AG978" s="69"/>
      <c r="AH978" s="65"/>
      <c r="AI978" s="65"/>
      <c r="AJ978" s="65"/>
      <c r="AK978" s="29"/>
      <c r="AL978" s="29"/>
      <c r="AM978" s="170"/>
      <c r="AN978" s="170"/>
      <c r="AO978" s="170"/>
      <c r="AP978" s="170"/>
      <c r="AQ978" s="29"/>
      <c r="AR978" s="64"/>
      <c r="AS978" s="29"/>
      <c r="AT978" s="29"/>
      <c r="AU978" s="29"/>
      <c r="AV978" s="29"/>
      <c r="AW978" s="29"/>
      <c r="AX978" s="29"/>
      <c r="AY978" s="29"/>
      <c r="AZ978" s="29"/>
      <c r="BA978" s="90"/>
      <c r="BB978" s="97"/>
      <c r="BC978" s="98" t="str">
        <f>IF(AND(OR(K978=契約状況コード表!D$5,K978=契約状況コード表!D$6),OR(AG978=契約状況コード表!G$5,AG978=契約状況コード表!G$6)),"年間支払金額(全官署)",IF(OR(AG978=契約状況コード表!G$5,AG978=契約状況コード表!G$6),"年間支払金額",IF(AND(OR(COUNTIF(AI978,"*すべて*"),COUNTIF(AI978,"*全て*")),S978="●",OR(K978=契約状況コード表!D$5,K978=契約状況コード表!D$6)),"年間支払金額(全官署、契約相手方ごと)",IF(AND(OR(COUNTIF(AI978,"*すべて*"),COUNTIF(AI978,"*全て*")),S978="●"),"年間支払金額(契約相手方ごと)",IF(AND(OR(K978=契約状況コード表!D$5,K978=契約状況コード表!D$6),AG978=契約状況コード表!G$7),"契約総額(全官署)",IF(AND(K978=契約状況コード表!D$7,AG978=契約状況コード表!G$7),"契約総額(自官署のみ)",IF(K978=契約状況コード表!D$7,"年間支払金額(自官署のみ)",IF(AG978=契約状況コード表!G$7,"契約総額",IF(AND(COUNTIF(BJ978,"&lt;&gt;*単価*"),OR(K978=契約状況コード表!D$5,K978=契約状況コード表!D$6)),"全官署予定価格",IF(AND(COUNTIF(BJ978,"*単価*"),OR(K978=契約状況コード表!D$5,K978=契約状況コード表!D$6)),"全官署支払金額",IF(AND(COUNTIF(BJ978,"&lt;&gt;*単価*"),COUNTIF(BJ978,"*変更契約*")),"変更後予定価格",IF(COUNTIF(BJ978,"*単価*"),"年間支払金額","予定価格"))))))))))))</f>
        <v>予定価格</v>
      </c>
      <c r="BD978" s="98" t="str">
        <f>IF(AND(BI978=契約状況コード表!M$5,T978&gt;契約状況コード表!N$5),"○",IF(AND(BI978=契約状況コード表!M$6,T978&gt;=契約状況コード表!N$6),"○",IF(AND(BI978=契約状況コード表!M$7,T978&gt;=契約状況コード表!N$7),"○",IF(AND(BI978=契約状況コード表!M$8,T978&gt;=契約状況コード表!N$8),"○",IF(AND(BI978=契約状況コード表!M$9,T978&gt;=契約状況コード表!N$9),"○",IF(AND(BI978=契約状況コード表!M$10,T978&gt;=契約状況コード表!N$10),"○",IF(AND(BI978=契約状況コード表!M$11,T978&gt;=契約状況コード表!N$11),"○",IF(AND(BI978=契約状況コード表!M$12,T978&gt;=契約状況コード表!N$12),"○",IF(AND(BI978=契約状況コード表!M$13,T978&gt;=契約状況コード表!N$13),"○",IF(T978="他官署で調達手続き入札を実施のため","○","×"))))))))))</f>
        <v>×</v>
      </c>
      <c r="BE978" s="98" t="str">
        <f>IF(AND(BI978=契約状況コード表!M$5,Y978&gt;契約状況コード表!N$5),"○",IF(AND(BI978=契約状況コード表!M$6,Y978&gt;=契約状況コード表!N$6),"○",IF(AND(BI978=契約状況コード表!M$7,Y978&gt;=契約状況コード表!N$7),"○",IF(AND(BI978=契約状況コード表!M$8,Y978&gt;=契約状況コード表!N$8),"○",IF(AND(BI978=契約状況コード表!M$9,Y978&gt;=契約状況コード表!N$9),"○",IF(AND(BI978=契約状況コード表!M$10,Y978&gt;=契約状況コード表!N$10),"○",IF(AND(BI978=契約状況コード表!M$11,Y978&gt;=契約状況コード表!N$11),"○",IF(AND(BI978=契約状況コード表!M$12,Y978&gt;=契約状況コード表!N$12),"○",IF(AND(BI978=契約状況コード表!M$13,Y978&gt;=契約状況コード表!N$13),"○","×")))))))))</f>
        <v>×</v>
      </c>
      <c r="BF978" s="98" t="str">
        <f t="shared" si="114"/>
        <v>×</v>
      </c>
      <c r="BG978" s="98" t="str">
        <f t="shared" si="115"/>
        <v>×</v>
      </c>
      <c r="BH978" s="99" t="str">
        <f t="shared" si="116"/>
        <v/>
      </c>
      <c r="BI978" s="146">
        <f t="shared" si="117"/>
        <v>0</v>
      </c>
      <c r="BJ978" s="29" t="str">
        <f>IF(AG978=契約状況コード表!G$5,"",IF(AND(K978&lt;&gt;"",ISTEXT(U978)),"分担契約/単価契約",IF(ISTEXT(U978),"単価契約",IF(K978&lt;&gt;"","分担契約",""))))</f>
        <v/>
      </c>
      <c r="BK978" s="147"/>
      <c r="BL978" s="102" t="str">
        <f>IF(COUNTIF(T978,"**"),"",IF(AND(T978&gt;=契約状況コード表!P$5,OR(H978=契約状況コード表!M$5,H978=契約状況コード表!M$6)),1,IF(AND(T978&gt;=契約状況コード表!P$13,H978&lt;&gt;契約状況コード表!M$5,H978&lt;&gt;契約状況コード表!M$6),1,"")))</f>
        <v/>
      </c>
      <c r="BM978" s="132" t="str">
        <f t="shared" si="118"/>
        <v>○</v>
      </c>
      <c r="BN978" s="102" t="b">
        <f t="shared" si="119"/>
        <v>1</v>
      </c>
      <c r="BO978" s="102" t="b">
        <f t="shared" si="120"/>
        <v>1</v>
      </c>
    </row>
    <row r="979" spans="7:67" ht="60.6" customHeight="1">
      <c r="G979" s="64"/>
      <c r="H979" s="65"/>
      <c r="I979" s="65"/>
      <c r="J979" s="65"/>
      <c r="K979" s="64"/>
      <c r="L979" s="29"/>
      <c r="M979" s="66"/>
      <c r="N979" s="65"/>
      <c r="O979" s="67"/>
      <c r="P979" s="72"/>
      <c r="Q979" s="73"/>
      <c r="R979" s="65"/>
      <c r="S979" s="64"/>
      <c r="T979" s="68"/>
      <c r="U979" s="75"/>
      <c r="V979" s="76"/>
      <c r="W979" s="148" t="str">
        <f>IF(OR(T979="他官署で調達手続きを実施のため",AG979=契約状況コード表!G$5),"－",IF(V979&lt;&gt;"",ROUNDDOWN(V979/T979,3),(IFERROR(ROUNDDOWN(U979/T979,3),"－"))))</f>
        <v>－</v>
      </c>
      <c r="X979" s="68"/>
      <c r="Y979" s="68"/>
      <c r="Z979" s="71"/>
      <c r="AA979" s="69"/>
      <c r="AB979" s="70"/>
      <c r="AC979" s="71"/>
      <c r="AD979" s="71"/>
      <c r="AE979" s="71"/>
      <c r="AF979" s="71"/>
      <c r="AG979" s="69"/>
      <c r="AH979" s="65"/>
      <c r="AI979" s="65"/>
      <c r="AJ979" s="65"/>
      <c r="AK979" s="29"/>
      <c r="AL979" s="29"/>
      <c r="AM979" s="170"/>
      <c r="AN979" s="170"/>
      <c r="AO979" s="170"/>
      <c r="AP979" s="170"/>
      <c r="AQ979" s="29"/>
      <c r="AR979" s="64"/>
      <c r="AS979" s="29"/>
      <c r="AT979" s="29"/>
      <c r="AU979" s="29"/>
      <c r="AV979" s="29"/>
      <c r="AW979" s="29"/>
      <c r="AX979" s="29"/>
      <c r="AY979" s="29"/>
      <c r="AZ979" s="29"/>
      <c r="BA979" s="90"/>
      <c r="BB979" s="97"/>
      <c r="BC979" s="98" t="str">
        <f>IF(AND(OR(K979=契約状況コード表!D$5,K979=契約状況コード表!D$6),OR(AG979=契約状況コード表!G$5,AG979=契約状況コード表!G$6)),"年間支払金額(全官署)",IF(OR(AG979=契約状況コード表!G$5,AG979=契約状況コード表!G$6),"年間支払金額",IF(AND(OR(COUNTIF(AI979,"*すべて*"),COUNTIF(AI979,"*全て*")),S979="●",OR(K979=契約状況コード表!D$5,K979=契約状況コード表!D$6)),"年間支払金額(全官署、契約相手方ごと)",IF(AND(OR(COUNTIF(AI979,"*すべて*"),COUNTIF(AI979,"*全て*")),S979="●"),"年間支払金額(契約相手方ごと)",IF(AND(OR(K979=契約状況コード表!D$5,K979=契約状況コード表!D$6),AG979=契約状況コード表!G$7),"契約総額(全官署)",IF(AND(K979=契約状況コード表!D$7,AG979=契約状況コード表!G$7),"契約総額(自官署のみ)",IF(K979=契約状況コード表!D$7,"年間支払金額(自官署のみ)",IF(AG979=契約状況コード表!G$7,"契約総額",IF(AND(COUNTIF(BJ979,"&lt;&gt;*単価*"),OR(K979=契約状況コード表!D$5,K979=契約状況コード表!D$6)),"全官署予定価格",IF(AND(COUNTIF(BJ979,"*単価*"),OR(K979=契約状況コード表!D$5,K979=契約状況コード表!D$6)),"全官署支払金額",IF(AND(COUNTIF(BJ979,"&lt;&gt;*単価*"),COUNTIF(BJ979,"*変更契約*")),"変更後予定価格",IF(COUNTIF(BJ979,"*単価*"),"年間支払金額","予定価格"))))))))))))</f>
        <v>予定価格</v>
      </c>
      <c r="BD979" s="98" t="str">
        <f>IF(AND(BI979=契約状況コード表!M$5,T979&gt;契約状況コード表!N$5),"○",IF(AND(BI979=契約状況コード表!M$6,T979&gt;=契約状況コード表!N$6),"○",IF(AND(BI979=契約状況コード表!M$7,T979&gt;=契約状況コード表!N$7),"○",IF(AND(BI979=契約状況コード表!M$8,T979&gt;=契約状況コード表!N$8),"○",IF(AND(BI979=契約状況コード表!M$9,T979&gt;=契約状況コード表!N$9),"○",IF(AND(BI979=契約状況コード表!M$10,T979&gt;=契約状況コード表!N$10),"○",IF(AND(BI979=契約状況コード表!M$11,T979&gt;=契約状況コード表!N$11),"○",IF(AND(BI979=契約状況コード表!M$12,T979&gt;=契約状況コード表!N$12),"○",IF(AND(BI979=契約状況コード表!M$13,T979&gt;=契約状況コード表!N$13),"○",IF(T979="他官署で調達手続き入札を実施のため","○","×"))))))))))</f>
        <v>×</v>
      </c>
      <c r="BE979" s="98" t="str">
        <f>IF(AND(BI979=契約状況コード表!M$5,Y979&gt;契約状況コード表!N$5),"○",IF(AND(BI979=契約状況コード表!M$6,Y979&gt;=契約状況コード表!N$6),"○",IF(AND(BI979=契約状況コード表!M$7,Y979&gt;=契約状況コード表!N$7),"○",IF(AND(BI979=契約状況コード表!M$8,Y979&gt;=契約状況コード表!N$8),"○",IF(AND(BI979=契約状況コード表!M$9,Y979&gt;=契約状況コード表!N$9),"○",IF(AND(BI979=契約状況コード表!M$10,Y979&gt;=契約状況コード表!N$10),"○",IF(AND(BI979=契約状況コード表!M$11,Y979&gt;=契約状況コード表!N$11),"○",IF(AND(BI979=契約状況コード表!M$12,Y979&gt;=契約状況コード表!N$12),"○",IF(AND(BI979=契約状況コード表!M$13,Y979&gt;=契約状況コード表!N$13),"○","×")))))))))</f>
        <v>×</v>
      </c>
      <c r="BF979" s="98" t="str">
        <f t="shared" si="114"/>
        <v>×</v>
      </c>
      <c r="BG979" s="98" t="str">
        <f t="shared" si="115"/>
        <v>×</v>
      </c>
      <c r="BH979" s="99" t="str">
        <f t="shared" si="116"/>
        <v/>
      </c>
      <c r="BI979" s="146">
        <f t="shared" si="117"/>
        <v>0</v>
      </c>
      <c r="BJ979" s="29" t="str">
        <f>IF(AG979=契約状況コード表!G$5,"",IF(AND(K979&lt;&gt;"",ISTEXT(U979)),"分担契約/単価契約",IF(ISTEXT(U979),"単価契約",IF(K979&lt;&gt;"","分担契約",""))))</f>
        <v/>
      </c>
      <c r="BK979" s="147"/>
      <c r="BL979" s="102" t="str">
        <f>IF(COUNTIF(T979,"**"),"",IF(AND(T979&gt;=契約状況コード表!P$5,OR(H979=契約状況コード表!M$5,H979=契約状況コード表!M$6)),1,IF(AND(T979&gt;=契約状況コード表!P$13,H979&lt;&gt;契約状況コード表!M$5,H979&lt;&gt;契約状況コード表!M$6),1,"")))</f>
        <v/>
      </c>
      <c r="BM979" s="132" t="str">
        <f t="shared" si="118"/>
        <v>○</v>
      </c>
      <c r="BN979" s="102" t="b">
        <f t="shared" si="119"/>
        <v>1</v>
      </c>
      <c r="BO979" s="102" t="b">
        <f t="shared" si="120"/>
        <v>1</v>
      </c>
    </row>
    <row r="980" spans="7:67" ht="60.6" customHeight="1">
      <c r="G980" s="64"/>
      <c r="H980" s="65"/>
      <c r="I980" s="65"/>
      <c r="J980" s="65"/>
      <c r="K980" s="64"/>
      <c r="L980" s="29"/>
      <c r="M980" s="66"/>
      <c r="N980" s="65"/>
      <c r="O980" s="67"/>
      <c r="P980" s="72"/>
      <c r="Q980" s="73"/>
      <c r="R980" s="65"/>
      <c r="S980" s="64"/>
      <c r="T980" s="74"/>
      <c r="U980" s="131"/>
      <c r="V980" s="76"/>
      <c r="W980" s="148" t="str">
        <f>IF(OR(T980="他官署で調達手続きを実施のため",AG980=契約状況コード表!G$5),"－",IF(V980&lt;&gt;"",ROUNDDOWN(V980/T980,3),(IFERROR(ROUNDDOWN(U980/T980,3),"－"))))</f>
        <v>－</v>
      </c>
      <c r="X980" s="74"/>
      <c r="Y980" s="74"/>
      <c r="Z980" s="71"/>
      <c r="AA980" s="69"/>
      <c r="AB980" s="70"/>
      <c r="AC980" s="71"/>
      <c r="AD980" s="71"/>
      <c r="AE980" s="71"/>
      <c r="AF980" s="71"/>
      <c r="AG980" s="69"/>
      <c r="AH980" s="65"/>
      <c r="AI980" s="65"/>
      <c r="AJ980" s="65"/>
      <c r="AK980" s="29"/>
      <c r="AL980" s="29"/>
      <c r="AM980" s="170"/>
      <c r="AN980" s="170"/>
      <c r="AO980" s="170"/>
      <c r="AP980" s="170"/>
      <c r="AQ980" s="29"/>
      <c r="AR980" s="64"/>
      <c r="AS980" s="29"/>
      <c r="AT980" s="29"/>
      <c r="AU980" s="29"/>
      <c r="AV980" s="29"/>
      <c r="AW980" s="29"/>
      <c r="AX980" s="29"/>
      <c r="AY980" s="29"/>
      <c r="AZ980" s="29"/>
      <c r="BA980" s="90"/>
      <c r="BB980" s="97"/>
      <c r="BC980" s="98" t="str">
        <f>IF(AND(OR(K980=契約状況コード表!D$5,K980=契約状況コード表!D$6),OR(AG980=契約状況コード表!G$5,AG980=契約状況コード表!G$6)),"年間支払金額(全官署)",IF(OR(AG980=契約状況コード表!G$5,AG980=契約状況コード表!G$6),"年間支払金額",IF(AND(OR(COUNTIF(AI980,"*すべて*"),COUNTIF(AI980,"*全て*")),S980="●",OR(K980=契約状況コード表!D$5,K980=契約状況コード表!D$6)),"年間支払金額(全官署、契約相手方ごと)",IF(AND(OR(COUNTIF(AI980,"*すべて*"),COUNTIF(AI980,"*全て*")),S980="●"),"年間支払金額(契約相手方ごと)",IF(AND(OR(K980=契約状況コード表!D$5,K980=契約状況コード表!D$6),AG980=契約状況コード表!G$7),"契約総額(全官署)",IF(AND(K980=契約状況コード表!D$7,AG980=契約状況コード表!G$7),"契約総額(自官署のみ)",IF(K980=契約状況コード表!D$7,"年間支払金額(自官署のみ)",IF(AG980=契約状況コード表!G$7,"契約総額",IF(AND(COUNTIF(BJ980,"&lt;&gt;*単価*"),OR(K980=契約状況コード表!D$5,K980=契約状況コード表!D$6)),"全官署予定価格",IF(AND(COUNTIF(BJ980,"*単価*"),OR(K980=契約状況コード表!D$5,K980=契約状況コード表!D$6)),"全官署支払金額",IF(AND(COUNTIF(BJ980,"&lt;&gt;*単価*"),COUNTIF(BJ980,"*変更契約*")),"変更後予定価格",IF(COUNTIF(BJ980,"*単価*"),"年間支払金額","予定価格"))))))))))))</f>
        <v>予定価格</v>
      </c>
      <c r="BD980" s="98" t="str">
        <f>IF(AND(BI980=契約状況コード表!M$5,T980&gt;契約状況コード表!N$5),"○",IF(AND(BI980=契約状況コード表!M$6,T980&gt;=契約状況コード表!N$6),"○",IF(AND(BI980=契約状況コード表!M$7,T980&gt;=契約状況コード表!N$7),"○",IF(AND(BI980=契約状況コード表!M$8,T980&gt;=契約状況コード表!N$8),"○",IF(AND(BI980=契約状況コード表!M$9,T980&gt;=契約状況コード表!N$9),"○",IF(AND(BI980=契約状況コード表!M$10,T980&gt;=契約状況コード表!N$10),"○",IF(AND(BI980=契約状況コード表!M$11,T980&gt;=契約状況コード表!N$11),"○",IF(AND(BI980=契約状況コード表!M$12,T980&gt;=契約状況コード表!N$12),"○",IF(AND(BI980=契約状況コード表!M$13,T980&gt;=契約状況コード表!N$13),"○",IF(T980="他官署で調達手続き入札を実施のため","○","×"))))))))))</f>
        <v>×</v>
      </c>
      <c r="BE980" s="98" t="str">
        <f>IF(AND(BI980=契約状況コード表!M$5,Y980&gt;契約状況コード表!N$5),"○",IF(AND(BI980=契約状況コード表!M$6,Y980&gt;=契約状況コード表!N$6),"○",IF(AND(BI980=契約状況コード表!M$7,Y980&gt;=契約状況コード表!N$7),"○",IF(AND(BI980=契約状況コード表!M$8,Y980&gt;=契約状況コード表!N$8),"○",IF(AND(BI980=契約状況コード表!M$9,Y980&gt;=契約状況コード表!N$9),"○",IF(AND(BI980=契約状況コード表!M$10,Y980&gt;=契約状況コード表!N$10),"○",IF(AND(BI980=契約状況コード表!M$11,Y980&gt;=契約状況コード表!N$11),"○",IF(AND(BI980=契約状況コード表!M$12,Y980&gt;=契約状況コード表!N$12),"○",IF(AND(BI980=契約状況コード表!M$13,Y980&gt;=契約状況コード表!N$13),"○","×")))))))))</f>
        <v>×</v>
      </c>
      <c r="BF980" s="98" t="str">
        <f t="shared" si="114"/>
        <v>×</v>
      </c>
      <c r="BG980" s="98" t="str">
        <f t="shared" si="115"/>
        <v>×</v>
      </c>
      <c r="BH980" s="99" t="str">
        <f t="shared" si="116"/>
        <v/>
      </c>
      <c r="BI980" s="146">
        <f t="shared" si="117"/>
        <v>0</v>
      </c>
      <c r="BJ980" s="29" t="str">
        <f>IF(AG980=契約状況コード表!G$5,"",IF(AND(K980&lt;&gt;"",ISTEXT(U980)),"分担契約/単価契約",IF(ISTEXT(U980),"単価契約",IF(K980&lt;&gt;"","分担契約",""))))</f>
        <v/>
      </c>
      <c r="BK980" s="147"/>
      <c r="BL980" s="102" t="str">
        <f>IF(COUNTIF(T980,"**"),"",IF(AND(T980&gt;=契約状況コード表!P$5,OR(H980=契約状況コード表!M$5,H980=契約状況コード表!M$6)),1,IF(AND(T980&gt;=契約状況コード表!P$13,H980&lt;&gt;契約状況コード表!M$5,H980&lt;&gt;契約状況コード表!M$6),1,"")))</f>
        <v/>
      </c>
      <c r="BM980" s="132" t="str">
        <f t="shared" si="118"/>
        <v>○</v>
      </c>
      <c r="BN980" s="102" t="b">
        <f t="shared" si="119"/>
        <v>1</v>
      </c>
      <c r="BO980" s="102" t="b">
        <f t="shared" si="120"/>
        <v>1</v>
      </c>
    </row>
    <row r="981" spans="7:67" ht="60.6" customHeight="1">
      <c r="G981" s="64"/>
      <c r="H981" s="65"/>
      <c r="I981" s="65"/>
      <c r="J981" s="65"/>
      <c r="K981" s="64"/>
      <c r="L981" s="29"/>
      <c r="M981" s="66"/>
      <c r="N981" s="65"/>
      <c r="O981" s="67"/>
      <c r="P981" s="72"/>
      <c r="Q981" s="73"/>
      <c r="R981" s="65"/>
      <c r="S981" s="64"/>
      <c r="T981" s="68"/>
      <c r="U981" s="75"/>
      <c r="V981" s="76"/>
      <c r="W981" s="148" t="str">
        <f>IF(OR(T981="他官署で調達手続きを実施のため",AG981=契約状況コード表!G$5),"－",IF(V981&lt;&gt;"",ROUNDDOWN(V981/T981,3),(IFERROR(ROUNDDOWN(U981/T981,3),"－"))))</f>
        <v>－</v>
      </c>
      <c r="X981" s="68"/>
      <c r="Y981" s="68"/>
      <c r="Z981" s="71"/>
      <c r="AA981" s="69"/>
      <c r="AB981" s="70"/>
      <c r="AC981" s="71"/>
      <c r="AD981" s="71"/>
      <c r="AE981" s="71"/>
      <c r="AF981" s="71"/>
      <c r="AG981" s="69"/>
      <c r="AH981" s="65"/>
      <c r="AI981" s="65"/>
      <c r="AJ981" s="65"/>
      <c r="AK981" s="29"/>
      <c r="AL981" s="29"/>
      <c r="AM981" s="170"/>
      <c r="AN981" s="170"/>
      <c r="AO981" s="170"/>
      <c r="AP981" s="170"/>
      <c r="AQ981" s="29"/>
      <c r="AR981" s="64"/>
      <c r="AS981" s="29"/>
      <c r="AT981" s="29"/>
      <c r="AU981" s="29"/>
      <c r="AV981" s="29"/>
      <c r="AW981" s="29"/>
      <c r="AX981" s="29"/>
      <c r="AY981" s="29"/>
      <c r="AZ981" s="29"/>
      <c r="BA981" s="90"/>
      <c r="BB981" s="97"/>
      <c r="BC981" s="98" t="str">
        <f>IF(AND(OR(K981=契約状況コード表!D$5,K981=契約状況コード表!D$6),OR(AG981=契約状況コード表!G$5,AG981=契約状況コード表!G$6)),"年間支払金額(全官署)",IF(OR(AG981=契約状況コード表!G$5,AG981=契約状況コード表!G$6),"年間支払金額",IF(AND(OR(COUNTIF(AI981,"*すべて*"),COUNTIF(AI981,"*全て*")),S981="●",OR(K981=契約状況コード表!D$5,K981=契約状況コード表!D$6)),"年間支払金額(全官署、契約相手方ごと)",IF(AND(OR(COUNTIF(AI981,"*すべて*"),COUNTIF(AI981,"*全て*")),S981="●"),"年間支払金額(契約相手方ごと)",IF(AND(OR(K981=契約状況コード表!D$5,K981=契約状況コード表!D$6),AG981=契約状況コード表!G$7),"契約総額(全官署)",IF(AND(K981=契約状況コード表!D$7,AG981=契約状況コード表!G$7),"契約総額(自官署のみ)",IF(K981=契約状況コード表!D$7,"年間支払金額(自官署のみ)",IF(AG981=契約状況コード表!G$7,"契約総額",IF(AND(COUNTIF(BJ981,"&lt;&gt;*単価*"),OR(K981=契約状況コード表!D$5,K981=契約状況コード表!D$6)),"全官署予定価格",IF(AND(COUNTIF(BJ981,"*単価*"),OR(K981=契約状況コード表!D$5,K981=契約状況コード表!D$6)),"全官署支払金額",IF(AND(COUNTIF(BJ981,"&lt;&gt;*単価*"),COUNTIF(BJ981,"*変更契約*")),"変更後予定価格",IF(COUNTIF(BJ981,"*単価*"),"年間支払金額","予定価格"))))))))))))</f>
        <v>予定価格</v>
      </c>
      <c r="BD981" s="98" t="str">
        <f>IF(AND(BI981=契約状況コード表!M$5,T981&gt;契約状況コード表!N$5),"○",IF(AND(BI981=契約状況コード表!M$6,T981&gt;=契約状況コード表!N$6),"○",IF(AND(BI981=契約状況コード表!M$7,T981&gt;=契約状況コード表!N$7),"○",IF(AND(BI981=契約状況コード表!M$8,T981&gt;=契約状況コード表!N$8),"○",IF(AND(BI981=契約状況コード表!M$9,T981&gt;=契約状況コード表!N$9),"○",IF(AND(BI981=契約状況コード表!M$10,T981&gt;=契約状況コード表!N$10),"○",IF(AND(BI981=契約状況コード表!M$11,T981&gt;=契約状況コード表!N$11),"○",IF(AND(BI981=契約状況コード表!M$12,T981&gt;=契約状況コード表!N$12),"○",IF(AND(BI981=契約状況コード表!M$13,T981&gt;=契約状況コード表!N$13),"○",IF(T981="他官署で調達手続き入札を実施のため","○","×"))))))))))</f>
        <v>×</v>
      </c>
      <c r="BE981" s="98" t="str">
        <f>IF(AND(BI981=契約状況コード表!M$5,Y981&gt;契約状況コード表!N$5),"○",IF(AND(BI981=契約状況コード表!M$6,Y981&gt;=契約状況コード表!N$6),"○",IF(AND(BI981=契約状況コード表!M$7,Y981&gt;=契約状況コード表!N$7),"○",IF(AND(BI981=契約状況コード表!M$8,Y981&gt;=契約状況コード表!N$8),"○",IF(AND(BI981=契約状況コード表!M$9,Y981&gt;=契約状況コード表!N$9),"○",IF(AND(BI981=契約状況コード表!M$10,Y981&gt;=契約状況コード表!N$10),"○",IF(AND(BI981=契約状況コード表!M$11,Y981&gt;=契約状況コード表!N$11),"○",IF(AND(BI981=契約状況コード表!M$12,Y981&gt;=契約状況コード表!N$12),"○",IF(AND(BI981=契約状況コード表!M$13,Y981&gt;=契約状況コード表!N$13),"○","×")))))))))</f>
        <v>×</v>
      </c>
      <c r="BF981" s="98" t="str">
        <f t="shared" si="114"/>
        <v>×</v>
      </c>
      <c r="BG981" s="98" t="str">
        <f t="shared" si="115"/>
        <v>×</v>
      </c>
      <c r="BH981" s="99" t="str">
        <f t="shared" si="116"/>
        <v/>
      </c>
      <c r="BI981" s="146">
        <f t="shared" si="117"/>
        <v>0</v>
      </c>
      <c r="BJ981" s="29" t="str">
        <f>IF(AG981=契約状況コード表!G$5,"",IF(AND(K981&lt;&gt;"",ISTEXT(U981)),"分担契約/単価契約",IF(ISTEXT(U981),"単価契約",IF(K981&lt;&gt;"","分担契約",""))))</f>
        <v/>
      </c>
      <c r="BK981" s="147"/>
      <c r="BL981" s="102" t="str">
        <f>IF(COUNTIF(T981,"**"),"",IF(AND(T981&gt;=契約状況コード表!P$5,OR(H981=契約状況コード表!M$5,H981=契約状況コード表!M$6)),1,IF(AND(T981&gt;=契約状況コード表!P$13,H981&lt;&gt;契約状況コード表!M$5,H981&lt;&gt;契約状況コード表!M$6),1,"")))</f>
        <v/>
      </c>
      <c r="BM981" s="132" t="str">
        <f t="shared" si="118"/>
        <v>○</v>
      </c>
      <c r="BN981" s="102" t="b">
        <f t="shared" si="119"/>
        <v>1</v>
      </c>
      <c r="BO981" s="102" t="b">
        <f t="shared" si="120"/>
        <v>1</v>
      </c>
    </row>
    <row r="982" spans="7:67" ht="60.6" customHeight="1">
      <c r="G982" s="64"/>
      <c r="H982" s="65"/>
      <c r="I982" s="65"/>
      <c r="J982" s="65"/>
      <c r="K982" s="64"/>
      <c r="L982" s="29"/>
      <c r="M982" s="66"/>
      <c r="N982" s="65"/>
      <c r="O982" s="67"/>
      <c r="P982" s="72"/>
      <c r="Q982" s="73"/>
      <c r="R982" s="65"/>
      <c r="S982" s="64"/>
      <c r="T982" s="68"/>
      <c r="U982" s="75"/>
      <c r="V982" s="76"/>
      <c r="W982" s="148" t="str">
        <f>IF(OR(T982="他官署で調達手続きを実施のため",AG982=契約状況コード表!G$5),"－",IF(V982&lt;&gt;"",ROUNDDOWN(V982/T982,3),(IFERROR(ROUNDDOWN(U982/T982,3),"－"))))</f>
        <v>－</v>
      </c>
      <c r="X982" s="68"/>
      <c r="Y982" s="68"/>
      <c r="Z982" s="71"/>
      <c r="AA982" s="69"/>
      <c r="AB982" s="70"/>
      <c r="AC982" s="71"/>
      <c r="AD982" s="71"/>
      <c r="AE982" s="71"/>
      <c r="AF982" s="71"/>
      <c r="AG982" s="69"/>
      <c r="AH982" s="65"/>
      <c r="AI982" s="65"/>
      <c r="AJ982" s="65"/>
      <c r="AK982" s="29"/>
      <c r="AL982" s="29"/>
      <c r="AM982" s="170"/>
      <c r="AN982" s="170"/>
      <c r="AO982" s="170"/>
      <c r="AP982" s="170"/>
      <c r="AQ982" s="29"/>
      <c r="AR982" s="64"/>
      <c r="AS982" s="29"/>
      <c r="AT982" s="29"/>
      <c r="AU982" s="29"/>
      <c r="AV982" s="29"/>
      <c r="AW982" s="29"/>
      <c r="AX982" s="29"/>
      <c r="AY982" s="29"/>
      <c r="AZ982" s="29"/>
      <c r="BA982" s="90"/>
      <c r="BB982" s="97"/>
      <c r="BC982" s="98" t="str">
        <f>IF(AND(OR(K982=契約状況コード表!D$5,K982=契約状況コード表!D$6),OR(AG982=契約状況コード表!G$5,AG982=契約状況コード表!G$6)),"年間支払金額(全官署)",IF(OR(AG982=契約状況コード表!G$5,AG982=契約状況コード表!G$6),"年間支払金額",IF(AND(OR(COUNTIF(AI982,"*すべて*"),COUNTIF(AI982,"*全て*")),S982="●",OR(K982=契約状況コード表!D$5,K982=契約状況コード表!D$6)),"年間支払金額(全官署、契約相手方ごと)",IF(AND(OR(COUNTIF(AI982,"*すべて*"),COUNTIF(AI982,"*全て*")),S982="●"),"年間支払金額(契約相手方ごと)",IF(AND(OR(K982=契約状況コード表!D$5,K982=契約状況コード表!D$6),AG982=契約状況コード表!G$7),"契約総額(全官署)",IF(AND(K982=契約状況コード表!D$7,AG982=契約状況コード表!G$7),"契約総額(自官署のみ)",IF(K982=契約状況コード表!D$7,"年間支払金額(自官署のみ)",IF(AG982=契約状況コード表!G$7,"契約総額",IF(AND(COUNTIF(BJ982,"&lt;&gt;*単価*"),OR(K982=契約状況コード表!D$5,K982=契約状況コード表!D$6)),"全官署予定価格",IF(AND(COUNTIF(BJ982,"*単価*"),OR(K982=契約状況コード表!D$5,K982=契約状況コード表!D$6)),"全官署支払金額",IF(AND(COUNTIF(BJ982,"&lt;&gt;*単価*"),COUNTIF(BJ982,"*変更契約*")),"変更後予定価格",IF(COUNTIF(BJ982,"*単価*"),"年間支払金額","予定価格"))))))))))))</f>
        <v>予定価格</v>
      </c>
      <c r="BD982" s="98" t="str">
        <f>IF(AND(BI982=契約状況コード表!M$5,T982&gt;契約状況コード表!N$5),"○",IF(AND(BI982=契約状況コード表!M$6,T982&gt;=契約状況コード表!N$6),"○",IF(AND(BI982=契約状況コード表!M$7,T982&gt;=契約状況コード表!N$7),"○",IF(AND(BI982=契約状況コード表!M$8,T982&gt;=契約状況コード表!N$8),"○",IF(AND(BI982=契約状況コード表!M$9,T982&gt;=契約状況コード表!N$9),"○",IF(AND(BI982=契約状況コード表!M$10,T982&gt;=契約状況コード表!N$10),"○",IF(AND(BI982=契約状況コード表!M$11,T982&gt;=契約状況コード表!N$11),"○",IF(AND(BI982=契約状況コード表!M$12,T982&gt;=契約状況コード表!N$12),"○",IF(AND(BI982=契約状況コード表!M$13,T982&gt;=契約状況コード表!N$13),"○",IF(T982="他官署で調達手続き入札を実施のため","○","×"))))))))))</f>
        <v>×</v>
      </c>
      <c r="BE982" s="98" t="str">
        <f>IF(AND(BI982=契約状況コード表!M$5,Y982&gt;契約状況コード表!N$5),"○",IF(AND(BI982=契約状況コード表!M$6,Y982&gt;=契約状況コード表!N$6),"○",IF(AND(BI982=契約状況コード表!M$7,Y982&gt;=契約状況コード表!N$7),"○",IF(AND(BI982=契約状況コード表!M$8,Y982&gt;=契約状況コード表!N$8),"○",IF(AND(BI982=契約状況コード表!M$9,Y982&gt;=契約状況コード表!N$9),"○",IF(AND(BI982=契約状況コード表!M$10,Y982&gt;=契約状況コード表!N$10),"○",IF(AND(BI982=契約状況コード表!M$11,Y982&gt;=契約状況コード表!N$11),"○",IF(AND(BI982=契約状況コード表!M$12,Y982&gt;=契約状況コード表!N$12),"○",IF(AND(BI982=契約状況コード表!M$13,Y982&gt;=契約状況コード表!N$13),"○","×")))))))))</f>
        <v>×</v>
      </c>
      <c r="BF982" s="98" t="str">
        <f t="shared" si="114"/>
        <v>×</v>
      </c>
      <c r="BG982" s="98" t="str">
        <f t="shared" si="115"/>
        <v>×</v>
      </c>
      <c r="BH982" s="99" t="str">
        <f t="shared" si="116"/>
        <v/>
      </c>
      <c r="BI982" s="146">
        <f t="shared" si="117"/>
        <v>0</v>
      </c>
      <c r="BJ982" s="29" t="str">
        <f>IF(AG982=契約状況コード表!G$5,"",IF(AND(K982&lt;&gt;"",ISTEXT(U982)),"分担契約/単価契約",IF(ISTEXT(U982),"単価契約",IF(K982&lt;&gt;"","分担契約",""))))</f>
        <v/>
      </c>
      <c r="BK982" s="147"/>
      <c r="BL982" s="102" t="str">
        <f>IF(COUNTIF(T982,"**"),"",IF(AND(T982&gt;=契約状況コード表!P$5,OR(H982=契約状況コード表!M$5,H982=契約状況コード表!M$6)),1,IF(AND(T982&gt;=契約状況コード表!P$13,H982&lt;&gt;契約状況コード表!M$5,H982&lt;&gt;契約状況コード表!M$6),1,"")))</f>
        <v/>
      </c>
      <c r="BM982" s="132" t="str">
        <f t="shared" si="118"/>
        <v>○</v>
      </c>
      <c r="BN982" s="102" t="b">
        <f t="shared" si="119"/>
        <v>1</v>
      </c>
      <c r="BO982" s="102" t="b">
        <f t="shared" si="120"/>
        <v>1</v>
      </c>
    </row>
    <row r="983" spans="7:67" ht="60.6" customHeight="1">
      <c r="G983" s="64"/>
      <c r="H983" s="65"/>
      <c r="I983" s="65"/>
      <c r="J983" s="65"/>
      <c r="K983" s="64"/>
      <c r="L983" s="29"/>
      <c r="M983" s="66"/>
      <c r="N983" s="65"/>
      <c r="O983" s="67"/>
      <c r="P983" s="72"/>
      <c r="Q983" s="73"/>
      <c r="R983" s="65"/>
      <c r="S983" s="64"/>
      <c r="T983" s="68"/>
      <c r="U983" s="75"/>
      <c r="V983" s="76"/>
      <c r="W983" s="148" t="str">
        <f>IF(OR(T983="他官署で調達手続きを実施のため",AG983=契約状況コード表!G$5),"－",IF(V983&lt;&gt;"",ROUNDDOWN(V983/T983,3),(IFERROR(ROUNDDOWN(U983/T983,3),"－"))))</f>
        <v>－</v>
      </c>
      <c r="X983" s="68"/>
      <c r="Y983" s="68"/>
      <c r="Z983" s="71"/>
      <c r="AA983" s="69"/>
      <c r="AB983" s="70"/>
      <c r="AC983" s="71"/>
      <c r="AD983" s="71"/>
      <c r="AE983" s="71"/>
      <c r="AF983" s="71"/>
      <c r="AG983" s="69"/>
      <c r="AH983" s="65"/>
      <c r="AI983" s="65"/>
      <c r="AJ983" s="65"/>
      <c r="AK983" s="29"/>
      <c r="AL983" s="29"/>
      <c r="AM983" s="170"/>
      <c r="AN983" s="170"/>
      <c r="AO983" s="170"/>
      <c r="AP983" s="170"/>
      <c r="AQ983" s="29"/>
      <c r="AR983" s="64"/>
      <c r="AS983" s="29"/>
      <c r="AT983" s="29"/>
      <c r="AU983" s="29"/>
      <c r="AV983" s="29"/>
      <c r="AW983" s="29"/>
      <c r="AX983" s="29"/>
      <c r="AY983" s="29"/>
      <c r="AZ983" s="29"/>
      <c r="BA983" s="90"/>
      <c r="BB983" s="97"/>
      <c r="BC983" s="98" t="str">
        <f>IF(AND(OR(K983=契約状況コード表!D$5,K983=契約状況コード表!D$6),OR(AG983=契約状況コード表!G$5,AG983=契約状況コード表!G$6)),"年間支払金額(全官署)",IF(OR(AG983=契約状況コード表!G$5,AG983=契約状況コード表!G$6),"年間支払金額",IF(AND(OR(COUNTIF(AI983,"*すべて*"),COUNTIF(AI983,"*全て*")),S983="●",OR(K983=契約状況コード表!D$5,K983=契約状況コード表!D$6)),"年間支払金額(全官署、契約相手方ごと)",IF(AND(OR(COUNTIF(AI983,"*すべて*"),COUNTIF(AI983,"*全て*")),S983="●"),"年間支払金額(契約相手方ごと)",IF(AND(OR(K983=契約状況コード表!D$5,K983=契約状況コード表!D$6),AG983=契約状況コード表!G$7),"契約総額(全官署)",IF(AND(K983=契約状況コード表!D$7,AG983=契約状況コード表!G$7),"契約総額(自官署のみ)",IF(K983=契約状況コード表!D$7,"年間支払金額(自官署のみ)",IF(AG983=契約状況コード表!G$7,"契約総額",IF(AND(COUNTIF(BJ983,"&lt;&gt;*単価*"),OR(K983=契約状況コード表!D$5,K983=契約状況コード表!D$6)),"全官署予定価格",IF(AND(COUNTIF(BJ983,"*単価*"),OR(K983=契約状況コード表!D$5,K983=契約状況コード表!D$6)),"全官署支払金額",IF(AND(COUNTIF(BJ983,"&lt;&gt;*単価*"),COUNTIF(BJ983,"*変更契約*")),"変更後予定価格",IF(COUNTIF(BJ983,"*単価*"),"年間支払金額","予定価格"))))))))))))</f>
        <v>予定価格</v>
      </c>
      <c r="BD983" s="98" t="str">
        <f>IF(AND(BI983=契約状況コード表!M$5,T983&gt;契約状況コード表!N$5),"○",IF(AND(BI983=契約状況コード表!M$6,T983&gt;=契約状況コード表!N$6),"○",IF(AND(BI983=契約状況コード表!M$7,T983&gt;=契約状況コード表!N$7),"○",IF(AND(BI983=契約状況コード表!M$8,T983&gt;=契約状況コード表!N$8),"○",IF(AND(BI983=契約状況コード表!M$9,T983&gt;=契約状況コード表!N$9),"○",IF(AND(BI983=契約状況コード表!M$10,T983&gt;=契約状況コード表!N$10),"○",IF(AND(BI983=契約状況コード表!M$11,T983&gt;=契約状況コード表!N$11),"○",IF(AND(BI983=契約状況コード表!M$12,T983&gt;=契約状況コード表!N$12),"○",IF(AND(BI983=契約状況コード表!M$13,T983&gt;=契約状況コード表!N$13),"○",IF(T983="他官署で調達手続き入札を実施のため","○","×"))))))))))</f>
        <v>×</v>
      </c>
      <c r="BE983" s="98" t="str">
        <f>IF(AND(BI983=契約状況コード表!M$5,Y983&gt;契約状況コード表!N$5),"○",IF(AND(BI983=契約状況コード表!M$6,Y983&gt;=契約状況コード表!N$6),"○",IF(AND(BI983=契約状況コード表!M$7,Y983&gt;=契約状況コード表!N$7),"○",IF(AND(BI983=契約状況コード表!M$8,Y983&gt;=契約状況コード表!N$8),"○",IF(AND(BI983=契約状況コード表!M$9,Y983&gt;=契約状況コード表!N$9),"○",IF(AND(BI983=契約状況コード表!M$10,Y983&gt;=契約状況コード表!N$10),"○",IF(AND(BI983=契約状況コード表!M$11,Y983&gt;=契約状況コード表!N$11),"○",IF(AND(BI983=契約状況コード表!M$12,Y983&gt;=契約状況コード表!N$12),"○",IF(AND(BI983=契約状況コード表!M$13,Y983&gt;=契約状況コード表!N$13),"○","×")))))))))</f>
        <v>×</v>
      </c>
      <c r="BF983" s="98" t="str">
        <f t="shared" si="114"/>
        <v>×</v>
      </c>
      <c r="BG983" s="98" t="str">
        <f t="shared" si="115"/>
        <v>×</v>
      </c>
      <c r="BH983" s="99" t="str">
        <f t="shared" si="116"/>
        <v/>
      </c>
      <c r="BI983" s="146">
        <f t="shared" si="117"/>
        <v>0</v>
      </c>
      <c r="BJ983" s="29" t="str">
        <f>IF(AG983=契約状況コード表!G$5,"",IF(AND(K983&lt;&gt;"",ISTEXT(U983)),"分担契約/単価契約",IF(ISTEXT(U983),"単価契約",IF(K983&lt;&gt;"","分担契約",""))))</f>
        <v/>
      </c>
      <c r="BK983" s="147"/>
      <c r="BL983" s="102" t="str">
        <f>IF(COUNTIF(T983,"**"),"",IF(AND(T983&gt;=契約状況コード表!P$5,OR(H983=契約状況コード表!M$5,H983=契約状況コード表!M$6)),1,IF(AND(T983&gt;=契約状況コード表!P$13,H983&lt;&gt;契約状況コード表!M$5,H983&lt;&gt;契約状況コード表!M$6),1,"")))</f>
        <v/>
      </c>
      <c r="BM983" s="132" t="str">
        <f t="shared" si="118"/>
        <v>○</v>
      </c>
      <c r="BN983" s="102" t="b">
        <f t="shared" si="119"/>
        <v>1</v>
      </c>
      <c r="BO983" s="102" t="b">
        <f t="shared" si="120"/>
        <v>1</v>
      </c>
    </row>
    <row r="984" spans="7:67" ht="60.6" customHeight="1">
      <c r="G984" s="64"/>
      <c r="H984" s="65"/>
      <c r="I984" s="65"/>
      <c r="J984" s="65"/>
      <c r="K984" s="64"/>
      <c r="L984" s="29"/>
      <c r="M984" s="66"/>
      <c r="N984" s="65"/>
      <c r="O984" s="67"/>
      <c r="P984" s="72"/>
      <c r="Q984" s="73"/>
      <c r="R984" s="65"/>
      <c r="S984" s="64"/>
      <c r="T984" s="68"/>
      <c r="U984" s="75"/>
      <c r="V984" s="76"/>
      <c r="W984" s="148" t="str">
        <f>IF(OR(T984="他官署で調達手続きを実施のため",AG984=契約状況コード表!G$5),"－",IF(V984&lt;&gt;"",ROUNDDOWN(V984/T984,3),(IFERROR(ROUNDDOWN(U984/T984,3),"－"))))</f>
        <v>－</v>
      </c>
      <c r="X984" s="68"/>
      <c r="Y984" s="68"/>
      <c r="Z984" s="71"/>
      <c r="AA984" s="69"/>
      <c r="AB984" s="70"/>
      <c r="AC984" s="71"/>
      <c r="AD984" s="71"/>
      <c r="AE984" s="71"/>
      <c r="AF984" s="71"/>
      <c r="AG984" s="69"/>
      <c r="AH984" s="65"/>
      <c r="AI984" s="65"/>
      <c r="AJ984" s="65"/>
      <c r="AK984" s="29"/>
      <c r="AL984" s="29"/>
      <c r="AM984" s="170"/>
      <c r="AN984" s="170"/>
      <c r="AO984" s="170"/>
      <c r="AP984" s="170"/>
      <c r="AQ984" s="29"/>
      <c r="AR984" s="64"/>
      <c r="AS984" s="29"/>
      <c r="AT984" s="29"/>
      <c r="AU984" s="29"/>
      <c r="AV984" s="29"/>
      <c r="AW984" s="29"/>
      <c r="AX984" s="29"/>
      <c r="AY984" s="29"/>
      <c r="AZ984" s="29"/>
      <c r="BA984" s="92"/>
      <c r="BB984" s="97"/>
      <c r="BC984" s="98" t="str">
        <f>IF(AND(OR(K984=契約状況コード表!D$5,K984=契約状況コード表!D$6),OR(AG984=契約状況コード表!G$5,AG984=契約状況コード表!G$6)),"年間支払金額(全官署)",IF(OR(AG984=契約状況コード表!G$5,AG984=契約状況コード表!G$6),"年間支払金額",IF(AND(OR(COUNTIF(AI984,"*すべて*"),COUNTIF(AI984,"*全て*")),S984="●",OR(K984=契約状況コード表!D$5,K984=契約状況コード表!D$6)),"年間支払金額(全官署、契約相手方ごと)",IF(AND(OR(COUNTIF(AI984,"*すべて*"),COUNTIF(AI984,"*全て*")),S984="●"),"年間支払金額(契約相手方ごと)",IF(AND(OR(K984=契約状況コード表!D$5,K984=契約状況コード表!D$6),AG984=契約状況コード表!G$7),"契約総額(全官署)",IF(AND(K984=契約状況コード表!D$7,AG984=契約状況コード表!G$7),"契約総額(自官署のみ)",IF(K984=契約状況コード表!D$7,"年間支払金額(自官署のみ)",IF(AG984=契約状況コード表!G$7,"契約総額",IF(AND(COUNTIF(BJ984,"&lt;&gt;*単価*"),OR(K984=契約状況コード表!D$5,K984=契約状況コード表!D$6)),"全官署予定価格",IF(AND(COUNTIF(BJ984,"*単価*"),OR(K984=契約状況コード表!D$5,K984=契約状況コード表!D$6)),"全官署支払金額",IF(AND(COUNTIF(BJ984,"&lt;&gt;*単価*"),COUNTIF(BJ984,"*変更契約*")),"変更後予定価格",IF(COUNTIF(BJ984,"*単価*"),"年間支払金額","予定価格"))))))))))))</f>
        <v>予定価格</v>
      </c>
      <c r="BD984" s="98" t="str">
        <f>IF(AND(BI984=契約状況コード表!M$5,T984&gt;契約状況コード表!N$5),"○",IF(AND(BI984=契約状況コード表!M$6,T984&gt;=契約状況コード表!N$6),"○",IF(AND(BI984=契約状況コード表!M$7,T984&gt;=契約状況コード表!N$7),"○",IF(AND(BI984=契約状況コード表!M$8,T984&gt;=契約状況コード表!N$8),"○",IF(AND(BI984=契約状況コード表!M$9,T984&gt;=契約状況コード表!N$9),"○",IF(AND(BI984=契約状況コード表!M$10,T984&gt;=契約状況コード表!N$10),"○",IF(AND(BI984=契約状況コード表!M$11,T984&gt;=契約状況コード表!N$11),"○",IF(AND(BI984=契約状況コード表!M$12,T984&gt;=契約状況コード表!N$12),"○",IF(AND(BI984=契約状況コード表!M$13,T984&gt;=契約状況コード表!N$13),"○",IF(T984="他官署で調達手続き入札を実施のため","○","×"))))))))))</f>
        <v>×</v>
      </c>
      <c r="BE984" s="98" t="str">
        <f>IF(AND(BI984=契約状況コード表!M$5,Y984&gt;契約状況コード表!N$5),"○",IF(AND(BI984=契約状況コード表!M$6,Y984&gt;=契約状況コード表!N$6),"○",IF(AND(BI984=契約状況コード表!M$7,Y984&gt;=契約状況コード表!N$7),"○",IF(AND(BI984=契約状況コード表!M$8,Y984&gt;=契約状況コード表!N$8),"○",IF(AND(BI984=契約状況コード表!M$9,Y984&gt;=契約状況コード表!N$9),"○",IF(AND(BI984=契約状況コード表!M$10,Y984&gt;=契約状況コード表!N$10),"○",IF(AND(BI984=契約状況コード表!M$11,Y984&gt;=契約状況コード表!N$11),"○",IF(AND(BI984=契約状況コード表!M$12,Y984&gt;=契約状況コード表!N$12),"○",IF(AND(BI984=契約状況コード表!M$13,Y984&gt;=契約状況コード表!N$13),"○","×")))))))))</f>
        <v>×</v>
      </c>
      <c r="BF984" s="98" t="str">
        <f t="shared" si="114"/>
        <v>×</v>
      </c>
      <c r="BG984" s="98" t="str">
        <f t="shared" si="115"/>
        <v>×</v>
      </c>
      <c r="BH984" s="99" t="str">
        <f t="shared" si="116"/>
        <v/>
      </c>
      <c r="BI984" s="146">
        <f t="shared" si="117"/>
        <v>0</v>
      </c>
      <c r="BJ984" s="29" t="str">
        <f>IF(AG984=契約状況コード表!G$5,"",IF(AND(K984&lt;&gt;"",ISTEXT(U984)),"分担契約/単価契約",IF(ISTEXT(U984),"単価契約",IF(K984&lt;&gt;"","分担契約",""))))</f>
        <v/>
      </c>
      <c r="BK984" s="147"/>
      <c r="BL984" s="102" t="str">
        <f>IF(COUNTIF(T984,"**"),"",IF(AND(T984&gt;=契約状況コード表!P$5,OR(H984=契約状況コード表!M$5,H984=契約状況コード表!M$6)),1,IF(AND(T984&gt;=契約状況コード表!P$13,H984&lt;&gt;契約状況コード表!M$5,H984&lt;&gt;契約状況コード表!M$6),1,"")))</f>
        <v/>
      </c>
      <c r="BM984" s="132" t="str">
        <f t="shared" si="118"/>
        <v>○</v>
      </c>
      <c r="BN984" s="102" t="b">
        <f t="shared" si="119"/>
        <v>1</v>
      </c>
      <c r="BO984" s="102" t="b">
        <f t="shared" si="120"/>
        <v>1</v>
      </c>
    </row>
    <row r="985" spans="7:67" ht="60.6" customHeight="1">
      <c r="G985" s="64"/>
      <c r="H985" s="65"/>
      <c r="I985" s="65"/>
      <c r="J985" s="65"/>
      <c r="K985" s="64"/>
      <c r="L985" s="29"/>
      <c r="M985" s="66"/>
      <c r="N985" s="65"/>
      <c r="O985" s="67"/>
      <c r="P985" s="72"/>
      <c r="Q985" s="73"/>
      <c r="R985" s="65"/>
      <c r="S985" s="64"/>
      <c r="T985" s="68"/>
      <c r="U985" s="75"/>
      <c r="V985" s="76"/>
      <c r="W985" s="148" t="str">
        <f>IF(OR(T985="他官署で調達手続きを実施のため",AG985=契約状況コード表!G$5),"－",IF(V985&lt;&gt;"",ROUNDDOWN(V985/T985,3),(IFERROR(ROUNDDOWN(U985/T985,3),"－"))))</f>
        <v>－</v>
      </c>
      <c r="X985" s="68"/>
      <c r="Y985" s="68"/>
      <c r="Z985" s="71"/>
      <c r="AA985" s="69"/>
      <c r="AB985" s="70"/>
      <c r="AC985" s="71"/>
      <c r="AD985" s="71"/>
      <c r="AE985" s="71"/>
      <c r="AF985" s="71"/>
      <c r="AG985" s="69"/>
      <c r="AH985" s="65"/>
      <c r="AI985" s="65"/>
      <c r="AJ985" s="65"/>
      <c r="AK985" s="29"/>
      <c r="AL985" s="29"/>
      <c r="AM985" s="170"/>
      <c r="AN985" s="170"/>
      <c r="AO985" s="170"/>
      <c r="AP985" s="170"/>
      <c r="AQ985" s="29"/>
      <c r="AR985" s="64"/>
      <c r="AS985" s="29"/>
      <c r="AT985" s="29"/>
      <c r="AU985" s="29"/>
      <c r="AV985" s="29"/>
      <c r="AW985" s="29"/>
      <c r="AX985" s="29"/>
      <c r="AY985" s="29"/>
      <c r="AZ985" s="29"/>
      <c r="BA985" s="90"/>
      <c r="BB985" s="97"/>
      <c r="BC985" s="98" t="str">
        <f>IF(AND(OR(K985=契約状況コード表!D$5,K985=契約状況コード表!D$6),OR(AG985=契約状況コード表!G$5,AG985=契約状況コード表!G$6)),"年間支払金額(全官署)",IF(OR(AG985=契約状況コード表!G$5,AG985=契約状況コード表!G$6),"年間支払金額",IF(AND(OR(COUNTIF(AI985,"*すべて*"),COUNTIF(AI985,"*全て*")),S985="●",OR(K985=契約状況コード表!D$5,K985=契約状況コード表!D$6)),"年間支払金額(全官署、契約相手方ごと)",IF(AND(OR(COUNTIF(AI985,"*すべて*"),COUNTIF(AI985,"*全て*")),S985="●"),"年間支払金額(契約相手方ごと)",IF(AND(OR(K985=契約状況コード表!D$5,K985=契約状況コード表!D$6),AG985=契約状況コード表!G$7),"契約総額(全官署)",IF(AND(K985=契約状況コード表!D$7,AG985=契約状況コード表!G$7),"契約総額(自官署のみ)",IF(K985=契約状況コード表!D$7,"年間支払金額(自官署のみ)",IF(AG985=契約状況コード表!G$7,"契約総額",IF(AND(COUNTIF(BJ985,"&lt;&gt;*単価*"),OR(K985=契約状況コード表!D$5,K985=契約状況コード表!D$6)),"全官署予定価格",IF(AND(COUNTIF(BJ985,"*単価*"),OR(K985=契約状況コード表!D$5,K985=契約状況コード表!D$6)),"全官署支払金額",IF(AND(COUNTIF(BJ985,"&lt;&gt;*単価*"),COUNTIF(BJ985,"*変更契約*")),"変更後予定価格",IF(COUNTIF(BJ985,"*単価*"),"年間支払金額","予定価格"))))))))))))</f>
        <v>予定価格</v>
      </c>
      <c r="BD985" s="98" t="str">
        <f>IF(AND(BI985=契約状況コード表!M$5,T985&gt;契約状況コード表!N$5),"○",IF(AND(BI985=契約状況コード表!M$6,T985&gt;=契約状況コード表!N$6),"○",IF(AND(BI985=契約状況コード表!M$7,T985&gt;=契約状況コード表!N$7),"○",IF(AND(BI985=契約状況コード表!M$8,T985&gt;=契約状況コード表!N$8),"○",IF(AND(BI985=契約状況コード表!M$9,T985&gt;=契約状況コード表!N$9),"○",IF(AND(BI985=契約状況コード表!M$10,T985&gt;=契約状況コード表!N$10),"○",IF(AND(BI985=契約状況コード表!M$11,T985&gt;=契約状況コード表!N$11),"○",IF(AND(BI985=契約状況コード表!M$12,T985&gt;=契約状況コード表!N$12),"○",IF(AND(BI985=契約状況コード表!M$13,T985&gt;=契約状況コード表!N$13),"○",IF(T985="他官署で調達手続き入札を実施のため","○","×"))))))))))</f>
        <v>×</v>
      </c>
      <c r="BE985" s="98" t="str">
        <f>IF(AND(BI985=契約状況コード表!M$5,Y985&gt;契約状況コード表!N$5),"○",IF(AND(BI985=契約状況コード表!M$6,Y985&gt;=契約状況コード表!N$6),"○",IF(AND(BI985=契約状況コード表!M$7,Y985&gt;=契約状況コード表!N$7),"○",IF(AND(BI985=契約状況コード表!M$8,Y985&gt;=契約状況コード表!N$8),"○",IF(AND(BI985=契約状況コード表!M$9,Y985&gt;=契約状況コード表!N$9),"○",IF(AND(BI985=契約状況コード表!M$10,Y985&gt;=契約状況コード表!N$10),"○",IF(AND(BI985=契約状況コード表!M$11,Y985&gt;=契約状況コード表!N$11),"○",IF(AND(BI985=契約状況コード表!M$12,Y985&gt;=契約状況コード表!N$12),"○",IF(AND(BI985=契約状況コード表!M$13,Y985&gt;=契約状況コード表!N$13),"○","×")))))))))</f>
        <v>×</v>
      </c>
      <c r="BF985" s="98" t="str">
        <f t="shared" ref="BF985:BF998" si="121">IF(AND(L985="×",BG985="○"),"×",BG985)</f>
        <v>×</v>
      </c>
      <c r="BG985" s="98" t="str">
        <f t="shared" ref="BG985:BG998" si="122">IF(BB985&lt;&gt;"",BB985,IF(COUNTIF(BC985,"*予定価格*"),BD985,BE985))</f>
        <v>×</v>
      </c>
      <c r="BH985" s="99" t="str">
        <f t="shared" ref="BH985:BH998" si="123">IF(BG985="○",X985,"")</f>
        <v/>
      </c>
      <c r="BI985" s="146">
        <f t="shared" ref="BI985:BI998" si="124">IF(H985="③情報システム",IF(COUNTIF(I985,"*借入*")+COUNTIF(I985,"*賃貸*")+COUNTIF(I985,"*リース*"),"⑨物品等賃借",IF(COUNTIF(I985,"*購入*")+COUNTIF(DM985,"*調達*"),"⑦物品等購入",IF(COUNTIF(I985,"*製造*"),"⑧物品等製造","⑩役務"))),H985)</f>
        <v>0</v>
      </c>
      <c r="BJ985" s="29" t="str">
        <f>IF(AG985=契約状況コード表!G$5,"",IF(AND(K985&lt;&gt;"",ISTEXT(U985)),"分担契約/単価契約",IF(ISTEXT(U985),"単価契約",IF(K985&lt;&gt;"","分担契約",""))))</f>
        <v/>
      </c>
      <c r="BK985" s="147"/>
      <c r="BL985" s="102" t="str">
        <f>IF(COUNTIF(T985,"**"),"",IF(AND(T985&gt;=契約状況コード表!P$5,OR(H985=契約状況コード表!M$5,H985=契約状況コード表!M$6)),1,IF(AND(T985&gt;=契約状況コード表!P$13,H985&lt;&gt;契約状況コード表!M$5,H985&lt;&gt;契約状況コード表!M$6),1,"")))</f>
        <v/>
      </c>
      <c r="BM985" s="132" t="str">
        <f t="shared" ref="BM985:BM998" si="125">IF(LEN(O985)=0,"○",IF(LEN(O985)=1,"○",IF(LEN(O985)=13,"○",IF(LEN(O985)=27,"○",IF(LEN(O985)=41,"○","×")))))</f>
        <v>○</v>
      </c>
      <c r="BN985" s="102" t="b">
        <f t="shared" ref="BN985:BN998" si="126">_xlfn.ISFORMULA(BI985)</f>
        <v>1</v>
      </c>
      <c r="BO985" s="102" t="b">
        <f t="shared" ref="BO985:BO998" si="127">_xlfn.ISFORMULA(BJ985)</f>
        <v>1</v>
      </c>
    </row>
    <row r="986" spans="7:67" ht="60.6" customHeight="1">
      <c r="G986" s="64"/>
      <c r="H986" s="65"/>
      <c r="I986" s="65"/>
      <c r="J986" s="65"/>
      <c r="K986" s="64"/>
      <c r="L986" s="29"/>
      <c r="M986" s="66"/>
      <c r="N986" s="65"/>
      <c r="O986" s="67"/>
      <c r="P986" s="72"/>
      <c r="Q986" s="73"/>
      <c r="R986" s="65"/>
      <c r="S986" s="64"/>
      <c r="T986" s="68"/>
      <c r="U986" s="75"/>
      <c r="V986" s="76"/>
      <c r="W986" s="148" t="str">
        <f>IF(OR(T986="他官署で調達手続きを実施のため",AG986=契約状況コード表!G$5),"－",IF(V986&lt;&gt;"",ROUNDDOWN(V986/T986,3),(IFERROR(ROUNDDOWN(U986/T986,3),"－"))))</f>
        <v>－</v>
      </c>
      <c r="X986" s="68"/>
      <c r="Y986" s="68"/>
      <c r="Z986" s="71"/>
      <c r="AA986" s="69"/>
      <c r="AB986" s="70"/>
      <c r="AC986" s="71"/>
      <c r="AD986" s="71"/>
      <c r="AE986" s="71"/>
      <c r="AF986" s="71"/>
      <c r="AG986" s="69"/>
      <c r="AH986" s="65"/>
      <c r="AI986" s="65"/>
      <c r="AJ986" s="65"/>
      <c r="AK986" s="29"/>
      <c r="AL986" s="29"/>
      <c r="AM986" s="170"/>
      <c r="AN986" s="170"/>
      <c r="AO986" s="170"/>
      <c r="AP986" s="170"/>
      <c r="AQ986" s="29"/>
      <c r="AR986" s="64"/>
      <c r="AS986" s="29"/>
      <c r="AT986" s="29"/>
      <c r="AU986" s="29"/>
      <c r="AV986" s="29"/>
      <c r="AW986" s="29"/>
      <c r="AX986" s="29"/>
      <c r="AY986" s="29"/>
      <c r="AZ986" s="29"/>
      <c r="BA986" s="90"/>
      <c r="BB986" s="97"/>
      <c r="BC986" s="98" t="str">
        <f>IF(AND(OR(K986=契約状況コード表!D$5,K986=契約状況コード表!D$6),OR(AG986=契約状況コード表!G$5,AG986=契約状況コード表!G$6)),"年間支払金額(全官署)",IF(OR(AG986=契約状況コード表!G$5,AG986=契約状況コード表!G$6),"年間支払金額",IF(AND(OR(COUNTIF(AI986,"*すべて*"),COUNTIF(AI986,"*全て*")),S986="●",OR(K986=契約状況コード表!D$5,K986=契約状況コード表!D$6)),"年間支払金額(全官署、契約相手方ごと)",IF(AND(OR(COUNTIF(AI986,"*すべて*"),COUNTIF(AI986,"*全て*")),S986="●"),"年間支払金額(契約相手方ごと)",IF(AND(OR(K986=契約状況コード表!D$5,K986=契約状況コード表!D$6),AG986=契約状況コード表!G$7),"契約総額(全官署)",IF(AND(K986=契約状況コード表!D$7,AG986=契約状況コード表!G$7),"契約総額(自官署のみ)",IF(K986=契約状況コード表!D$7,"年間支払金額(自官署のみ)",IF(AG986=契約状況コード表!G$7,"契約総額",IF(AND(COUNTIF(BJ986,"&lt;&gt;*単価*"),OR(K986=契約状況コード表!D$5,K986=契約状況コード表!D$6)),"全官署予定価格",IF(AND(COUNTIF(BJ986,"*単価*"),OR(K986=契約状況コード表!D$5,K986=契約状況コード表!D$6)),"全官署支払金額",IF(AND(COUNTIF(BJ986,"&lt;&gt;*単価*"),COUNTIF(BJ986,"*変更契約*")),"変更後予定価格",IF(COUNTIF(BJ986,"*単価*"),"年間支払金額","予定価格"))))))))))))</f>
        <v>予定価格</v>
      </c>
      <c r="BD986" s="98" t="str">
        <f>IF(AND(BI986=契約状況コード表!M$5,T986&gt;契約状況コード表!N$5),"○",IF(AND(BI986=契約状況コード表!M$6,T986&gt;=契約状況コード表!N$6),"○",IF(AND(BI986=契約状況コード表!M$7,T986&gt;=契約状況コード表!N$7),"○",IF(AND(BI986=契約状況コード表!M$8,T986&gt;=契約状況コード表!N$8),"○",IF(AND(BI986=契約状況コード表!M$9,T986&gt;=契約状況コード表!N$9),"○",IF(AND(BI986=契約状況コード表!M$10,T986&gt;=契約状況コード表!N$10),"○",IF(AND(BI986=契約状況コード表!M$11,T986&gt;=契約状況コード表!N$11),"○",IF(AND(BI986=契約状況コード表!M$12,T986&gt;=契約状況コード表!N$12),"○",IF(AND(BI986=契約状況コード表!M$13,T986&gt;=契約状況コード表!N$13),"○",IF(T986="他官署で調達手続き入札を実施のため","○","×"))))))))))</f>
        <v>×</v>
      </c>
      <c r="BE986" s="98" t="str">
        <f>IF(AND(BI986=契約状況コード表!M$5,Y986&gt;契約状況コード表!N$5),"○",IF(AND(BI986=契約状況コード表!M$6,Y986&gt;=契約状況コード表!N$6),"○",IF(AND(BI986=契約状況コード表!M$7,Y986&gt;=契約状況コード表!N$7),"○",IF(AND(BI986=契約状況コード表!M$8,Y986&gt;=契約状況コード表!N$8),"○",IF(AND(BI986=契約状況コード表!M$9,Y986&gt;=契約状況コード表!N$9),"○",IF(AND(BI986=契約状況コード表!M$10,Y986&gt;=契約状況コード表!N$10),"○",IF(AND(BI986=契約状況コード表!M$11,Y986&gt;=契約状況コード表!N$11),"○",IF(AND(BI986=契約状況コード表!M$12,Y986&gt;=契約状況コード表!N$12),"○",IF(AND(BI986=契約状況コード表!M$13,Y986&gt;=契約状況コード表!N$13),"○","×")))))))))</f>
        <v>×</v>
      </c>
      <c r="BF986" s="98" t="str">
        <f t="shared" si="121"/>
        <v>×</v>
      </c>
      <c r="BG986" s="98" t="str">
        <f t="shared" si="122"/>
        <v>×</v>
      </c>
      <c r="BH986" s="99" t="str">
        <f t="shared" si="123"/>
        <v/>
      </c>
      <c r="BI986" s="146">
        <f t="shared" si="124"/>
        <v>0</v>
      </c>
      <c r="BJ986" s="29" t="str">
        <f>IF(AG986=契約状況コード表!G$5,"",IF(AND(K986&lt;&gt;"",ISTEXT(U986)),"分担契約/単価契約",IF(ISTEXT(U986),"単価契約",IF(K986&lt;&gt;"","分担契約",""))))</f>
        <v/>
      </c>
      <c r="BK986" s="147"/>
      <c r="BL986" s="102" t="str">
        <f>IF(COUNTIF(T986,"**"),"",IF(AND(T986&gt;=契約状況コード表!P$5,OR(H986=契約状況コード表!M$5,H986=契約状況コード表!M$6)),1,IF(AND(T986&gt;=契約状況コード表!P$13,H986&lt;&gt;契約状況コード表!M$5,H986&lt;&gt;契約状況コード表!M$6),1,"")))</f>
        <v/>
      </c>
      <c r="BM986" s="132" t="str">
        <f t="shared" si="125"/>
        <v>○</v>
      </c>
      <c r="BN986" s="102" t="b">
        <f t="shared" si="126"/>
        <v>1</v>
      </c>
      <c r="BO986" s="102" t="b">
        <f t="shared" si="127"/>
        <v>1</v>
      </c>
    </row>
    <row r="987" spans="7:67" ht="60.6" customHeight="1">
      <c r="G987" s="64"/>
      <c r="H987" s="65"/>
      <c r="I987" s="65"/>
      <c r="J987" s="65"/>
      <c r="K987" s="64"/>
      <c r="L987" s="29"/>
      <c r="M987" s="66"/>
      <c r="N987" s="65"/>
      <c r="O987" s="67"/>
      <c r="P987" s="72"/>
      <c r="Q987" s="73"/>
      <c r="R987" s="65"/>
      <c r="S987" s="64"/>
      <c r="T987" s="74"/>
      <c r="U987" s="131"/>
      <c r="V987" s="76"/>
      <c r="W987" s="148" t="str">
        <f>IF(OR(T987="他官署で調達手続きを実施のため",AG987=契約状況コード表!G$5),"－",IF(V987&lt;&gt;"",ROUNDDOWN(V987/T987,3),(IFERROR(ROUNDDOWN(U987/T987,3),"－"))))</f>
        <v>－</v>
      </c>
      <c r="X987" s="74"/>
      <c r="Y987" s="74"/>
      <c r="Z987" s="71"/>
      <c r="AA987" s="69"/>
      <c r="AB987" s="70"/>
      <c r="AC987" s="71"/>
      <c r="AD987" s="71"/>
      <c r="AE987" s="71"/>
      <c r="AF987" s="71"/>
      <c r="AG987" s="69"/>
      <c r="AH987" s="65"/>
      <c r="AI987" s="65"/>
      <c r="AJ987" s="65"/>
      <c r="AK987" s="29"/>
      <c r="AL987" s="29"/>
      <c r="AM987" s="170"/>
      <c r="AN987" s="170"/>
      <c r="AO987" s="170"/>
      <c r="AP987" s="170"/>
      <c r="AQ987" s="29"/>
      <c r="AR987" s="64"/>
      <c r="AS987" s="29"/>
      <c r="AT987" s="29"/>
      <c r="AU987" s="29"/>
      <c r="AV987" s="29"/>
      <c r="AW987" s="29"/>
      <c r="AX987" s="29"/>
      <c r="AY987" s="29"/>
      <c r="AZ987" s="29"/>
      <c r="BA987" s="90"/>
      <c r="BB987" s="97"/>
      <c r="BC987" s="98" t="str">
        <f>IF(AND(OR(K987=契約状況コード表!D$5,K987=契約状況コード表!D$6),OR(AG987=契約状況コード表!G$5,AG987=契約状況コード表!G$6)),"年間支払金額(全官署)",IF(OR(AG987=契約状況コード表!G$5,AG987=契約状況コード表!G$6),"年間支払金額",IF(AND(OR(COUNTIF(AI987,"*すべて*"),COUNTIF(AI987,"*全て*")),S987="●",OR(K987=契約状況コード表!D$5,K987=契約状況コード表!D$6)),"年間支払金額(全官署、契約相手方ごと)",IF(AND(OR(COUNTIF(AI987,"*すべて*"),COUNTIF(AI987,"*全て*")),S987="●"),"年間支払金額(契約相手方ごと)",IF(AND(OR(K987=契約状況コード表!D$5,K987=契約状況コード表!D$6),AG987=契約状況コード表!G$7),"契約総額(全官署)",IF(AND(K987=契約状況コード表!D$7,AG987=契約状況コード表!G$7),"契約総額(自官署のみ)",IF(K987=契約状況コード表!D$7,"年間支払金額(自官署のみ)",IF(AG987=契約状況コード表!G$7,"契約総額",IF(AND(COUNTIF(BJ987,"&lt;&gt;*単価*"),OR(K987=契約状況コード表!D$5,K987=契約状況コード表!D$6)),"全官署予定価格",IF(AND(COUNTIF(BJ987,"*単価*"),OR(K987=契約状況コード表!D$5,K987=契約状況コード表!D$6)),"全官署支払金額",IF(AND(COUNTIF(BJ987,"&lt;&gt;*単価*"),COUNTIF(BJ987,"*変更契約*")),"変更後予定価格",IF(COUNTIF(BJ987,"*単価*"),"年間支払金額","予定価格"))))))))))))</f>
        <v>予定価格</v>
      </c>
      <c r="BD987" s="98" t="str">
        <f>IF(AND(BI987=契約状況コード表!M$5,T987&gt;契約状況コード表!N$5),"○",IF(AND(BI987=契約状況コード表!M$6,T987&gt;=契約状況コード表!N$6),"○",IF(AND(BI987=契約状況コード表!M$7,T987&gt;=契約状況コード表!N$7),"○",IF(AND(BI987=契約状況コード表!M$8,T987&gt;=契約状況コード表!N$8),"○",IF(AND(BI987=契約状況コード表!M$9,T987&gt;=契約状況コード表!N$9),"○",IF(AND(BI987=契約状況コード表!M$10,T987&gt;=契約状況コード表!N$10),"○",IF(AND(BI987=契約状況コード表!M$11,T987&gt;=契約状況コード表!N$11),"○",IF(AND(BI987=契約状況コード表!M$12,T987&gt;=契約状況コード表!N$12),"○",IF(AND(BI987=契約状況コード表!M$13,T987&gt;=契約状況コード表!N$13),"○",IF(T987="他官署で調達手続き入札を実施のため","○","×"))))))))))</f>
        <v>×</v>
      </c>
      <c r="BE987" s="98" t="str">
        <f>IF(AND(BI987=契約状況コード表!M$5,Y987&gt;契約状況コード表!N$5),"○",IF(AND(BI987=契約状況コード表!M$6,Y987&gt;=契約状況コード表!N$6),"○",IF(AND(BI987=契約状況コード表!M$7,Y987&gt;=契約状況コード表!N$7),"○",IF(AND(BI987=契約状況コード表!M$8,Y987&gt;=契約状況コード表!N$8),"○",IF(AND(BI987=契約状況コード表!M$9,Y987&gt;=契約状況コード表!N$9),"○",IF(AND(BI987=契約状況コード表!M$10,Y987&gt;=契約状況コード表!N$10),"○",IF(AND(BI987=契約状況コード表!M$11,Y987&gt;=契約状況コード表!N$11),"○",IF(AND(BI987=契約状況コード表!M$12,Y987&gt;=契約状況コード表!N$12),"○",IF(AND(BI987=契約状況コード表!M$13,Y987&gt;=契約状況コード表!N$13),"○","×")))))))))</f>
        <v>×</v>
      </c>
      <c r="BF987" s="98" t="str">
        <f t="shared" si="121"/>
        <v>×</v>
      </c>
      <c r="BG987" s="98" t="str">
        <f t="shared" si="122"/>
        <v>×</v>
      </c>
      <c r="BH987" s="99" t="str">
        <f t="shared" si="123"/>
        <v/>
      </c>
      <c r="BI987" s="146">
        <f t="shared" si="124"/>
        <v>0</v>
      </c>
      <c r="BJ987" s="29" t="str">
        <f>IF(AG987=契約状況コード表!G$5,"",IF(AND(K987&lt;&gt;"",ISTEXT(U987)),"分担契約/単価契約",IF(ISTEXT(U987),"単価契約",IF(K987&lt;&gt;"","分担契約",""))))</f>
        <v/>
      </c>
      <c r="BK987" s="147"/>
      <c r="BL987" s="102" t="str">
        <f>IF(COUNTIF(T987,"**"),"",IF(AND(T987&gt;=契約状況コード表!P$5,OR(H987=契約状況コード表!M$5,H987=契約状況コード表!M$6)),1,IF(AND(T987&gt;=契約状況コード表!P$13,H987&lt;&gt;契約状況コード表!M$5,H987&lt;&gt;契約状況コード表!M$6),1,"")))</f>
        <v/>
      </c>
      <c r="BM987" s="132" t="str">
        <f t="shared" si="125"/>
        <v>○</v>
      </c>
      <c r="BN987" s="102" t="b">
        <f t="shared" si="126"/>
        <v>1</v>
      </c>
      <c r="BO987" s="102" t="b">
        <f t="shared" si="127"/>
        <v>1</v>
      </c>
    </row>
    <row r="988" spans="7:67" ht="60.6" customHeight="1">
      <c r="G988" s="64"/>
      <c r="H988" s="65"/>
      <c r="I988" s="65"/>
      <c r="J988" s="65"/>
      <c r="K988" s="64"/>
      <c r="L988" s="29"/>
      <c r="M988" s="66"/>
      <c r="N988" s="65"/>
      <c r="O988" s="67"/>
      <c r="P988" s="72"/>
      <c r="Q988" s="73"/>
      <c r="R988" s="65"/>
      <c r="S988" s="64"/>
      <c r="T988" s="68"/>
      <c r="U988" s="75"/>
      <c r="V988" s="76"/>
      <c r="W988" s="148" t="str">
        <f>IF(OR(T988="他官署で調達手続きを実施のため",AG988=契約状況コード表!G$5),"－",IF(V988&lt;&gt;"",ROUNDDOWN(V988/T988,3),(IFERROR(ROUNDDOWN(U988/T988,3),"－"))))</f>
        <v>－</v>
      </c>
      <c r="X988" s="68"/>
      <c r="Y988" s="68"/>
      <c r="Z988" s="71"/>
      <c r="AA988" s="69"/>
      <c r="AB988" s="70"/>
      <c r="AC988" s="71"/>
      <c r="AD988" s="71"/>
      <c r="AE988" s="71"/>
      <c r="AF988" s="71"/>
      <c r="AG988" s="69"/>
      <c r="AH988" s="65"/>
      <c r="AI988" s="65"/>
      <c r="AJ988" s="65"/>
      <c r="AK988" s="29"/>
      <c r="AL988" s="29"/>
      <c r="AM988" s="170"/>
      <c r="AN988" s="170"/>
      <c r="AO988" s="170"/>
      <c r="AP988" s="170"/>
      <c r="AQ988" s="29"/>
      <c r="AR988" s="64"/>
      <c r="AS988" s="29"/>
      <c r="AT988" s="29"/>
      <c r="AU988" s="29"/>
      <c r="AV988" s="29"/>
      <c r="AW988" s="29"/>
      <c r="AX988" s="29"/>
      <c r="AY988" s="29"/>
      <c r="AZ988" s="29"/>
      <c r="BA988" s="90"/>
      <c r="BB988" s="97"/>
      <c r="BC988" s="98" t="str">
        <f>IF(AND(OR(K988=契約状況コード表!D$5,K988=契約状況コード表!D$6),OR(AG988=契約状況コード表!G$5,AG988=契約状況コード表!G$6)),"年間支払金額(全官署)",IF(OR(AG988=契約状況コード表!G$5,AG988=契約状況コード表!G$6),"年間支払金額",IF(AND(OR(COUNTIF(AI988,"*すべて*"),COUNTIF(AI988,"*全て*")),S988="●",OR(K988=契約状況コード表!D$5,K988=契約状況コード表!D$6)),"年間支払金額(全官署、契約相手方ごと)",IF(AND(OR(COUNTIF(AI988,"*すべて*"),COUNTIF(AI988,"*全て*")),S988="●"),"年間支払金額(契約相手方ごと)",IF(AND(OR(K988=契約状況コード表!D$5,K988=契約状況コード表!D$6),AG988=契約状況コード表!G$7),"契約総額(全官署)",IF(AND(K988=契約状況コード表!D$7,AG988=契約状況コード表!G$7),"契約総額(自官署のみ)",IF(K988=契約状況コード表!D$7,"年間支払金額(自官署のみ)",IF(AG988=契約状況コード表!G$7,"契約総額",IF(AND(COUNTIF(BJ988,"&lt;&gt;*単価*"),OR(K988=契約状況コード表!D$5,K988=契約状況コード表!D$6)),"全官署予定価格",IF(AND(COUNTIF(BJ988,"*単価*"),OR(K988=契約状況コード表!D$5,K988=契約状況コード表!D$6)),"全官署支払金額",IF(AND(COUNTIF(BJ988,"&lt;&gt;*単価*"),COUNTIF(BJ988,"*変更契約*")),"変更後予定価格",IF(COUNTIF(BJ988,"*単価*"),"年間支払金額","予定価格"))))))))))))</f>
        <v>予定価格</v>
      </c>
      <c r="BD988" s="98" t="str">
        <f>IF(AND(BI988=契約状況コード表!M$5,T988&gt;契約状況コード表!N$5),"○",IF(AND(BI988=契約状況コード表!M$6,T988&gt;=契約状況コード表!N$6),"○",IF(AND(BI988=契約状況コード表!M$7,T988&gt;=契約状況コード表!N$7),"○",IF(AND(BI988=契約状況コード表!M$8,T988&gt;=契約状況コード表!N$8),"○",IF(AND(BI988=契約状況コード表!M$9,T988&gt;=契約状況コード表!N$9),"○",IF(AND(BI988=契約状況コード表!M$10,T988&gt;=契約状況コード表!N$10),"○",IF(AND(BI988=契約状況コード表!M$11,T988&gt;=契約状況コード表!N$11),"○",IF(AND(BI988=契約状況コード表!M$12,T988&gt;=契約状況コード表!N$12),"○",IF(AND(BI988=契約状況コード表!M$13,T988&gt;=契約状況コード表!N$13),"○",IF(T988="他官署で調達手続き入札を実施のため","○","×"))))))))))</f>
        <v>×</v>
      </c>
      <c r="BE988" s="98" t="str">
        <f>IF(AND(BI988=契約状況コード表!M$5,Y988&gt;契約状況コード表!N$5),"○",IF(AND(BI988=契約状況コード表!M$6,Y988&gt;=契約状況コード表!N$6),"○",IF(AND(BI988=契約状況コード表!M$7,Y988&gt;=契約状況コード表!N$7),"○",IF(AND(BI988=契約状況コード表!M$8,Y988&gt;=契約状況コード表!N$8),"○",IF(AND(BI988=契約状況コード表!M$9,Y988&gt;=契約状況コード表!N$9),"○",IF(AND(BI988=契約状況コード表!M$10,Y988&gt;=契約状況コード表!N$10),"○",IF(AND(BI988=契約状況コード表!M$11,Y988&gt;=契約状況コード表!N$11),"○",IF(AND(BI988=契約状況コード表!M$12,Y988&gt;=契約状況コード表!N$12),"○",IF(AND(BI988=契約状況コード表!M$13,Y988&gt;=契約状況コード表!N$13),"○","×")))))))))</f>
        <v>×</v>
      </c>
      <c r="BF988" s="98" t="str">
        <f t="shared" si="121"/>
        <v>×</v>
      </c>
      <c r="BG988" s="98" t="str">
        <f t="shared" si="122"/>
        <v>×</v>
      </c>
      <c r="BH988" s="99" t="str">
        <f t="shared" si="123"/>
        <v/>
      </c>
      <c r="BI988" s="146">
        <f t="shared" si="124"/>
        <v>0</v>
      </c>
      <c r="BJ988" s="29" t="str">
        <f>IF(AG988=契約状況コード表!G$5,"",IF(AND(K988&lt;&gt;"",ISTEXT(U988)),"分担契約/単価契約",IF(ISTEXT(U988),"単価契約",IF(K988&lt;&gt;"","分担契約",""))))</f>
        <v/>
      </c>
      <c r="BK988" s="147"/>
      <c r="BL988" s="102" t="str">
        <f>IF(COUNTIF(T988,"**"),"",IF(AND(T988&gt;=契約状況コード表!P$5,OR(H988=契約状況コード表!M$5,H988=契約状況コード表!M$6)),1,IF(AND(T988&gt;=契約状況コード表!P$13,H988&lt;&gt;契約状況コード表!M$5,H988&lt;&gt;契約状況コード表!M$6),1,"")))</f>
        <v/>
      </c>
      <c r="BM988" s="132" t="str">
        <f t="shared" si="125"/>
        <v>○</v>
      </c>
      <c r="BN988" s="102" t="b">
        <f t="shared" si="126"/>
        <v>1</v>
      </c>
      <c r="BO988" s="102" t="b">
        <f t="shared" si="127"/>
        <v>1</v>
      </c>
    </row>
    <row r="989" spans="7:67" ht="60.6" customHeight="1">
      <c r="G989" s="64"/>
      <c r="H989" s="65"/>
      <c r="I989" s="65"/>
      <c r="J989" s="65"/>
      <c r="K989" s="64"/>
      <c r="L989" s="29"/>
      <c r="M989" s="66"/>
      <c r="N989" s="65"/>
      <c r="O989" s="67"/>
      <c r="P989" s="72"/>
      <c r="Q989" s="73"/>
      <c r="R989" s="65"/>
      <c r="S989" s="64"/>
      <c r="T989" s="68"/>
      <c r="U989" s="75"/>
      <c r="V989" s="76"/>
      <c r="W989" s="148" t="str">
        <f>IF(OR(T989="他官署で調達手続きを実施のため",AG989=契約状況コード表!G$5),"－",IF(V989&lt;&gt;"",ROUNDDOWN(V989/T989,3),(IFERROR(ROUNDDOWN(U989/T989,3),"－"))))</f>
        <v>－</v>
      </c>
      <c r="X989" s="68"/>
      <c r="Y989" s="68"/>
      <c r="Z989" s="71"/>
      <c r="AA989" s="69"/>
      <c r="AB989" s="70"/>
      <c r="AC989" s="71"/>
      <c r="AD989" s="71"/>
      <c r="AE989" s="71"/>
      <c r="AF989" s="71"/>
      <c r="AG989" s="69"/>
      <c r="AH989" s="65"/>
      <c r="AI989" s="65"/>
      <c r="AJ989" s="65"/>
      <c r="AK989" s="29"/>
      <c r="AL989" s="29"/>
      <c r="AM989" s="170"/>
      <c r="AN989" s="170"/>
      <c r="AO989" s="170"/>
      <c r="AP989" s="170"/>
      <c r="AQ989" s="29"/>
      <c r="AR989" s="64"/>
      <c r="AS989" s="29"/>
      <c r="AT989" s="29"/>
      <c r="AU989" s="29"/>
      <c r="AV989" s="29"/>
      <c r="AW989" s="29"/>
      <c r="AX989" s="29"/>
      <c r="AY989" s="29"/>
      <c r="AZ989" s="29"/>
      <c r="BA989" s="90"/>
      <c r="BB989" s="97"/>
      <c r="BC989" s="98" t="str">
        <f>IF(AND(OR(K989=契約状況コード表!D$5,K989=契約状況コード表!D$6),OR(AG989=契約状況コード表!G$5,AG989=契約状況コード表!G$6)),"年間支払金額(全官署)",IF(OR(AG989=契約状況コード表!G$5,AG989=契約状況コード表!G$6),"年間支払金額",IF(AND(OR(COUNTIF(AI989,"*すべて*"),COUNTIF(AI989,"*全て*")),S989="●",OR(K989=契約状況コード表!D$5,K989=契約状況コード表!D$6)),"年間支払金額(全官署、契約相手方ごと)",IF(AND(OR(COUNTIF(AI989,"*すべて*"),COUNTIF(AI989,"*全て*")),S989="●"),"年間支払金額(契約相手方ごと)",IF(AND(OR(K989=契約状況コード表!D$5,K989=契約状況コード表!D$6),AG989=契約状況コード表!G$7),"契約総額(全官署)",IF(AND(K989=契約状況コード表!D$7,AG989=契約状況コード表!G$7),"契約総額(自官署のみ)",IF(K989=契約状況コード表!D$7,"年間支払金額(自官署のみ)",IF(AG989=契約状況コード表!G$7,"契約総額",IF(AND(COUNTIF(BJ989,"&lt;&gt;*単価*"),OR(K989=契約状況コード表!D$5,K989=契約状況コード表!D$6)),"全官署予定価格",IF(AND(COUNTIF(BJ989,"*単価*"),OR(K989=契約状況コード表!D$5,K989=契約状況コード表!D$6)),"全官署支払金額",IF(AND(COUNTIF(BJ989,"&lt;&gt;*単価*"),COUNTIF(BJ989,"*変更契約*")),"変更後予定価格",IF(COUNTIF(BJ989,"*単価*"),"年間支払金額","予定価格"))))))))))))</f>
        <v>予定価格</v>
      </c>
      <c r="BD989" s="98" t="str">
        <f>IF(AND(BI989=契約状況コード表!M$5,T989&gt;契約状況コード表!N$5),"○",IF(AND(BI989=契約状況コード表!M$6,T989&gt;=契約状況コード表!N$6),"○",IF(AND(BI989=契約状況コード表!M$7,T989&gt;=契約状況コード表!N$7),"○",IF(AND(BI989=契約状況コード表!M$8,T989&gt;=契約状況コード表!N$8),"○",IF(AND(BI989=契約状況コード表!M$9,T989&gt;=契約状況コード表!N$9),"○",IF(AND(BI989=契約状況コード表!M$10,T989&gt;=契約状況コード表!N$10),"○",IF(AND(BI989=契約状況コード表!M$11,T989&gt;=契約状況コード表!N$11),"○",IF(AND(BI989=契約状況コード表!M$12,T989&gt;=契約状況コード表!N$12),"○",IF(AND(BI989=契約状況コード表!M$13,T989&gt;=契約状況コード表!N$13),"○",IF(T989="他官署で調達手続き入札を実施のため","○","×"))))))))))</f>
        <v>×</v>
      </c>
      <c r="BE989" s="98" t="str">
        <f>IF(AND(BI989=契約状況コード表!M$5,Y989&gt;契約状況コード表!N$5),"○",IF(AND(BI989=契約状況コード表!M$6,Y989&gt;=契約状況コード表!N$6),"○",IF(AND(BI989=契約状況コード表!M$7,Y989&gt;=契約状況コード表!N$7),"○",IF(AND(BI989=契約状況コード表!M$8,Y989&gt;=契約状況コード表!N$8),"○",IF(AND(BI989=契約状況コード表!M$9,Y989&gt;=契約状況コード表!N$9),"○",IF(AND(BI989=契約状況コード表!M$10,Y989&gt;=契約状況コード表!N$10),"○",IF(AND(BI989=契約状況コード表!M$11,Y989&gt;=契約状況コード表!N$11),"○",IF(AND(BI989=契約状況コード表!M$12,Y989&gt;=契約状況コード表!N$12),"○",IF(AND(BI989=契約状況コード表!M$13,Y989&gt;=契約状況コード表!N$13),"○","×")))))))))</f>
        <v>×</v>
      </c>
      <c r="BF989" s="98" t="str">
        <f t="shared" si="121"/>
        <v>×</v>
      </c>
      <c r="BG989" s="98" t="str">
        <f t="shared" si="122"/>
        <v>×</v>
      </c>
      <c r="BH989" s="99" t="str">
        <f t="shared" si="123"/>
        <v/>
      </c>
      <c r="BI989" s="146">
        <f t="shared" si="124"/>
        <v>0</v>
      </c>
      <c r="BJ989" s="29" t="str">
        <f>IF(AG989=契約状況コード表!G$5,"",IF(AND(K989&lt;&gt;"",ISTEXT(U989)),"分担契約/単価契約",IF(ISTEXT(U989),"単価契約",IF(K989&lt;&gt;"","分担契約",""))))</f>
        <v/>
      </c>
      <c r="BK989" s="147"/>
      <c r="BL989" s="102" t="str">
        <f>IF(COUNTIF(T989,"**"),"",IF(AND(T989&gt;=契約状況コード表!P$5,OR(H989=契約状況コード表!M$5,H989=契約状況コード表!M$6)),1,IF(AND(T989&gt;=契約状況コード表!P$13,H989&lt;&gt;契約状況コード表!M$5,H989&lt;&gt;契約状況コード表!M$6),1,"")))</f>
        <v/>
      </c>
      <c r="BM989" s="132" t="str">
        <f t="shared" si="125"/>
        <v>○</v>
      </c>
      <c r="BN989" s="102" t="b">
        <f t="shared" si="126"/>
        <v>1</v>
      </c>
      <c r="BO989" s="102" t="b">
        <f t="shared" si="127"/>
        <v>1</v>
      </c>
    </row>
    <row r="990" spans="7:67" ht="60.6" customHeight="1">
      <c r="G990" s="64"/>
      <c r="H990" s="65"/>
      <c r="I990" s="65"/>
      <c r="J990" s="65"/>
      <c r="K990" s="64"/>
      <c r="L990" s="29"/>
      <c r="M990" s="66"/>
      <c r="N990" s="65"/>
      <c r="O990" s="67"/>
      <c r="P990" s="72"/>
      <c r="Q990" s="73"/>
      <c r="R990" s="65"/>
      <c r="S990" s="64"/>
      <c r="T990" s="68"/>
      <c r="U990" s="75"/>
      <c r="V990" s="76"/>
      <c r="W990" s="148" t="str">
        <f>IF(OR(T990="他官署で調達手続きを実施のため",AG990=契約状況コード表!G$5),"－",IF(V990&lt;&gt;"",ROUNDDOWN(V990/T990,3),(IFERROR(ROUNDDOWN(U990/T990,3),"－"))))</f>
        <v>－</v>
      </c>
      <c r="X990" s="68"/>
      <c r="Y990" s="68"/>
      <c r="Z990" s="71"/>
      <c r="AA990" s="69"/>
      <c r="AB990" s="70"/>
      <c r="AC990" s="71"/>
      <c r="AD990" s="71"/>
      <c r="AE990" s="71"/>
      <c r="AF990" s="71"/>
      <c r="AG990" s="69"/>
      <c r="AH990" s="65"/>
      <c r="AI990" s="65"/>
      <c r="AJ990" s="65"/>
      <c r="AK990" s="29"/>
      <c r="AL990" s="29"/>
      <c r="AM990" s="170"/>
      <c r="AN990" s="170"/>
      <c r="AO990" s="170"/>
      <c r="AP990" s="170"/>
      <c r="AQ990" s="29"/>
      <c r="AR990" s="64"/>
      <c r="AS990" s="29"/>
      <c r="AT990" s="29"/>
      <c r="AU990" s="29"/>
      <c r="AV990" s="29"/>
      <c r="AW990" s="29"/>
      <c r="AX990" s="29"/>
      <c r="AY990" s="29"/>
      <c r="AZ990" s="29"/>
      <c r="BA990" s="90"/>
      <c r="BB990" s="97"/>
      <c r="BC990" s="98" t="str">
        <f>IF(AND(OR(K990=契約状況コード表!D$5,K990=契約状況コード表!D$6),OR(AG990=契約状況コード表!G$5,AG990=契約状況コード表!G$6)),"年間支払金額(全官署)",IF(OR(AG990=契約状況コード表!G$5,AG990=契約状況コード表!G$6),"年間支払金額",IF(AND(OR(COUNTIF(AI990,"*すべて*"),COUNTIF(AI990,"*全て*")),S990="●",OR(K990=契約状況コード表!D$5,K990=契約状況コード表!D$6)),"年間支払金額(全官署、契約相手方ごと)",IF(AND(OR(COUNTIF(AI990,"*すべて*"),COUNTIF(AI990,"*全て*")),S990="●"),"年間支払金額(契約相手方ごと)",IF(AND(OR(K990=契約状況コード表!D$5,K990=契約状況コード表!D$6),AG990=契約状況コード表!G$7),"契約総額(全官署)",IF(AND(K990=契約状況コード表!D$7,AG990=契約状況コード表!G$7),"契約総額(自官署のみ)",IF(K990=契約状況コード表!D$7,"年間支払金額(自官署のみ)",IF(AG990=契約状況コード表!G$7,"契約総額",IF(AND(COUNTIF(BJ990,"&lt;&gt;*単価*"),OR(K990=契約状況コード表!D$5,K990=契約状況コード表!D$6)),"全官署予定価格",IF(AND(COUNTIF(BJ990,"*単価*"),OR(K990=契約状況コード表!D$5,K990=契約状況コード表!D$6)),"全官署支払金額",IF(AND(COUNTIF(BJ990,"&lt;&gt;*単価*"),COUNTIF(BJ990,"*変更契約*")),"変更後予定価格",IF(COUNTIF(BJ990,"*単価*"),"年間支払金額","予定価格"))))))))))))</f>
        <v>予定価格</v>
      </c>
      <c r="BD990" s="98" t="str">
        <f>IF(AND(BI990=契約状況コード表!M$5,T990&gt;契約状況コード表!N$5),"○",IF(AND(BI990=契約状況コード表!M$6,T990&gt;=契約状況コード表!N$6),"○",IF(AND(BI990=契約状況コード表!M$7,T990&gt;=契約状況コード表!N$7),"○",IF(AND(BI990=契約状況コード表!M$8,T990&gt;=契約状況コード表!N$8),"○",IF(AND(BI990=契約状況コード表!M$9,T990&gt;=契約状況コード表!N$9),"○",IF(AND(BI990=契約状況コード表!M$10,T990&gt;=契約状況コード表!N$10),"○",IF(AND(BI990=契約状況コード表!M$11,T990&gt;=契約状況コード表!N$11),"○",IF(AND(BI990=契約状況コード表!M$12,T990&gt;=契約状況コード表!N$12),"○",IF(AND(BI990=契約状況コード表!M$13,T990&gt;=契約状況コード表!N$13),"○",IF(T990="他官署で調達手続き入札を実施のため","○","×"))))))))))</f>
        <v>×</v>
      </c>
      <c r="BE990" s="98" t="str">
        <f>IF(AND(BI990=契約状況コード表!M$5,Y990&gt;契約状況コード表!N$5),"○",IF(AND(BI990=契約状況コード表!M$6,Y990&gt;=契約状況コード表!N$6),"○",IF(AND(BI990=契約状況コード表!M$7,Y990&gt;=契約状況コード表!N$7),"○",IF(AND(BI990=契約状況コード表!M$8,Y990&gt;=契約状況コード表!N$8),"○",IF(AND(BI990=契約状況コード表!M$9,Y990&gt;=契約状況コード表!N$9),"○",IF(AND(BI990=契約状況コード表!M$10,Y990&gt;=契約状況コード表!N$10),"○",IF(AND(BI990=契約状況コード表!M$11,Y990&gt;=契約状況コード表!N$11),"○",IF(AND(BI990=契約状況コード表!M$12,Y990&gt;=契約状況コード表!N$12),"○",IF(AND(BI990=契約状況コード表!M$13,Y990&gt;=契約状況コード表!N$13),"○","×")))))))))</f>
        <v>×</v>
      </c>
      <c r="BF990" s="98" t="str">
        <f t="shared" si="121"/>
        <v>×</v>
      </c>
      <c r="BG990" s="98" t="str">
        <f t="shared" si="122"/>
        <v>×</v>
      </c>
      <c r="BH990" s="99" t="str">
        <f t="shared" si="123"/>
        <v/>
      </c>
      <c r="BI990" s="146">
        <f t="shared" si="124"/>
        <v>0</v>
      </c>
      <c r="BJ990" s="29" t="str">
        <f>IF(AG990=契約状況コード表!G$5,"",IF(AND(K990&lt;&gt;"",ISTEXT(U990)),"分担契約/単価契約",IF(ISTEXT(U990),"単価契約",IF(K990&lt;&gt;"","分担契約",""))))</f>
        <v/>
      </c>
      <c r="BK990" s="147"/>
      <c r="BL990" s="102" t="str">
        <f>IF(COUNTIF(T990,"**"),"",IF(AND(T990&gt;=契約状況コード表!P$5,OR(H990=契約状況コード表!M$5,H990=契約状況コード表!M$6)),1,IF(AND(T990&gt;=契約状況コード表!P$13,H990&lt;&gt;契約状況コード表!M$5,H990&lt;&gt;契約状況コード表!M$6),1,"")))</f>
        <v/>
      </c>
      <c r="BM990" s="132" t="str">
        <f t="shared" si="125"/>
        <v>○</v>
      </c>
      <c r="BN990" s="102" t="b">
        <f t="shared" si="126"/>
        <v>1</v>
      </c>
      <c r="BO990" s="102" t="b">
        <f t="shared" si="127"/>
        <v>1</v>
      </c>
    </row>
    <row r="991" spans="7:67" ht="60.6" customHeight="1">
      <c r="G991" s="64"/>
      <c r="H991" s="65"/>
      <c r="I991" s="65"/>
      <c r="J991" s="65"/>
      <c r="K991" s="64"/>
      <c r="L991" s="29"/>
      <c r="M991" s="66"/>
      <c r="N991" s="65"/>
      <c r="O991" s="67"/>
      <c r="P991" s="72"/>
      <c r="Q991" s="73"/>
      <c r="R991" s="65"/>
      <c r="S991" s="64"/>
      <c r="T991" s="68"/>
      <c r="U991" s="75"/>
      <c r="V991" s="76"/>
      <c r="W991" s="148" t="str">
        <f>IF(OR(T991="他官署で調達手続きを実施のため",AG991=契約状況コード表!G$5),"－",IF(V991&lt;&gt;"",ROUNDDOWN(V991/T991,3),(IFERROR(ROUNDDOWN(U991/T991,3),"－"))))</f>
        <v>－</v>
      </c>
      <c r="X991" s="68"/>
      <c r="Y991" s="68"/>
      <c r="Z991" s="71"/>
      <c r="AA991" s="69"/>
      <c r="AB991" s="70"/>
      <c r="AC991" s="71"/>
      <c r="AD991" s="71"/>
      <c r="AE991" s="71"/>
      <c r="AF991" s="71"/>
      <c r="AG991" s="69"/>
      <c r="AH991" s="65"/>
      <c r="AI991" s="65"/>
      <c r="AJ991" s="65"/>
      <c r="AK991" s="29"/>
      <c r="AL991" s="29"/>
      <c r="AM991" s="170"/>
      <c r="AN991" s="170"/>
      <c r="AO991" s="170"/>
      <c r="AP991" s="170"/>
      <c r="AQ991" s="29"/>
      <c r="AR991" s="64"/>
      <c r="AS991" s="29"/>
      <c r="AT991" s="29"/>
      <c r="AU991" s="29"/>
      <c r="AV991" s="29"/>
      <c r="AW991" s="29"/>
      <c r="AX991" s="29"/>
      <c r="AY991" s="29"/>
      <c r="AZ991" s="29"/>
      <c r="BA991" s="92"/>
      <c r="BB991" s="97"/>
      <c r="BC991" s="98" t="str">
        <f>IF(AND(OR(K991=契約状況コード表!D$5,K991=契約状況コード表!D$6),OR(AG991=契約状況コード表!G$5,AG991=契約状況コード表!G$6)),"年間支払金額(全官署)",IF(OR(AG991=契約状況コード表!G$5,AG991=契約状況コード表!G$6),"年間支払金額",IF(AND(OR(COUNTIF(AI991,"*すべて*"),COUNTIF(AI991,"*全て*")),S991="●",OR(K991=契約状況コード表!D$5,K991=契約状況コード表!D$6)),"年間支払金額(全官署、契約相手方ごと)",IF(AND(OR(COUNTIF(AI991,"*すべて*"),COUNTIF(AI991,"*全て*")),S991="●"),"年間支払金額(契約相手方ごと)",IF(AND(OR(K991=契約状況コード表!D$5,K991=契約状況コード表!D$6),AG991=契約状況コード表!G$7),"契約総額(全官署)",IF(AND(K991=契約状況コード表!D$7,AG991=契約状況コード表!G$7),"契約総額(自官署のみ)",IF(K991=契約状況コード表!D$7,"年間支払金額(自官署のみ)",IF(AG991=契約状況コード表!G$7,"契約総額",IF(AND(COUNTIF(BJ991,"&lt;&gt;*単価*"),OR(K991=契約状況コード表!D$5,K991=契約状況コード表!D$6)),"全官署予定価格",IF(AND(COUNTIF(BJ991,"*単価*"),OR(K991=契約状況コード表!D$5,K991=契約状況コード表!D$6)),"全官署支払金額",IF(AND(COUNTIF(BJ991,"&lt;&gt;*単価*"),COUNTIF(BJ991,"*変更契約*")),"変更後予定価格",IF(COUNTIF(BJ991,"*単価*"),"年間支払金額","予定価格"))))))))))))</f>
        <v>予定価格</v>
      </c>
      <c r="BD991" s="98" t="str">
        <f>IF(AND(BI991=契約状況コード表!M$5,T991&gt;契約状況コード表!N$5),"○",IF(AND(BI991=契約状況コード表!M$6,T991&gt;=契約状況コード表!N$6),"○",IF(AND(BI991=契約状況コード表!M$7,T991&gt;=契約状況コード表!N$7),"○",IF(AND(BI991=契約状況コード表!M$8,T991&gt;=契約状況コード表!N$8),"○",IF(AND(BI991=契約状況コード表!M$9,T991&gt;=契約状況コード表!N$9),"○",IF(AND(BI991=契約状況コード表!M$10,T991&gt;=契約状況コード表!N$10),"○",IF(AND(BI991=契約状況コード表!M$11,T991&gt;=契約状況コード表!N$11),"○",IF(AND(BI991=契約状況コード表!M$12,T991&gt;=契約状況コード表!N$12),"○",IF(AND(BI991=契約状況コード表!M$13,T991&gt;=契約状況コード表!N$13),"○",IF(T991="他官署で調達手続き入札を実施のため","○","×"))))))))))</f>
        <v>×</v>
      </c>
      <c r="BE991" s="98" t="str">
        <f>IF(AND(BI991=契約状況コード表!M$5,Y991&gt;契約状況コード表!N$5),"○",IF(AND(BI991=契約状況コード表!M$6,Y991&gt;=契約状況コード表!N$6),"○",IF(AND(BI991=契約状況コード表!M$7,Y991&gt;=契約状況コード表!N$7),"○",IF(AND(BI991=契約状況コード表!M$8,Y991&gt;=契約状況コード表!N$8),"○",IF(AND(BI991=契約状況コード表!M$9,Y991&gt;=契約状況コード表!N$9),"○",IF(AND(BI991=契約状況コード表!M$10,Y991&gt;=契約状況コード表!N$10),"○",IF(AND(BI991=契約状況コード表!M$11,Y991&gt;=契約状況コード表!N$11),"○",IF(AND(BI991=契約状況コード表!M$12,Y991&gt;=契約状況コード表!N$12),"○",IF(AND(BI991=契約状況コード表!M$13,Y991&gt;=契約状況コード表!N$13),"○","×")))))))))</f>
        <v>×</v>
      </c>
      <c r="BF991" s="98" t="str">
        <f t="shared" si="121"/>
        <v>×</v>
      </c>
      <c r="BG991" s="98" t="str">
        <f t="shared" si="122"/>
        <v>×</v>
      </c>
      <c r="BH991" s="99" t="str">
        <f t="shared" si="123"/>
        <v/>
      </c>
      <c r="BI991" s="146">
        <f t="shared" si="124"/>
        <v>0</v>
      </c>
      <c r="BJ991" s="29" t="str">
        <f>IF(AG991=契約状況コード表!G$5,"",IF(AND(K991&lt;&gt;"",ISTEXT(U991)),"分担契約/単価契約",IF(ISTEXT(U991),"単価契約",IF(K991&lt;&gt;"","分担契約",""))))</f>
        <v/>
      </c>
      <c r="BK991" s="147"/>
      <c r="BL991" s="102" t="str">
        <f>IF(COUNTIF(T991,"**"),"",IF(AND(T991&gt;=契約状況コード表!P$5,OR(H991=契約状況コード表!M$5,H991=契約状況コード表!M$6)),1,IF(AND(T991&gt;=契約状況コード表!P$13,H991&lt;&gt;契約状況コード表!M$5,H991&lt;&gt;契約状況コード表!M$6),1,"")))</f>
        <v/>
      </c>
      <c r="BM991" s="132" t="str">
        <f t="shared" si="125"/>
        <v>○</v>
      </c>
      <c r="BN991" s="102" t="b">
        <f t="shared" si="126"/>
        <v>1</v>
      </c>
      <c r="BO991" s="102" t="b">
        <f t="shared" si="127"/>
        <v>1</v>
      </c>
    </row>
    <row r="992" spans="7:67" ht="60.6" customHeight="1">
      <c r="G992" s="64"/>
      <c r="H992" s="65"/>
      <c r="I992" s="65"/>
      <c r="J992" s="65"/>
      <c r="K992" s="64"/>
      <c r="L992" s="29"/>
      <c r="M992" s="66"/>
      <c r="N992" s="65"/>
      <c r="O992" s="67"/>
      <c r="P992" s="72"/>
      <c r="Q992" s="73"/>
      <c r="R992" s="65"/>
      <c r="S992" s="64"/>
      <c r="T992" s="68"/>
      <c r="U992" s="75"/>
      <c r="V992" s="76"/>
      <c r="W992" s="148" t="str">
        <f>IF(OR(T992="他官署で調達手続きを実施のため",AG992=契約状況コード表!G$5),"－",IF(V992&lt;&gt;"",ROUNDDOWN(V992/T992,3),(IFERROR(ROUNDDOWN(U992/T992,3),"－"))))</f>
        <v>－</v>
      </c>
      <c r="X992" s="68"/>
      <c r="Y992" s="68"/>
      <c r="Z992" s="71"/>
      <c r="AA992" s="69"/>
      <c r="AB992" s="70"/>
      <c r="AC992" s="71"/>
      <c r="AD992" s="71"/>
      <c r="AE992" s="71"/>
      <c r="AF992" s="71"/>
      <c r="AG992" s="69"/>
      <c r="AH992" s="65"/>
      <c r="AI992" s="65"/>
      <c r="AJ992" s="65"/>
      <c r="AK992" s="29"/>
      <c r="AL992" s="29"/>
      <c r="AM992" s="170"/>
      <c r="AN992" s="170"/>
      <c r="AO992" s="170"/>
      <c r="AP992" s="170"/>
      <c r="AQ992" s="29"/>
      <c r="AR992" s="64"/>
      <c r="AS992" s="29"/>
      <c r="AT992" s="29"/>
      <c r="AU992" s="29"/>
      <c r="AV992" s="29"/>
      <c r="AW992" s="29"/>
      <c r="AX992" s="29"/>
      <c r="AY992" s="29"/>
      <c r="AZ992" s="29"/>
      <c r="BA992" s="90"/>
      <c r="BB992" s="97"/>
      <c r="BC992" s="98" t="str">
        <f>IF(AND(OR(K992=契約状況コード表!D$5,K992=契約状況コード表!D$6),OR(AG992=契約状況コード表!G$5,AG992=契約状況コード表!G$6)),"年間支払金額(全官署)",IF(OR(AG992=契約状況コード表!G$5,AG992=契約状況コード表!G$6),"年間支払金額",IF(AND(OR(COUNTIF(AI992,"*すべて*"),COUNTIF(AI992,"*全て*")),S992="●",OR(K992=契約状況コード表!D$5,K992=契約状況コード表!D$6)),"年間支払金額(全官署、契約相手方ごと)",IF(AND(OR(COUNTIF(AI992,"*すべて*"),COUNTIF(AI992,"*全て*")),S992="●"),"年間支払金額(契約相手方ごと)",IF(AND(OR(K992=契約状況コード表!D$5,K992=契約状況コード表!D$6),AG992=契約状況コード表!G$7),"契約総額(全官署)",IF(AND(K992=契約状況コード表!D$7,AG992=契約状況コード表!G$7),"契約総額(自官署のみ)",IF(K992=契約状況コード表!D$7,"年間支払金額(自官署のみ)",IF(AG992=契約状況コード表!G$7,"契約総額",IF(AND(COUNTIF(BJ992,"&lt;&gt;*単価*"),OR(K992=契約状況コード表!D$5,K992=契約状況コード表!D$6)),"全官署予定価格",IF(AND(COUNTIF(BJ992,"*単価*"),OR(K992=契約状況コード表!D$5,K992=契約状況コード表!D$6)),"全官署支払金額",IF(AND(COUNTIF(BJ992,"&lt;&gt;*単価*"),COUNTIF(BJ992,"*変更契約*")),"変更後予定価格",IF(COUNTIF(BJ992,"*単価*"),"年間支払金額","予定価格"))))))))))))</f>
        <v>予定価格</v>
      </c>
      <c r="BD992" s="98" t="str">
        <f>IF(AND(BI992=契約状況コード表!M$5,T992&gt;契約状況コード表!N$5),"○",IF(AND(BI992=契約状況コード表!M$6,T992&gt;=契約状況コード表!N$6),"○",IF(AND(BI992=契約状況コード表!M$7,T992&gt;=契約状況コード表!N$7),"○",IF(AND(BI992=契約状況コード表!M$8,T992&gt;=契約状況コード表!N$8),"○",IF(AND(BI992=契約状況コード表!M$9,T992&gt;=契約状況コード表!N$9),"○",IF(AND(BI992=契約状況コード表!M$10,T992&gt;=契約状況コード表!N$10),"○",IF(AND(BI992=契約状況コード表!M$11,T992&gt;=契約状況コード表!N$11),"○",IF(AND(BI992=契約状況コード表!M$12,T992&gt;=契約状況コード表!N$12),"○",IF(AND(BI992=契約状況コード表!M$13,T992&gt;=契約状況コード表!N$13),"○",IF(T992="他官署で調達手続き入札を実施のため","○","×"))))))))))</f>
        <v>×</v>
      </c>
      <c r="BE992" s="98" t="str">
        <f>IF(AND(BI992=契約状況コード表!M$5,Y992&gt;契約状況コード表!N$5),"○",IF(AND(BI992=契約状況コード表!M$6,Y992&gt;=契約状況コード表!N$6),"○",IF(AND(BI992=契約状況コード表!M$7,Y992&gt;=契約状況コード表!N$7),"○",IF(AND(BI992=契約状況コード表!M$8,Y992&gt;=契約状況コード表!N$8),"○",IF(AND(BI992=契約状況コード表!M$9,Y992&gt;=契約状況コード表!N$9),"○",IF(AND(BI992=契約状況コード表!M$10,Y992&gt;=契約状況コード表!N$10),"○",IF(AND(BI992=契約状況コード表!M$11,Y992&gt;=契約状況コード表!N$11),"○",IF(AND(BI992=契約状況コード表!M$12,Y992&gt;=契約状況コード表!N$12),"○",IF(AND(BI992=契約状況コード表!M$13,Y992&gt;=契約状況コード表!N$13),"○","×")))))))))</f>
        <v>×</v>
      </c>
      <c r="BF992" s="98" t="str">
        <f t="shared" si="121"/>
        <v>×</v>
      </c>
      <c r="BG992" s="98" t="str">
        <f t="shared" si="122"/>
        <v>×</v>
      </c>
      <c r="BH992" s="99" t="str">
        <f t="shared" si="123"/>
        <v/>
      </c>
      <c r="BI992" s="146">
        <f t="shared" si="124"/>
        <v>0</v>
      </c>
      <c r="BJ992" s="29" t="str">
        <f>IF(AG992=契約状況コード表!G$5,"",IF(AND(K992&lt;&gt;"",ISTEXT(U992)),"分担契約/単価契約",IF(ISTEXT(U992),"単価契約",IF(K992&lt;&gt;"","分担契約",""))))</f>
        <v/>
      </c>
      <c r="BK992" s="147"/>
      <c r="BL992" s="102" t="str">
        <f>IF(COUNTIF(T992,"**"),"",IF(AND(T992&gt;=契約状況コード表!P$5,OR(H992=契約状況コード表!M$5,H992=契約状況コード表!M$6)),1,IF(AND(T992&gt;=契約状況コード表!P$13,H992&lt;&gt;契約状況コード表!M$5,H992&lt;&gt;契約状況コード表!M$6),1,"")))</f>
        <v/>
      </c>
      <c r="BM992" s="132" t="str">
        <f t="shared" si="125"/>
        <v>○</v>
      </c>
      <c r="BN992" s="102" t="b">
        <f t="shared" si="126"/>
        <v>1</v>
      </c>
      <c r="BO992" s="102" t="b">
        <f t="shared" si="127"/>
        <v>1</v>
      </c>
    </row>
    <row r="993" spans="7:67" ht="60.6" customHeight="1">
      <c r="G993" s="64"/>
      <c r="H993" s="65"/>
      <c r="I993" s="65"/>
      <c r="J993" s="65"/>
      <c r="K993" s="64"/>
      <c r="L993" s="29"/>
      <c r="M993" s="66"/>
      <c r="N993" s="65"/>
      <c r="O993" s="67"/>
      <c r="P993" s="72"/>
      <c r="Q993" s="73"/>
      <c r="R993" s="65"/>
      <c r="S993" s="64"/>
      <c r="T993" s="68"/>
      <c r="U993" s="75"/>
      <c r="V993" s="76"/>
      <c r="W993" s="148" t="str">
        <f>IF(OR(T993="他官署で調達手続きを実施のため",AG993=契約状況コード表!G$5),"－",IF(V993&lt;&gt;"",ROUNDDOWN(V993/T993,3),(IFERROR(ROUNDDOWN(U993/T993,3),"－"))))</f>
        <v>－</v>
      </c>
      <c r="X993" s="68"/>
      <c r="Y993" s="68"/>
      <c r="Z993" s="71"/>
      <c r="AA993" s="69"/>
      <c r="AB993" s="70"/>
      <c r="AC993" s="71"/>
      <c r="AD993" s="71"/>
      <c r="AE993" s="71"/>
      <c r="AF993" s="71"/>
      <c r="AG993" s="69"/>
      <c r="AH993" s="65"/>
      <c r="AI993" s="65"/>
      <c r="AJ993" s="65"/>
      <c r="AK993" s="29"/>
      <c r="AL993" s="29"/>
      <c r="AM993" s="170"/>
      <c r="AN993" s="170"/>
      <c r="AO993" s="170"/>
      <c r="AP993" s="170"/>
      <c r="AQ993" s="29"/>
      <c r="AR993" s="64"/>
      <c r="AS993" s="29"/>
      <c r="AT993" s="29"/>
      <c r="AU993" s="29"/>
      <c r="AV993" s="29"/>
      <c r="AW993" s="29"/>
      <c r="AX993" s="29"/>
      <c r="AY993" s="29"/>
      <c r="AZ993" s="29"/>
      <c r="BA993" s="90"/>
      <c r="BB993" s="97"/>
      <c r="BC993" s="98" t="str">
        <f>IF(AND(OR(K993=契約状況コード表!D$5,K993=契約状況コード表!D$6),OR(AG993=契約状況コード表!G$5,AG993=契約状況コード表!G$6)),"年間支払金額(全官署)",IF(OR(AG993=契約状況コード表!G$5,AG993=契約状況コード表!G$6),"年間支払金額",IF(AND(OR(COUNTIF(AI993,"*すべて*"),COUNTIF(AI993,"*全て*")),S993="●",OR(K993=契約状況コード表!D$5,K993=契約状況コード表!D$6)),"年間支払金額(全官署、契約相手方ごと)",IF(AND(OR(COUNTIF(AI993,"*すべて*"),COUNTIF(AI993,"*全て*")),S993="●"),"年間支払金額(契約相手方ごと)",IF(AND(OR(K993=契約状況コード表!D$5,K993=契約状況コード表!D$6),AG993=契約状況コード表!G$7),"契約総額(全官署)",IF(AND(K993=契約状況コード表!D$7,AG993=契約状況コード表!G$7),"契約総額(自官署のみ)",IF(K993=契約状況コード表!D$7,"年間支払金額(自官署のみ)",IF(AG993=契約状況コード表!G$7,"契約総額",IF(AND(COUNTIF(BJ993,"&lt;&gt;*単価*"),OR(K993=契約状況コード表!D$5,K993=契約状況コード表!D$6)),"全官署予定価格",IF(AND(COUNTIF(BJ993,"*単価*"),OR(K993=契約状況コード表!D$5,K993=契約状況コード表!D$6)),"全官署支払金額",IF(AND(COUNTIF(BJ993,"&lt;&gt;*単価*"),COUNTIF(BJ993,"*変更契約*")),"変更後予定価格",IF(COUNTIF(BJ993,"*単価*"),"年間支払金額","予定価格"))))))))))))</f>
        <v>予定価格</v>
      </c>
      <c r="BD993" s="98" t="str">
        <f>IF(AND(BI993=契約状況コード表!M$5,T993&gt;契約状況コード表!N$5),"○",IF(AND(BI993=契約状況コード表!M$6,T993&gt;=契約状況コード表!N$6),"○",IF(AND(BI993=契約状況コード表!M$7,T993&gt;=契約状況コード表!N$7),"○",IF(AND(BI993=契約状況コード表!M$8,T993&gt;=契約状況コード表!N$8),"○",IF(AND(BI993=契約状況コード表!M$9,T993&gt;=契約状況コード表!N$9),"○",IF(AND(BI993=契約状況コード表!M$10,T993&gt;=契約状況コード表!N$10),"○",IF(AND(BI993=契約状況コード表!M$11,T993&gt;=契約状況コード表!N$11),"○",IF(AND(BI993=契約状況コード表!M$12,T993&gt;=契約状況コード表!N$12),"○",IF(AND(BI993=契約状況コード表!M$13,T993&gt;=契約状況コード表!N$13),"○",IF(T993="他官署で調達手続き入札を実施のため","○","×"))))))))))</f>
        <v>×</v>
      </c>
      <c r="BE993" s="98" t="str">
        <f>IF(AND(BI993=契約状況コード表!M$5,Y993&gt;契約状況コード表!N$5),"○",IF(AND(BI993=契約状況コード表!M$6,Y993&gt;=契約状況コード表!N$6),"○",IF(AND(BI993=契約状況コード表!M$7,Y993&gt;=契約状況コード表!N$7),"○",IF(AND(BI993=契約状況コード表!M$8,Y993&gt;=契約状況コード表!N$8),"○",IF(AND(BI993=契約状況コード表!M$9,Y993&gt;=契約状況コード表!N$9),"○",IF(AND(BI993=契約状況コード表!M$10,Y993&gt;=契約状況コード表!N$10),"○",IF(AND(BI993=契約状況コード表!M$11,Y993&gt;=契約状況コード表!N$11),"○",IF(AND(BI993=契約状況コード表!M$12,Y993&gt;=契約状況コード表!N$12),"○",IF(AND(BI993=契約状況コード表!M$13,Y993&gt;=契約状況コード表!N$13),"○","×")))))))))</f>
        <v>×</v>
      </c>
      <c r="BF993" s="98" t="str">
        <f t="shared" si="121"/>
        <v>×</v>
      </c>
      <c r="BG993" s="98" t="str">
        <f t="shared" si="122"/>
        <v>×</v>
      </c>
      <c r="BH993" s="99" t="str">
        <f t="shared" si="123"/>
        <v/>
      </c>
      <c r="BI993" s="146">
        <f t="shared" si="124"/>
        <v>0</v>
      </c>
      <c r="BJ993" s="29" t="str">
        <f>IF(AG993=契約状況コード表!G$5,"",IF(AND(K993&lt;&gt;"",ISTEXT(U993)),"分担契約/単価契約",IF(ISTEXT(U993),"単価契約",IF(K993&lt;&gt;"","分担契約",""))))</f>
        <v/>
      </c>
      <c r="BK993" s="147"/>
      <c r="BL993" s="102" t="str">
        <f>IF(COUNTIF(T993,"**"),"",IF(AND(T993&gt;=契約状況コード表!P$5,OR(H993=契約状況コード表!M$5,H993=契約状況コード表!M$6)),1,IF(AND(T993&gt;=契約状況コード表!P$13,H993&lt;&gt;契約状況コード表!M$5,H993&lt;&gt;契約状況コード表!M$6),1,"")))</f>
        <v/>
      </c>
      <c r="BM993" s="132" t="str">
        <f t="shared" si="125"/>
        <v>○</v>
      </c>
      <c r="BN993" s="102" t="b">
        <f t="shared" si="126"/>
        <v>1</v>
      </c>
      <c r="BO993" s="102" t="b">
        <f t="shared" si="127"/>
        <v>1</v>
      </c>
    </row>
    <row r="994" spans="7:67" ht="60.6" customHeight="1">
      <c r="G994" s="64"/>
      <c r="H994" s="65"/>
      <c r="I994" s="65"/>
      <c r="J994" s="65"/>
      <c r="K994" s="64"/>
      <c r="L994" s="29"/>
      <c r="M994" s="66"/>
      <c r="N994" s="65"/>
      <c r="O994" s="67"/>
      <c r="P994" s="72"/>
      <c r="Q994" s="73"/>
      <c r="R994" s="65"/>
      <c r="S994" s="64"/>
      <c r="T994" s="74"/>
      <c r="U994" s="131"/>
      <c r="V994" s="76"/>
      <c r="W994" s="148" t="str">
        <f>IF(OR(T994="他官署で調達手続きを実施のため",AG994=契約状況コード表!G$5),"－",IF(V994&lt;&gt;"",ROUNDDOWN(V994/T994,3),(IFERROR(ROUNDDOWN(U994/T994,3),"－"))))</f>
        <v>－</v>
      </c>
      <c r="X994" s="74"/>
      <c r="Y994" s="74"/>
      <c r="Z994" s="71"/>
      <c r="AA994" s="69"/>
      <c r="AB994" s="70"/>
      <c r="AC994" s="71"/>
      <c r="AD994" s="71"/>
      <c r="AE994" s="71"/>
      <c r="AF994" s="71"/>
      <c r="AG994" s="69"/>
      <c r="AH994" s="65"/>
      <c r="AI994" s="65"/>
      <c r="AJ994" s="65"/>
      <c r="AK994" s="29"/>
      <c r="AL994" s="29"/>
      <c r="AM994" s="170"/>
      <c r="AN994" s="170"/>
      <c r="AO994" s="170"/>
      <c r="AP994" s="170"/>
      <c r="AQ994" s="29"/>
      <c r="AR994" s="64"/>
      <c r="AS994" s="29"/>
      <c r="AT994" s="29"/>
      <c r="AU994" s="29"/>
      <c r="AV994" s="29"/>
      <c r="AW994" s="29"/>
      <c r="AX994" s="29"/>
      <c r="AY994" s="29"/>
      <c r="AZ994" s="29"/>
      <c r="BA994" s="90"/>
      <c r="BB994" s="97"/>
      <c r="BC994" s="98" t="str">
        <f>IF(AND(OR(K994=契約状況コード表!D$5,K994=契約状況コード表!D$6),OR(AG994=契約状況コード表!G$5,AG994=契約状況コード表!G$6)),"年間支払金額(全官署)",IF(OR(AG994=契約状況コード表!G$5,AG994=契約状況コード表!G$6),"年間支払金額",IF(AND(OR(COUNTIF(AI994,"*すべて*"),COUNTIF(AI994,"*全て*")),S994="●",OR(K994=契約状況コード表!D$5,K994=契約状況コード表!D$6)),"年間支払金額(全官署、契約相手方ごと)",IF(AND(OR(COUNTIF(AI994,"*すべて*"),COUNTIF(AI994,"*全て*")),S994="●"),"年間支払金額(契約相手方ごと)",IF(AND(OR(K994=契約状況コード表!D$5,K994=契約状況コード表!D$6),AG994=契約状況コード表!G$7),"契約総額(全官署)",IF(AND(K994=契約状況コード表!D$7,AG994=契約状況コード表!G$7),"契約総額(自官署のみ)",IF(K994=契約状況コード表!D$7,"年間支払金額(自官署のみ)",IF(AG994=契約状況コード表!G$7,"契約総額",IF(AND(COUNTIF(BJ994,"&lt;&gt;*単価*"),OR(K994=契約状況コード表!D$5,K994=契約状況コード表!D$6)),"全官署予定価格",IF(AND(COUNTIF(BJ994,"*単価*"),OR(K994=契約状況コード表!D$5,K994=契約状況コード表!D$6)),"全官署支払金額",IF(AND(COUNTIF(BJ994,"&lt;&gt;*単価*"),COUNTIF(BJ994,"*変更契約*")),"変更後予定価格",IF(COUNTIF(BJ994,"*単価*"),"年間支払金額","予定価格"))))))))))))</f>
        <v>予定価格</v>
      </c>
      <c r="BD994" s="98" t="str">
        <f>IF(AND(BI994=契約状況コード表!M$5,T994&gt;契約状況コード表!N$5),"○",IF(AND(BI994=契約状況コード表!M$6,T994&gt;=契約状況コード表!N$6),"○",IF(AND(BI994=契約状況コード表!M$7,T994&gt;=契約状況コード表!N$7),"○",IF(AND(BI994=契約状況コード表!M$8,T994&gt;=契約状況コード表!N$8),"○",IF(AND(BI994=契約状況コード表!M$9,T994&gt;=契約状況コード表!N$9),"○",IF(AND(BI994=契約状況コード表!M$10,T994&gt;=契約状況コード表!N$10),"○",IF(AND(BI994=契約状況コード表!M$11,T994&gt;=契約状況コード表!N$11),"○",IF(AND(BI994=契約状況コード表!M$12,T994&gt;=契約状況コード表!N$12),"○",IF(AND(BI994=契約状況コード表!M$13,T994&gt;=契約状況コード表!N$13),"○",IF(T994="他官署で調達手続き入札を実施のため","○","×"))))))))))</f>
        <v>×</v>
      </c>
      <c r="BE994" s="98" t="str">
        <f>IF(AND(BI994=契約状況コード表!M$5,Y994&gt;契約状況コード表!N$5),"○",IF(AND(BI994=契約状況コード表!M$6,Y994&gt;=契約状況コード表!N$6),"○",IF(AND(BI994=契約状況コード表!M$7,Y994&gt;=契約状況コード表!N$7),"○",IF(AND(BI994=契約状況コード表!M$8,Y994&gt;=契約状況コード表!N$8),"○",IF(AND(BI994=契約状況コード表!M$9,Y994&gt;=契約状況コード表!N$9),"○",IF(AND(BI994=契約状況コード表!M$10,Y994&gt;=契約状況コード表!N$10),"○",IF(AND(BI994=契約状況コード表!M$11,Y994&gt;=契約状況コード表!N$11),"○",IF(AND(BI994=契約状況コード表!M$12,Y994&gt;=契約状況コード表!N$12),"○",IF(AND(BI994=契約状況コード表!M$13,Y994&gt;=契約状況コード表!N$13),"○","×")))))))))</f>
        <v>×</v>
      </c>
      <c r="BF994" s="98" t="str">
        <f t="shared" si="121"/>
        <v>×</v>
      </c>
      <c r="BG994" s="98" t="str">
        <f t="shared" si="122"/>
        <v>×</v>
      </c>
      <c r="BH994" s="99" t="str">
        <f t="shared" si="123"/>
        <v/>
      </c>
      <c r="BI994" s="146">
        <f t="shared" si="124"/>
        <v>0</v>
      </c>
      <c r="BJ994" s="29" t="str">
        <f>IF(AG994=契約状況コード表!G$5,"",IF(AND(K994&lt;&gt;"",ISTEXT(U994)),"分担契約/単価契約",IF(ISTEXT(U994),"単価契約",IF(K994&lt;&gt;"","分担契約",""))))</f>
        <v/>
      </c>
      <c r="BK994" s="147"/>
      <c r="BL994" s="102" t="str">
        <f>IF(COUNTIF(T994,"**"),"",IF(AND(T994&gt;=契約状況コード表!P$5,OR(H994=契約状況コード表!M$5,H994=契約状況コード表!M$6)),1,IF(AND(T994&gt;=契約状況コード表!P$13,H994&lt;&gt;契約状況コード表!M$5,H994&lt;&gt;契約状況コード表!M$6),1,"")))</f>
        <v/>
      </c>
      <c r="BM994" s="132" t="str">
        <f t="shared" si="125"/>
        <v>○</v>
      </c>
      <c r="BN994" s="102" t="b">
        <f t="shared" si="126"/>
        <v>1</v>
      </c>
      <c r="BO994" s="102" t="b">
        <f t="shared" si="127"/>
        <v>1</v>
      </c>
    </row>
    <row r="995" spans="7:67" ht="60.6" customHeight="1">
      <c r="G995" s="64"/>
      <c r="H995" s="65"/>
      <c r="I995" s="65"/>
      <c r="J995" s="65"/>
      <c r="K995" s="64"/>
      <c r="L995" s="29"/>
      <c r="M995" s="66"/>
      <c r="N995" s="65"/>
      <c r="O995" s="67"/>
      <c r="P995" s="72"/>
      <c r="Q995" s="73"/>
      <c r="R995" s="65"/>
      <c r="S995" s="64"/>
      <c r="T995" s="68"/>
      <c r="U995" s="75"/>
      <c r="V995" s="76"/>
      <c r="W995" s="148" t="str">
        <f>IF(OR(T995="他官署で調達手続きを実施のため",AG995=契約状況コード表!G$5),"－",IF(V995&lt;&gt;"",ROUNDDOWN(V995/T995,3),(IFERROR(ROUNDDOWN(U995/T995,3),"－"))))</f>
        <v>－</v>
      </c>
      <c r="X995" s="68"/>
      <c r="Y995" s="68"/>
      <c r="Z995" s="71"/>
      <c r="AA995" s="69"/>
      <c r="AB995" s="70"/>
      <c r="AC995" s="71"/>
      <c r="AD995" s="71"/>
      <c r="AE995" s="71"/>
      <c r="AF995" s="71"/>
      <c r="AG995" s="69"/>
      <c r="AH995" s="65"/>
      <c r="AI995" s="65"/>
      <c r="AJ995" s="65"/>
      <c r="AK995" s="29"/>
      <c r="AL995" s="29"/>
      <c r="AM995" s="170"/>
      <c r="AN995" s="170"/>
      <c r="AO995" s="170"/>
      <c r="AP995" s="170"/>
      <c r="AQ995" s="29"/>
      <c r="AR995" s="64"/>
      <c r="AS995" s="29"/>
      <c r="AT995" s="29"/>
      <c r="AU995" s="29"/>
      <c r="AV995" s="29"/>
      <c r="AW995" s="29"/>
      <c r="AX995" s="29"/>
      <c r="AY995" s="29"/>
      <c r="AZ995" s="29"/>
      <c r="BA995" s="90"/>
      <c r="BB995" s="97"/>
      <c r="BC995" s="98" t="str">
        <f>IF(AND(OR(K995=契約状況コード表!D$5,K995=契約状況コード表!D$6),OR(AG995=契約状況コード表!G$5,AG995=契約状況コード表!G$6)),"年間支払金額(全官署)",IF(OR(AG995=契約状況コード表!G$5,AG995=契約状況コード表!G$6),"年間支払金額",IF(AND(OR(COUNTIF(AI995,"*すべて*"),COUNTIF(AI995,"*全て*")),S995="●",OR(K995=契約状況コード表!D$5,K995=契約状況コード表!D$6)),"年間支払金額(全官署、契約相手方ごと)",IF(AND(OR(COUNTIF(AI995,"*すべて*"),COUNTIF(AI995,"*全て*")),S995="●"),"年間支払金額(契約相手方ごと)",IF(AND(OR(K995=契約状況コード表!D$5,K995=契約状況コード表!D$6),AG995=契約状況コード表!G$7),"契約総額(全官署)",IF(AND(K995=契約状況コード表!D$7,AG995=契約状況コード表!G$7),"契約総額(自官署のみ)",IF(K995=契約状況コード表!D$7,"年間支払金額(自官署のみ)",IF(AG995=契約状況コード表!G$7,"契約総額",IF(AND(COUNTIF(BJ995,"&lt;&gt;*単価*"),OR(K995=契約状況コード表!D$5,K995=契約状況コード表!D$6)),"全官署予定価格",IF(AND(COUNTIF(BJ995,"*単価*"),OR(K995=契約状況コード表!D$5,K995=契約状況コード表!D$6)),"全官署支払金額",IF(AND(COUNTIF(BJ995,"&lt;&gt;*単価*"),COUNTIF(BJ995,"*変更契約*")),"変更後予定価格",IF(COUNTIF(BJ995,"*単価*"),"年間支払金額","予定価格"))))))))))))</f>
        <v>予定価格</v>
      </c>
      <c r="BD995" s="98" t="str">
        <f>IF(AND(BI995=契約状況コード表!M$5,T995&gt;契約状況コード表!N$5),"○",IF(AND(BI995=契約状況コード表!M$6,T995&gt;=契約状況コード表!N$6),"○",IF(AND(BI995=契約状況コード表!M$7,T995&gt;=契約状況コード表!N$7),"○",IF(AND(BI995=契約状況コード表!M$8,T995&gt;=契約状況コード表!N$8),"○",IF(AND(BI995=契約状況コード表!M$9,T995&gt;=契約状況コード表!N$9),"○",IF(AND(BI995=契約状況コード表!M$10,T995&gt;=契約状況コード表!N$10),"○",IF(AND(BI995=契約状況コード表!M$11,T995&gt;=契約状況コード表!N$11),"○",IF(AND(BI995=契約状況コード表!M$12,T995&gt;=契約状況コード表!N$12),"○",IF(AND(BI995=契約状況コード表!M$13,T995&gt;=契約状況コード表!N$13),"○",IF(T995="他官署で調達手続き入札を実施のため","○","×"))))))))))</f>
        <v>×</v>
      </c>
      <c r="BE995" s="98" t="str">
        <f>IF(AND(BI995=契約状況コード表!M$5,Y995&gt;契約状況コード表!N$5),"○",IF(AND(BI995=契約状況コード表!M$6,Y995&gt;=契約状況コード表!N$6),"○",IF(AND(BI995=契約状況コード表!M$7,Y995&gt;=契約状況コード表!N$7),"○",IF(AND(BI995=契約状況コード表!M$8,Y995&gt;=契約状況コード表!N$8),"○",IF(AND(BI995=契約状況コード表!M$9,Y995&gt;=契約状況コード表!N$9),"○",IF(AND(BI995=契約状況コード表!M$10,Y995&gt;=契約状況コード表!N$10),"○",IF(AND(BI995=契約状況コード表!M$11,Y995&gt;=契約状況コード表!N$11),"○",IF(AND(BI995=契約状況コード表!M$12,Y995&gt;=契約状況コード表!N$12),"○",IF(AND(BI995=契約状況コード表!M$13,Y995&gt;=契約状況コード表!N$13),"○","×")))))))))</f>
        <v>×</v>
      </c>
      <c r="BF995" s="98" t="str">
        <f t="shared" si="121"/>
        <v>×</v>
      </c>
      <c r="BG995" s="98" t="str">
        <f t="shared" si="122"/>
        <v>×</v>
      </c>
      <c r="BH995" s="99" t="str">
        <f t="shared" si="123"/>
        <v/>
      </c>
      <c r="BI995" s="146">
        <f t="shared" si="124"/>
        <v>0</v>
      </c>
      <c r="BJ995" s="29" t="str">
        <f>IF(AG995=契約状況コード表!G$5,"",IF(AND(K995&lt;&gt;"",ISTEXT(U995)),"分担契約/単価契約",IF(ISTEXT(U995),"単価契約",IF(K995&lt;&gt;"","分担契約",""))))</f>
        <v/>
      </c>
      <c r="BK995" s="147"/>
      <c r="BL995" s="102" t="str">
        <f>IF(COUNTIF(T995,"**"),"",IF(AND(T995&gt;=契約状況コード表!P$5,OR(H995=契約状況コード表!M$5,H995=契約状況コード表!M$6)),1,IF(AND(T995&gt;=契約状況コード表!P$13,H995&lt;&gt;契約状況コード表!M$5,H995&lt;&gt;契約状況コード表!M$6),1,"")))</f>
        <v/>
      </c>
      <c r="BM995" s="132" t="str">
        <f t="shared" si="125"/>
        <v>○</v>
      </c>
      <c r="BN995" s="102" t="b">
        <f t="shared" si="126"/>
        <v>1</v>
      </c>
      <c r="BO995" s="102" t="b">
        <f t="shared" si="127"/>
        <v>1</v>
      </c>
    </row>
    <row r="996" spans="7:67" ht="60.6" customHeight="1">
      <c r="G996" s="64"/>
      <c r="H996" s="65"/>
      <c r="I996" s="65"/>
      <c r="J996" s="65"/>
      <c r="K996" s="64"/>
      <c r="L996" s="29"/>
      <c r="M996" s="66"/>
      <c r="N996" s="65"/>
      <c r="O996" s="67"/>
      <c r="P996" s="72"/>
      <c r="Q996" s="73"/>
      <c r="R996" s="65"/>
      <c r="S996" s="64"/>
      <c r="T996" s="68"/>
      <c r="U996" s="75"/>
      <c r="V996" s="76"/>
      <c r="W996" s="148" t="str">
        <f>IF(OR(T996="他官署で調達手続きを実施のため",AG996=契約状況コード表!G$5),"－",IF(V996&lt;&gt;"",ROUNDDOWN(V996/T996,3),(IFERROR(ROUNDDOWN(U996/T996,3),"－"))))</f>
        <v>－</v>
      </c>
      <c r="X996" s="68"/>
      <c r="Y996" s="68"/>
      <c r="Z996" s="71"/>
      <c r="AA996" s="69"/>
      <c r="AB996" s="70"/>
      <c r="AC996" s="71"/>
      <c r="AD996" s="71"/>
      <c r="AE996" s="71"/>
      <c r="AF996" s="71"/>
      <c r="AG996" s="69"/>
      <c r="AH996" s="65"/>
      <c r="AI996" s="65"/>
      <c r="AJ996" s="65"/>
      <c r="AK996" s="29"/>
      <c r="AL996" s="29"/>
      <c r="AM996" s="170"/>
      <c r="AN996" s="170"/>
      <c r="AO996" s="170"/>
      <c r="AP996" s="170"/>
      <c r="AQ996" s="29"/>
      <c r="AR996" s="64"/>
      <c r="AS996" s="29"/>
      <c r="AT996" s="29"/>
      <c r="AU996" s="29"/>
      <c r="AV996" s="29"/>
      <c r="AW996" s="29"/>
      <c r="AX996" s="29"/>
      <c r="AY996" s="29"/>
      <c r="AZ996" s="29"/>
      <c r="BA996" s="90"/>
      <c r="BB996" s="97"/>
      <c r="BC996" s="98" t="str">
        <f>IF(AND(OR(K996=契約状況コード表!D$5,K996=契約状況コード表!D$6),OR(AG996=契約状況コード表!G$5,AG996=契約状況コード表!G$6)),"年間支払金額(全官署)",IF(OR(AG996=契約状況コード表!G$5,AG996=契約状況コード表!G$6),"年間支払金額",IF(AND(OR(COUNTIF(AI996,"*すべて*"),COUNTIF(AI996,"*全て*")),S996="●",OR(K996=契約状況コード表!D$5,K996=契約状況コード表!D$6)),"年間支払金額(全官署、契約相手方ごと)",IF(AND(OR(COUNTIF(AI996,"*すべて*"),COUNTIF(AI996,"*全て*")),S996="●"),"年間支払金額(契約相手方ごと)",IF(AND(OR(K996=契約状況コード表!D$5,K996=契約状況コード表!D$6),AG996=契約状況コード表!G$7),"契約総額(全官署)",IF(AND(K996=契約状況コード表!D$7,AG996=契約状況コード表!G$7),"契約総額(自官署のみ)",IF(K996=契約状況コード表!D$7,"年間支払金額(自官署のみ)",IF(AG996=契約状況コード表!G$7,"契約総額",IF(AND(COUNTIF(BJ996,"&lt;&gt;*単価*"),OR(K996=契約状況コード表!D$5,K996=契約状況コード表!D$6)),"全官署予定価格",IF(AND(COUNTIF(BJ996,"*単価*"),OR(K996=契約状況コード表!D$5,K996=契約状況コード表!D$6)),"全官署支払金額",IF(AND(COUNTIF(BJ996,"&lt;&gt;*単価*"),COUNTIF(BJ996,"*変更契約*")),"変更後予定価格",IF(COUNTIF(BJ996,"*単価*"),"年間支払金額","予定価格"))))))))))))</f>
        <v>予定価格</v>
      </c>
      <c r="BD996" s="98" t="str">
        <f>IF(AND(BI996=契約状況コード表!M$5,T996&gt;契約状況コード表!N$5),"○",IF(AND(BI996=契約状況コード表!M$6,T996&gt;=契約状況コード表!N$6),"○",IF(AND(BI996=契約状況コード表!M$7,T996&gt;=契約状況コード表!N$7),"○",IF(AND(BI996=契約状況コード表!M$8,T996&gt;=契約状況コード表!N$8),"○",IF(AND(BI996=契約状況コード表!M$9,T996&gt;=契約状況コード表!N$9),"○",IF(AND(BI996=契約状況コード表!M$10,T996&gt;=契約状況コード表!N$10),"○",IF(AND(BI996=契約状況コード表!M$11,T996&gt;=契約状況コード表!N$11),"○",IF(AND(BI996=契約状況コード表!M$12,T996&gt;=契約状況コード表!N$12),"○",IF(AND(BI996=契約状況コード表!M$13,T996&gt;=契約状況コード表!N$13),"○",IF(T996="他官署で調達手続き入札を実施のため","○","×"))))))))))</f>
        <v>×</v>
      </c>
      <c r="BE996" s="98" t="str">
        <f>IF(AND(BI996=契約状況コード表!M$5,Y996&gt;契約状況コード表!N$5),"○",IF(AND(BI996=契約状況コード表!M$6,Y996&gt;=契約状況コード表!N$6),"○",IF(AND(BI996=契約状況コード表!M$7,Y996&gt;=契約状況コード表!N$7),"○",IF(AND(BI996=契約状況コード表!M$8,Y996&gt;=契約状況コード表!N$8),"○",IF(AND(BI996=契約状況コード表!M$9,Y996&gt;=契約状況コード表!N$9),"○",IF(AND(BI996=契約状況コード表!M$10,Y996&gt;=契約状況コード表!N$10),"○",IF(AND(BI996=契約状況コード表!M$11,Y996&gt;=契約状況コード表!N$11),"○",IF(AND(BI996=契約状況コード表!M$12,Y996&gt;=契約状況コード表!N$12),"○",IF(AND(BI996=契約状況コード表!M$13,Y996&gt;=契約状況コード表!N$13),"○","×")))))))))</f>
        <v>×</v>
      </c>
      <c r="BF996" s="98" t="str">
        <f t="shared" si="121"/>
        <v>×</v>
      </c>
      <c r="BG996" s="98" t="str">
        <f t="shared" si="122"/>
        <v>×</v>
      </c>
      <c r="BH996" s="99" t="str">
        <f t="shared" si="123"/>
        <v/>
      </c>
      <c r="BI996" s="146">
        <f t="shared" si="124"/>
        <v>0</v>
      </c>
      <c r="BJ996" s="29" t="str">
        <f>IF(AG996=契約状況コード表!G$5,"",IF(AND(K996&lt;&gt;"",ISTEXT(U996)),"分担契約/単価契約",IF(ISTEXT(U996),"単価契約",IF(K996&lt;&gt;"","分担契約",""))))</f>
        <v/>
      </c>
      <c r="BK996" s="147"/>
      <c r="BL996" s="102" t="str">
        <f>IF(COUNTIF(T996,"**"),"",IF(AND(T996&gt;=契約状況コード表!P$5,OR(H996=契約状況コード表!M$5,H996=契約状況コード表!M$6)),1,IF(AND(T996&gt;=契約状況コード表!P$13,H996&lt;&gt;契約状況コード表!M$5,H996&lt;&gt;契約状況コード表!M$6),1,"")))</f>
        <v/>
      </c>
      <c r="BM996" s="132" t="str">
        <f t="shared" si="125"/>
        <v>○</v>
      </c>
      <c r="BN996" s="102" t="b">
        <f t="shared" si="126"/>
        <v>1</v>
      </c>
      <c r="BO996" s="102" t="b">
        <f t="shared" si="127"/>
        <v>1</v>
      </c>
    </row>
    <row r="997" spans="7:67" ht="60.6" customHeight="1">
      <c r="G997" s="64"/>
      <c r="H997" s="65"/>
      <c r="I997" s="65"/>
      <c r="J997" s="65"/>
      <c r="K997" s="64"/>
      <c r="L997" s="29"/>
      <c r="M997" s="66"/>
      <c r="N997" s="65"/>
      <c r="O997" s="67"/>
      <c r="P997" s="72"/>
      <c r="Q997" s="73"/>
      <c r="R997" s="65"/>
      <c r="S997" s="64"/>
      <c r="T997" s="68"/>
      <c r="U997" s="75"/>
      <c r="V997" s="76"/>
      <c r="W997" s="148" t="str">
        <f>IF(OR(T997="他官署で調達手続きを実施のため",AG997=契約状況コード表!G$5),"－",IF(V997&lt;&gt;"",ROUNDDOWN(V997/T997,3),(IFERROR(ROUNDDOWN(U997/T997,3),"－"))))</f>
        <v>－</v>
      </c>
      <c r="X997" s="68"/>
      <c r="Y997" s="68"/>
      <c r="Z997" s="71"/>
      <c r="AA997" s="69"/>
      <c r="AB997" s="70"/>
      <c r="AC997" s="71"/>
      <c r="AD997" s="71"/>
      <c r="AE997" s="71"/>
      <c r="AF997" s="71"/>
      <c r="AG997" s="69"/>
      <c r="AH997" s="65"/>
      <c r="AI997" s="65"/>
      <c r="AJ997" s="65"/>
      <c r="AK997" s="29"/>
      <c r="AL997" s="29"/>
      <c r="AM997" s="170"/>
      <c r="AN997" s="170"/>
      <c r="AO997" s="170"/>
      <c r="AP997" s="170"/>
      <c r="AQ997" s="29"/>
      <c r="AR997" s="64"/>
      <c r="AS997" s="29"/>
      <c r="AT997" s="29"/>
      <c r="AU997" s="29"/>
      <c r="AV997" s="29"/>
      <c r="AW997" s="29"/>
      <c r="AX997" s="29"/>
      <c r="AY997" s="29"/>
      <c r="AZ997" s="29"/>
      <c r="BA997" s="90"/>
      <c r="BB997" s="97"/>
      <c r="BC997" s="98" t="str">
        <f>IF(AND(OR(K997=契約状況コード表!D$5,K997=契約状況コード表!D$6),OR(AG997=契約状況コード表!G$5,AG997=契約状況コード表!G$6)),"年間支払金額(全官署)",IF(OR(AG997=契約状況コード表!G$5,AG997=契約状況コード表!G$6),"年間支払金額",IF(AND(OR(COUNTIF(AI997,"*すべて*"),COUNTIF(AI997,"*全て*")),S997="●",OR(K997=契約状況コード表!D$5,K997=契約状況コード表!D$6)),"年間支払金額(全官署、契約相手方ごと)",IF(AND(OR(COUNTIF(AI997,"*すべて*"),COUNTIF(AI997,"*全て*")),S997="●"),"年間支払金額(契約相手方ごと)",IF(AND(OR(K997=契約状況コード表!D$5,K997=契約状況コード表!D$6),AG997=契約状況コード表!G$7),"契約総額(全官署)",IF(AND(K997=契約状況コード表!D$7,AG997=契約状況コード表!G$7),"契約総額(自官署のみ)",IF(K997=契約状況コード表!D$7,"年間支払金額(自官署のみ)",IF(AG997=契約状況コード表!G$7,"契約総額",IF(AND(COUNTIF(BJ997,"&lt;&gt;*単価*"),OR(K997=契約状況コード表!D$5,K997=契約状況コード表!D$6)),"全官署予定価格",IF(AND(COUNTIF(BJ997,"*単価*"),OR(K997=契約状況コード表!D$5,K997=契約状況コード表!D$6)),"全官署支払金額",IF(AND(COUNTIF(BJ997,"&lt;&gt;*単価*"),COUNTIF(BJ997,"*変更契約*")),"変更後予定価格",IF(COUNTIF(BJ997,"*単価*"),"年間支払金額","予定価格"))))))))))))</f>
        <v>予定価格</v>
      </c>
      <c r="BD997" s="98" t="str">
        <f>IF(AND(BI997=契約状況コード表!M$5,T997&gt;契約状況コード表!N$5),"○",IF(AND(BI997=契約状況コード表!M$6,T997&gt;=契約状況コード表!N$6),"○",IF(AND(BI997=契約状況コード表!M$7,T997&gt;=契約状況コード表!N$7),"○",IF(AND(BI997=契約状況コード表!M$8,T997&gt;=契約状況コード表!N$8),"○",IF(AND(BI997=契約状況コード表!M$9,T997&gt;=契約状況コード表!N$9),"○",IF(AND(BI997=契約状況コード表!M$10,T997&gt;=契約状況コード表!N$10),"○",IF(AND(BI997=契約状況コード表!M$11,T997&gt;=契約状況コード表!N$11),"○",IF(AND(BI997=契約状況コード表!M$12,T997&gt;=契約状況コード表!N$12),"○",IF(AND(BI997=契約状況コード表!M$13,T997&gt;=契約状況コード表!N$13),"○",IF(T997="他官署で調達手続き入札を実施のため","○","×"))))))))))</f>
        <v>×</v>
      </c>
      <c r="BE997" s="98" t="str">
        <f>IF(AND(BI997=契約状況コード表!M$5,Y997&gt;契約状況コード表!N$5),"○",IF(AND(BI997=契約状況コード表!M$6,Y997&gt;=契約状況コード表!N$6),"○",IF(AND(BI997=契約状況コード表!M$7,Y997&gt;=契約状況コード表!N$7),"○",IF(AND(BI997=契約状況コード表!M$8,Y997&gt;=契約状況コード表!N$8),"○",IF(AND(BI997=契約状況コード表!M$9,Y997&gt;=契約状況コード表!N$9),"○",IF(AND(BI997=契約状況コード表!M$10,Y997&gt;=契約状況コード表!N$10),"○",IF(AND(BI997=契約状況コード表!M$11,Y997&gt;=契約状況コード表!N$11),"○",IF(AND(BI997=契約状況コード表!M$12,Y997&gt;=契約状況コード表!N$12),"○",IF(AND(BI997=契約状況コード表!M$13,Y997&gt;=契約状況コード表!N$13),"○","×")))))))))</f>
        <v>×</v>
      </c>
      <c r="BF997" s="98" t="str">
        <f t="shared" si="121"/>
        <v>×</v>
      </c>
      <c r="BG997" s="98" t="str">
        <f t="shared" si="122"/>
        <v>×</v>
      </c>
      <c r="BH997" s="99" t="str">
        <f t="shared" si="123"/>
        <v/>
      </c>
      <c r="BI997" s="146">
        <f t="shared" si="124"/>
        <v>0</v>
      </c>
      <c r="BJ997" s="29" t="str">
        <f>IF(AG997=契約状況コード表!G$5,"",IF(AND(K997&lt;&gt;"",ISTEXT(U997)),"分担契約/単価契約",IF(ISTEXT(U997),"単価契約",IF(K997&lt;&gt;"","分担契約",""))))</f>
        <v/>
      </c>
      <c r="BK997" s="147"/>
      <c r="BL997" s="102" t="str">
        <f>IF(COUNTIF(T997,"**"),"",IF(AND(T997&gt;=契約状況コード表!P$5,OR(H997=契約状況コード表!M$5,H997=契約状況コード表!M$6)),1,IF(AND(T997&gt;=契約状況コード表!P$13,H997&lt;&gt;契約状況コード表!M$5,H997&lt;&gt;契約状況コード表!M$6),1,"")))</f>
        <v/>
      </c>
      <c r="BM997" s="132" t="str">
        <f t="shared" si="125"/>
        <v>○</v>
      </c>
      <c r="BN997" s="102" t="b">
        <f t="shared" si="126"/>
        <v>1</v>
      </c>
      <c r="BO997" s="102" t="b">
        <f t="shared" si="127"/>
        <v>1</v>
      </c>
    </row>
    <row r="998" spans="7:67" ht="60.6" customHeight="1">
      <c r="G998" s="64"/>
      <c r="H998" s="65"/>
      <c r="I998" s="65"/>
      <c r="J998" s="65"/>
      <c r="K998" s="64"/>
      <c r="L998" s="29"/>
      <c r="M998" s="66"/>
      <c r="N998" s="65"/>
      <c r="O998" s="67"/>
      <c r="P998" s="72"/>
      <c r="Q998" s="73"/>
      <c r="R998" s="65"/>
      <c r="S998" s="64"/>
      <c r="T998" s="68"/>
      <c r="U998" s="75"/>
      <c r="V998" s="76"/>
      <c r="W998" s="148" t="str">
        <f>IF(OR(T998="他官署で調達手続きを実施のため",AG998=契約状況コード表!G$5),"－",IF(V998&lt;&gt;"",ROUNDDOWN(V998/T998,3),(IFERROR(ROUNDDOWN(U998/T998,3),"－"))))</f>
        <v>－</v>
      </c>
      <c r="X998" s="68"/>
      <c r="Y998" s="68"/>
      <c r="Z998" s="71"/>
      <c r="AA998" s="69"/>
      <c r="AB998" s="70"/>
      <c r="AC998" s="71"/>
      <c r="AD998" s="71"/>
      <c r="AE998" s="71"/>
      <c r="AF998" s="71"/>
      <c r="AG998" s="69"/>
      <c r="AH998" s="65"/>
      <c r="AI998" s="65"/>
      <c r="AJ998" s="65"/>
      <c r="AK998" s="29"/>
      <c r="AL998" s="29"/>
      <c r="AM998" s="170"/>
      <c r="AN998" s="170"/>
      <c r="AO998" s="170"/>
      <c r="AP998" s="170"/>
      <c r="AQ998" s="29"/>
      <c r="AR998" s="64"/>
      <c r="AS998" s="29"/>
      <c r="AT998" s="29"/>
      <c r="AU998" s="29"/>
      <c r="AV998" s="29"/>
      <c r="AW998" s="29"/>
      <c r="AX998" s="29"/>
      <c r="AY998" s="29"/>
      <c r="AZ998" s="29"/>
      <c r="BA998" s="92"/>
      <c r="BB998" s="97"/>
      <c r="BC998" s="98" t="str">
        <f>IF(AND(OR(K998=契約状況コード表!D$5,K998=契約状況コード表!D$6),OR(AG998=契約状況コード表!G$5,AG998=契約状況コード表!G$6)),"年間支払金額(全官署)",IF(OR(AG998=契約状況コード表!G$5,AG998=契約状況コード表!G$6),"年間支払金額",IF(AND(OR(COUNTIF(AI998,"*すべて*"),COUNTIF(AI998,"*全て*")),S998="●",OR(K998=契約状況コード表!D$5,K998=契約状況コード表!D$6)),"年間支払金額(全官署、契約相手方ごと)",IF(AND(OR(COUNTIF(AI998,"*すべて*"),COUNTIF(AI998,"*全て*")),S998="●"),"年間支払金額(契約相手方ごと)",IF(AND(OR(K998=契約状況コード表!D$5,K998=契約状況コード表!D$6),AG998=契約状況コード表!G$7),"契約総額(全官署)",IF(AND(K998=契約状況コード表!D$7,AG998=契約状況コード表!G$7),"契約総額(自官署のみ)",IF(K998=契約状況コード表!D$7,"年間支払金額(自官署のみ)",IF(AG998=契約状況コード表!G$7,"契約総額",IF(AND(COUNTIF(BJ998,"&lt;&gt;*単価*"),OR(K998=契約状況コード表!D$5,K998=契約状況コード表!D$6)),"全官署予定価格",IF(AND(COUNTIF(BJ998,"*単価*"),OR(K998=契約状況コード表!D$5,K998=契約状況コード表!D$6)),"全官署支払金額",IF(AND(COUNTIF(BJ998,"&lt;&gt;*単価*"),COUNTIF(BJ998,"*変更契約*")),"変更後予定価格",IF(COUNTIF(BJ998,"*単価*"),"年間支払金額","予定価格"))))))))))))</f>
        <v>予定価格</v>
      </c>
      <c r="BD998" s="98" t="str">
        <f>IF(AND(BI998=契約状況コード表!M$5,T998&gt;契約状況コード表!N$5),"○",IF(AND(BI998=契約状況コード表!M$6,T998&gt;=契約状況コード表!N$6),"○",IF(AND(BI998=契約状況コード表!M$7,T998&gt;=契約状況コード表!N$7),"○",IF(AND(BI998=契約状況コード表!M$8,T998&gt;=契約状況コード表!N$8),"○",IF(AND(BI998=契約状況コード表!M$9,T998&gt;=契約状況コード表!N$9),"○",IF(AND(BI998=契約状況コード表!M$10,T998&gt;=契約状況コード表!N$10),"○",IF(AND(BI998=契約状況コード表!M$11,T998&gt;=契約状況コード表!N$11),"○",IF(AND(BI998=契約状況コード表!M$12,T998&gt;=契約状況コード表!N$12),"○",IF(AND(BI998=契約状況コード表!M$13,T998&gt;=契約状況コード表!N$13),"○",IF(T998="他官署で調達手続き入札を実施のため","○","×"))))))))))</f>
        <v>×</v>
      </c>
      <c r="BE998" s="98" t="str">
        <f>IF(AND(BI998=契約状況コード表!M$5,Y998&gt;契約状況コード表!N$5),"○",IF(AND(BI998=契約状況コード表!M$6,Y998&gt;=契約状況コード表!N$6),"○",IF(AND(BI998=契約状況コード表!M$7,Y998&gt;=契約状況コード表!N$7),"○",IF(AND(BI998=契約状況コード表!M$8,Y998&gt;=契約状況コード表!N$8),"○",IF(AND(BI998=契約状況コード表!M$9,Y998&gt;=契約状況コード表!N$9),"○",IF(AND(BI998=契約状況コード表!M$10,Y998&gt;=契約状況コード表!N$10),"○",IF(AND(BI998=契約状況コード表!M$11,Y998&gt;=契約状況コード表!N$11),"○",IF(AND(BI998=契約状況コード表!M$12,Y998&gt;=契約状況コード表!N$12),"○",IF(AND(BI998=契約状況コード表!M$13,Y998&gt;=契約状況コード表!N$13),"○","×")))))))))</f>
        <v>×</v>
      </c>
      <c r="BF998" s="98" t="str">
        <f t="shared" si="121"/>
        <v>×</v>
      </c>
      <c r="BG998" s="98" t="str">
        <f t="shared" si="122"/>
        <v>×</v>
      </c>
      <c r="BH998" s="99" t="str">
        <f t="shared" si="123"/>
        <v/>
      </c>
      <c r="BI998" s="146">
        <f t="shared" si="124"/>
        <v>0</v>
      </c>
      <c r="BJ998" s="29" t="str">
        <f>IF(AG998=契約状況コード表!G$5,"",IF(AND(K998&lt;&gt;"",ISTEXT(U998)),"分担契約/単価契約",IF(ISTEXT(U998),"単価契約",IF(K998&lt;&gt;"","分担契約",""))))</f>
        <v/>
      </c>
      <c r="BK998" s="147"/>
      <c r="BL998" s="102" t="str">
        <f>IF(COUNTIF(T998,"**"),"",IF(AND(T998&gt;=契約状況コード表!P$5,OR(H998=契約状況コード表!M$5,H998=契約状況コード表!M$6)),1,IF(AND(T998&gt;=契約状況コード表!P$13,H998&lt;&gt;契約状況コード表!M$5,H998&lt;&gt;契約状況コード表!M$6),1,"")))</f>
        <v/>
      </c>
      <c r="BM998" s="132" t="str">
        <f t="shared" si="125"/>
        <v>○</v>
      </c>
      <c r="BN998" s="102" t="b">
        <f t="shared" si="126"/>
        <v>1</v>
      </c>
      <c r="BO998" s="102" t="b">
        <f t="shared" si="127"/>
        <v>1</v>
      </c>
    </row>
  </sheetData>
  <sheetProtection formatCells="0" insertRows="0" insertHyperlinks="0" deleteRows="0" selectLockedCells="1" sort="0" autoFilter="0" pivotTables="0"/>
  <autoFilter ref="A5:BP998" xr:uid="{00000000-0009-0000-0000-000000000000}"/>
  <mergeCells count="11">
    <mergeCell ref="P2:Q4"/>
    <mergeCell ref="AC2:AF4"/>
    <mergeCell ref="BG3:BH3"/>
    <mergeCell ref="AY2:AZ2"/>
    <mergeCell ref="AR3:AR4"/>
    <mergeCell ref="AS3:AU4"/>
    <mergeCell ref="AV3:AX4"/>
    <mergeCell ref="AY3:AZ4"/>
    <mergeCell ref="BB2:BH2"/>
    <mergeCell ref="AQ2:AQ4"/>
    <mergeCell ref="AK2:AP4"/>
  </mergeCells>
  <phoneticPr fontId="3"/>
  <conditionalFormatting sqref="Z19:Z24 Z33:Z38 Z47:Z52 Z61:Z66 Z75:Z80 Z89:Z94 Z103:Z108 Z117:Z122 Z131:Z136 Z145:Z150 Z159:Z164 Z173:Z178 Z187:Z192 Z201:Z206 Z215:Z220 Z229:Z234 Z243:Z248 Z257:Z262 Z271:Z276 Z285:Z290 Z299:Z304 Z313:Z318 Z327:Z332 Z341:Z346 Z355:Z360 Z369:Z374 Z383:Z388 Z397:Z402 Z411:Z416 Z425:Z430 Z439:Z444 Z453:Z458 Z467:Z472 Z481:Z486 Z495:Z500 Z509:Z514 Z523:Z528 Z537:Z542 Z551:Z556 Z565:Z570 Z579:Z584 Z593:Z598 Z607:Z612 Z621:Z626 Z635:Z640 Z649:Z654 Z663:Z668 Z677:Z682 Z691:Z696 Z705:Z710 Z719:Z724 Z733:Z738 Z747:Z752 Z761:Z766 Z775:Z780 Z789:Z794 Z803:Z808 Z817:Z822 Z831:Z836 Z845:Z850 Z859:Z864 Z873:Z878 Z887:Z892 Z901:Z906 Z915:Z920 Z929:Z934 Z943:Z948 Z957:Z962 Z971:Z976 Z985:Z990 Z2:Z12 Z14:Z17 Z999:Z1048576">
    <cfRule type="expression" dxfId="224" priority="436">
      <formula>$BL2=1</formula>
    </cfRule>
  </conditionalFormatting>
  <conditionalFormatting sqref="V32:V38 V46:V52 V60:V66 V74:V80 V88:V94 V102:V108 V116:V122 V130:V136 V144:V150 V158:V164 V172:V178 V186:V192 V200:V206 V214:V220 V228:V234 V242:V248 V256:V262 V270:V276 V284:V290 V298:V304 V312:V318 V326:V332 V340:V346 V354:V360 V368:V374 V382:V388 V396:V402 V410:V416 V424:V430 V438:V444 V452:V458 V466:V472 V480:V486 V494:V500 V508:V514 V522:V528 V536:V542 V550:V556 V564:V570 V578:V584 V592:V598 V606:V612 V620:V626 V634:V640 V648:V654 V662:V668 V676:V682 V690:V696 V704:V710 V718:V724 V732:V738 V746:V752 V760:V766 V774:V780 V788:V794 V802:V808 V816:V822 V830:V836 V844:V850 V858:V864 V872:V878 V886:V892 V900:V906 V914:V920 V928:V934 V942:V948 V956:V962 V970:V976 V984:V990 V998 V6:V24">
    <cfRule type="expression" dxfId="223" priority="428">
      <formula>BJ6=""</formula>
    </cfRule>
  </conditionalFormatting>
  <conditionalFormatting sqref="AA32:AA38 AA46:AA52 AA60:AA66 AA74:AA80 AA88:AA94 AA102:AA108 AA116:AA122 AA130:AA136 AA144:AA150 AA158:AA164 AA172:AA178 AA186:AA192 AA200:AA206 AA214:AA220 AA228:AA234 AA242:AA248 AA256:AA262 AA270:AA276 AA284:AA290 AA298:AA304 AA312:AA318 AA326:AA332 AA340:AA346 AA354:AA360 AA368:AA374 AA382:AA388 AA396:AA402 AA410:AA416 AA424:AA430 AA438:AA444 AA452:AA458 AA466:AA472 AA480:AA486 AA494:AA500 AA508:AA514 AA522:AA528 AA536:AA542 AA550:AA556 AA564:AA570 AA578:AA584 AA592:AA598 AA606:AA612 AA620:AA626 AA634:AA640 AA648:AA654 AA662:AA668 AA676:AA682 AA690:AA696 AA704:AA710 AA718:AA724 AA732:AA738 AA746:AA752 AA760:AA766 AA774:AA780 AA788:AA794 AA802:AA808 AA816:AA822 AA830:AA836 AA844:AA850 AA858:AA864 AA872:AA878 AA886:AA892 AA900:AA906 AA914:AA920 AA928:AA934 AA942:AA948 AA956:AA962 AA970:AA976 AA984:AA990 AA998 AA6:AA24">
    <cfRule type="expression" dxfId="222" priority="427">
      <formula>T6="他官署で調達手続きを実施のため"</formula>
    </cfRule>
  </conditionalFormatting>
  <conditionalFormatting sqref="O32:O38 O46:O52 O60:O66 O74:O80 O88:O94 O102:O108 O116:O122 O130:O136 O144:O150 O158:O164 O172:O178 O186:O192 O200:O206 O214:O220 O228:O234 O242:O248 O256:O262 O270:O276 O284:O290 O298:O304 O312:O318 O326:O332 O340:O346 O354:O360 O368:O374 O382:O388 O396:O402 O410:O416 O424:O430 O438:O444 O452:O458 O466:O472 O480:O486 O494:O500 O508:O514 O522:O528 O536:O542 O550:O556 O564:O570 O578:O584 O592:O598 O606:O612 O620:O626 O634:O640 O648:O654 O662:O668 O676:O682 O690:O696 O704:O710 O718:O724 O732:O738 O746:O752 O760:O766 O774:O780 O788:O794 O802:O808 O816:O822 O830:O836 O844:O850 O858:O864 O872:O878 O886:O892 O900:O906 O914:O920 O928:O934 O942:O948 O956:O962 O970:O976 O984:O990 O998 O6 O8 O17:O20 O10:O15">
    <cfRule type="expression" dxfId="221" priority="419">
      <formula>BM6="×"</formula>
    </cfRule>
  </conditionalFormatting>
  <conditionalFormatting sqref="AL32 AL46 AL60 AL74 AL88 AL102 AL116 AL130 AL144 AL158 AL172 AL186 AL200 AL214 AL228 AL242 AL256 AL270 AL284 AL298 AL312 AL326 AL340 AL354 AL368 AL382 AL396 AL410 AL424 AL438 AL452 AL466 AL480 AL494 AL508 AL522 AL536 AL550 AL564 AL578 AL592 AL606 AL620 AL634 AL648 AL662 AL676 AL690 AL704 AL718 AL732 AL746 AL760 AL774 AL788 AL802 AL816 AL830 AL844 AL858 AL872 AL886 AL900 AL914 AL928 AL942 AL956 AL970 AL984 AL998 AD13:AE13 AL6:AQ7 AS6 AY6 AE6:AF6 AL8:AL12 AL14:AL18 Z6:Z8 Z13:Z17 AM8:AQ17 AS8 AS16 AY8 AY16 Q6:Q998 AD8:AF8 AD14:AF17">
    <cfRule type="notContainsBlanks" priority="437" stopIfTrue="1">
      <formula>LEN(TRIM(Q6))&gt;0</formula>
    </cfRule>
  </conditionalFormatting>
  <conditionalFormatting sqref="AL19:AL24 AL33:AL38 AL47:AL52 AL61:AL66 AL75:AL80 AL89:AL94 AL103:AL108 AL117:AL122 AL131:AL136 AL145:AL150 AL159:AL164 AL173:AL178 AL187:AL192 AL201:AL206 AL215:AL220 AL229:AL234 AL243:AL248 AL257:AL262 AL271:AL276 AL285:AL290 AL299:AL304 AL313:AL318 AL327:AL332 AL341:AL346 AL355:AL360 AL369:AL374 AL383:AL388 AL397:AL402 AL411:AL416 AL425:AL430 AL439:AL444 AL453:AL458 AL467:AL472 AL481:AL486 AL495:AL500 AL509:AL514 AL523:AL528 AL537:AL542 AL551:AL556 AL565:AL570 AL579:AL584 AL593:AL598 AL607:AL612 AL621:AL626 AL635:AL640 AL649:AL654 AL663:AL668 AL677:AL682 AL691:AL696 AL705:AL710 AL719:AL724 AL733:AL738 AL747:AL752 AL761:AL766 AL775:AL780 AL789:AL794 AL803:AL808 AL817:AL822 AL831:AL836 AL845:AL850 AL859:AL864 AL873:AL878 AL887:AL892 AL901:AL906 AL915:AL920 AL929:AL934 AL943:AL948 AL957:AL962 AL971:AL976 AL985:AL990">
    <cfRule type="notContainsBlanks" priority="390" stopIfTrue="1">
      <formula>LEN(TRIM(AL19))&gt;0</formula>
    </cfRule>
  </conditionalFormatting>
  <conditionalFormatting sqref="AS7 AS18 AS32 AS46 AS60 AS74 AS88 AS102 AS116 AS130 AS144 AS158 AS172 AS186 AS200 AS214 AS228 AS242 AS256 AS270 AS284 AS298 AS312 AS326 AS340 AS354 AS368 AS382 AS396 AS410 AS424 AS438 AS452 AS466 AS480 AS494 AS508 AS522 AS536 AS550 AS564 AS578 AS592 AS606 AS620 AS634 AS648 AS662 AS676 AS690 AS704 AS718 AS732 AS746 AS760 AS774 AS788 AS802 AS816 AS830 AS844 AS858 AS872 AS886 AS900 AS914 AS928 AS942 AS956 AS970 AS984 AS998">
    <cfRule type="notContainsBlanks" priority="383" stopIfTrue="1">
      <formula>LEN(TRIM(AS7))&gt;0</formula>
    </cfRule>
  </conditionalFormatting>
  <conditionalFormatting sqref="AV18 AV32 AV46 AV60 AV74 AV88 AV102 AV116 AV130 AV144 AV158 AV172 AV186 AV200 AV214 AV228 AV242 AV256 AV270 AV284 AV298 AV312 AV326 AV340 AV354 AV368 AV382 AV396 AV410 AV424 AV438 AV452 AV466 AV480 AV494 AV508 AV522 AV536 AV550 AV564 AV578 AV592 AV606 AV620 AV634 AV648 AV662 AV676 AV690 AV704 AV718 AV732 AV746 AV760 AV774 AV788 AV802 AV816 AV830 AV844 AV858 AV872 AV886 AV900 AV914 AV928 AV942 AV956 AV970 AV984 AV998 AV6:AV8 AV15:AV16">
    <cfRule type="notContainsBlanks" priority="380" stopIfTrue="1">
      <formula>LEN(TRIM(AV6))&gt;0</formula>
    </cfRule>
    <cfRule type="expression" dxfId="220" priority="381">
      <formula>$AR6="×"</formula>
    </cfRule>
    <cfRule type="expression" dxfId="219" priority="382">
      <formula>$AR6="△"</formula>
    </cfRule>
  </conditionalFormatting>
  <conditionalFormatting sqref="AZ18 AZ32 AZ46 AZ60 AZ74 AZ88 AZ102 AZ116 AZ130 AZ144 AZ158 AZ172 AZ186 AZ200 AZ214 AZ228 AZ242 AZ256 AZ270 AZ284 AZ298 AZ312 AZ326 AZ340 AZ354 AZ368 AZ382 AZ396 AZ410 AZ424 AZ438 AZ452 AZ466 AZ480 AZ494 AZ508 AZ522 AZ536 AZ550 AZ564 AZ578 AZ592 AZ606 AZ620 AZ634 AZ648 AZ662 AZ676 AZ690 AZ704 AZ718 AZ732 AZ746 AZ760 AZ774 AZ788 AZ802 AZ816 AZ830 AZ844 AZ858 AZ872 AZ886 AZ900 AZ914 AZ928 AZ942 AZ956 AZ970 AZ984 AZ998 AQ6 AQ8:AQ12 AQ14:AQ17 AZ6:AZ8 AZ15:AZ16">
    <cfRule type="notContainsBlanks" priority="376" stopIfTrue="1">
      <formula>LEN(TRIM(AQ6))&gt;0</formula>
    </cfRule>
    <cfRule type="expression" dxfId="218" priority="377">
      <formula>$AY6="×"</formula>
    </cfRule>
  </conditionalFormatting>
  <conditionalFormatting sqref="L19:L20 L33:L34 L47:L48 L61:L62 L75:L76 L89:L90 L103:L104 L117:L118 L131:L132 L145:L146 L159:L160 L173:L174 L187:L188 L201:L202 L215:L216 L229:L230 L243:L244 L257:L258 L271:L272 L285:L286 L299:L300 L313:L314 L327:L328 L341:L342 L355:L356 L369:L370 L383:L384 L397:L398 L411:L412 L425:L426 L439:L440 L453:L454 L467:L468 L481:L482 L495:L496 L509:L510 L523:L524 L537:L538 L551:L552 L565:L566 L579:L580 L593:L594 L607:L608 L621:L622 L635:L636 L649:L650 L663:L664 L677:L678 L691:L692 L705:L706 L719:L720 L733:L734 L747:L748 L761:L762 L775:L776 L789:L790 L803:L804 L817:L818 L831:L832 L845:L846 L859:L860 L873:L874 L887:L888 L901:L902 L915:L916 L929:L930 L943:L944 L957:L958 L971:L972 L985:L986 L6 L8 L14:L17">
    <cfRule type="expression" dxfId="217" priority="374">
      <formula>K6=""</formula>
    </cfRule>
  </conditionalFormatting>
  <conditionalFormatting sqref="L9:L12 L21:L24 L35:L38 L49:L52 L63:L66 L77:L80 L91:L94 L105:L108 L119:L122 L133:L136 L147:L150 L161:L164 L175:L178 L189:L192 L203:L206 L217:L220 L231:L234 L245:L248 L259:L262 L273:L276 L287:L290 L301:L304 L315:L318 L329:L332 L343:L346 L357:L360 L371:L374 L385:L388 L399:L402 L413:L416 L427:L430 L441:L444 L455:L458 L469:L472 L483:L486 L497:L500 L511:L514 L525:L528 L539:L542 L553:L556 L567:L570 L581:L584 L595:L598 L609:L612 L623:L626 L637:L640 L651:L654 L665:L668 L679:L682 L693:L696 L707:L710 L721:L724 L735:L738 L749:L752 L763:L766 L777:L780 L791:L794 L805:L808 L819:L822 L833:L836 L847:L850 L861:L864 L875:L878 L889:L892 L903:L906 L917:L920 L931:L934 L945:L948 L959:L962 L973:L976 L987:L990">
    <cfRule type="expression" dxfId="216" priority="373">
      <formula>K9=""</formula>
    </cfRule>
  </conditionalFormatting>
  <conditionalFormatting sqref="AY7 AY18 AY32 AY46 AY60 AY74 AY88 AY102 AY116 AY130 AY144 AY158 AY172 AY186 AY200 AY214 AY228 AY242 AY256 AY270 AY284 AY298 AY312 AY326 AY340 AY354 AY368 AY382 AY396 AY410 AY424 AY438 AY452 AY466 AY480 AY494 AY508 AY522 AY536 AY550 AY564 AY578 AY592 AY606 AY620 AY634 AY648 AY662 AY676 AY690 AY704 AY718 AY732 AY746 AY760 AY774 AY788 AY802 AY816 AY830 AY844 AY858 AY872 AY886 AY900 AY914 AY928 AY942 AY956 AY970 AY984 AY998">
    <cfRule type="notContainsBlanks" priority="363" stopIfTrue="1">
      <formula>LEN(TRIM(AY7))&gt;0</formula>
    </cfRule>
  </conditionalFormatting>
  <conditionalFormatting sqref="AU7 AU18 AU32 AU46 AU60 AU74 AU88 AU102 AU116 AU130 AU144 AU158 AU172 AU186 AU200 AU214 AU228 AU242 AU256 AU270 AU284 AU298 AU312 AU326 AU340 AU354 AU368 AU382 AU396 AU410 AU424 AU438 AU452 AU466 AU480 AU494 AU508 AU522 AU536 AU550 AU564 AU578 AU592 AU606 AU620 AU634 AU648 AU662 AU676 AU690 AU704 AU718 AU732 AU746 AU760 AU774 AU788 AU802 AU816 AU830 AU844 AU858 AU872 AU886 AU900 AU914 AU928 AU942 AU956 AU970 AU984 AU998">
    <cfRule type="notContainsBlanks" priority="367" stopIfTrue="1">
      <formula>LEN(TRIM(AU7))&gt;0</formula>
    </cfRule>
    <cfRule type="expression" dxfId="215" priority="368">
      <formula>AT7="⑧その他"</formula>
    </cfRule>
    <cfRule type="expression" dxfId="214" priority="369">
      <formula>AS7="⑧その他"</formula>
    </cfRule>
  </conditionalFormatting>
  <conditionalFormatting sqref="AX18 AX32 AX46 AX60 AX74 AX88 AX102 AX116 AX130 AX144 AX158 AX172 AX186 AX200 AX214 AX228 AX242 AX256 AX270 AX284 AX298 AX312 AX326 AX340 AX354 AX368 AX382 AX396 AX410 AX424 AX438 AX452 AX466 AX480 AX494 AX508 AX522 AX536 AX550 AX564 AX578 AX592 AX606 AX620 AX634 AX648 AX662 AX676 AX690 AX704 AX718 AX732 AX746 AX760 AX774 AX788 AX802 AX816 AX830 AX844 AX858 AX872 AX886 AX900 AX914 AX928 AX942 AX956 AX970 AX984 AX998 AX6:AX7 AX15:AX16">
    <cfRule type="notContainsBlanks" priority="364" stopIfTrue="1">
      <formula>LEN(TRIM(AX6))&gt;0</formula>
    </cfRule>
    <cfRule type="expression" dxfId="213" priority="365">
      <formula>AW6="⑨その他"</formula>
    </cfRule>
    <cfRule type="expression" dxfId="212" priority="366">
      <formula>AV6="⑨その他"</formula>
    </cfRule>
  </conditionalFormatting>
  <conditionalFormatting sqref="AS19 AS33 AS47 AS61 AS75 AS89 AS103 AS117 AS131 AS145 AS159 AS173 AS187 AS201 AS215 AS229 AS243 AS257 AS271 AS285 AS299 AS313 AS327 AS341 AS355 AS369 AS383 AS397 AS411 AS425 AS439 AS453 AS467 AS481 AS495 AS509 AS523 AS537 AS551 AS565 AS579 AS593 AS607 AS621 AS635 AS649 AS663 AS677 AS691 AS705 AS719 AS733 AS747 AS761 AS775 AS789 AS803 AS817 AS831 AS845 AS859 AS873 AS887 AS901 AS915 AS929 AS943 AS957 AS971 AS985">
    <cfRule type="notContainsBlanks" priority="360" stopIfTrue="1">
      <formula>LEN(TRIM(AS19))&gt;0</formula>
    </cfRule>
  </conditionalFormatting>
  <conditionalFormatting sqref="AV19 AV33 AV47 AV61 AV75 AV89 AV103 AV117 AV131 AV145 AV159 AV173 AV187 AV201 AV215 AV229 AV243 AV257 AV271 AV285 AV299 AV313 AV327 AV341 AV355 AV369 AV383 AV397 AV411 AV425 AV439 AV453 AV467 AV481 AV495 AV509 AV523 AV537 AV551 AV565 AV579 AV593 AV607 AV621 AV635 AV649 AV663 AV677 AV691 AV705 AV719 AV733 AV747 AV761 AV775 AV789 AV803 AV817 AV831 AV845 AV859 AV873 AV887 AV901 AV915 AV929 AV943 AV957 AV971 AV985">
    <cfRule type="notContainsBlanks" priority="357" stopIfTrue="1">
      <formula>LEN(TRIM(AV19))&gt;0</formula>
    </cfRule>
    <cfRule type="expression" dxfId="211" priority="358">
      <formula>$AR19="×"</formula>
    </cfRule>
    <cfRule type="expression" dxfId="210" priority="359">
      <formula>$AR19="△"</formula>
    </cfRule>
  </conditionalFormatting>
  <conditionalFormatting sqref="AZ19 AZ33 AZ47 AZ61 AZ75 AZ89 AZ103 AZ117 AZ131 AZ145 AZ159 AZ173 AZ187 AZ201 AZ215 AZ229 AZ243 AZ257 AZ271 AZ285 AZ299 AZ313 AZ327 AZ341 AZ355 AZ369 AZ383 AZ397 AZ411 AZ425 AZ439 AZ453 AZ467 AZ481 AZ495 AZ509 AZ523 AZ537 AZ551 AZ565 AZ579 AZ593 AZ607 AZ621 AZ635 AZ649 AZ663 AZ677 AZ691 AZ705 AZ719 AZ733 AZ747 AZ761 AZ775 AZ789 AZ803 AZ817 AZ831 AZ845 AZ859 AZ873 AZ887 AZ901 AZ915 AZ929 AZ943 AZ957 AZ971 AZ985">
    <cfRule type="notContainsBlanks" priority="355" stopIfTrue="1">
      <formula>LEN(TRIM(AZ19))&gt;0</formula>
    </cfRule>
    <cfRule type="expression" dxfId="209" priority="356">
      <formula>$AY19="×"</formula>
    </cfRule>
  </conditionalFormatting>
  <conditionalFormatting sqref="AY19 AY33 AY47 AY61 AY75 AY89 AY103 AY117 AY131 AY145 AY159 AY173 AY187 AY201 AY215 AY229 AY243 AY257 AY271 AY285 AY299 AY313 AY327 AY341 AY355 AY369 AY383 AY397 AY411 AY425 AY439 AY453 AY467 AY481 AY495 AY509 AY523 AY537 AY551 AY565 AY579 AY593 AY607 AY621 AY635 AY649 AY663 AY677 AY691 AY705 AY719 AY733 AY747 AY761 AY775 AY789 AY803 AY817 AY831 AY845 AY859 AY873 AY887 AY901 AY915 AY929 AY943 AY957 AY971 AY985">
    <cfRule type="notContainsBlanks" priority="347" stopIfTrue="1">
      <formula>LEN(TRIM(AY19))&gt;0</formula>
    </cfRule>
  </conditionalFormatting>
  <conditionalFormatting sqref="AU19 AU33 AU47 AU61 AU75 AU89 AU103 AU117 AU131 AU145 AU159 AU173 AU187 AU201 AU215 AU229 AU243 AU257 AU271 AU285 AU299 AU313 AU327 AU341 AU355 AU369 AU383 AU397 AU411 AU425 AU439 AU453 AU467 AU481 AU495 AU509 AU523 AU537 AU551 AU565 AU579 AU593 AU607 AU621 AU635 AU649 AU663 AU677 AU691 AU705 AU719 AU733 AU747 AU761 AU775 AU789 AU803 AU817 AU831 AU845 AU859 AU873 AU887 AU901 AU915 AU929 AU943 AU957 AU971 AU985 AU6 AU15:AU16">
    <cfRule type="expression" dxfId="208" priority="351">
      <formula>AT6="⑧その他"</formula>
    </cfRule>
    <cfRule type="notContainsBlanks" priority="352" stopIfTrue="1">
      <formula>LEN(TRIM(AU6))&gt;0</formula>
    </cfRule>
    <cfRule type="expression" dxfId="207" priority="353">
      <formula>AS6="⑧その他"</formula>
    </cfRule>
  </conditionalFormatting>
  <conditionalFormatting sqref="AX19 AX33 AX47 AX61 AX75 AX89 AX103 AX117 AX131 AX145 AX159 AX173 AX187 AX201 AX215 AX229 AX243 AX257 AX271 AX285 AX299 AX313 AX327 AX341 AX355 AX369 AX383 AX397 AX411 AX425 AX439 AX453 AX467 AX481 AX495 AX509 AX523 AX537 AX551 AX565 AX579 AX593 AX607 AX621 AX635 AX649 AX663 AX677 AX691 AX705 AX719 AX733 AX747 AX761 AX775 AX789 AX803 AX817 AX831 AX845 AX859 AX873 AX887 AX901 AX915 AX929 AX943 AX957 AX971 AX985">
    <cfRule type="notContainsBlanks" priority="348" stopIfTrue="1">
      <formula>LEN(TRIM(AX19))&gt;0</formula>
    </cfRule>
    <cfRule type="expression" dxfId="206" priority="349">
      <formula>AW19="⑨その他"</formula>
    </cfRule>
    <cfRule type="expression" dxfId="205" priority="350">
      <formula>AV19="⑨その他"</formula>
    </cfRule>
  </conditionalFormatting>
  <conditionalFormatting sqref="AS20 AS34 AS48 AS62 AS76 AS90 AS104 AS118 AS132 AS146 AS160 AS174 AS188 AS202 AS216 AS230 AS244 AS258 AS272 AS286 AS300 AS314 AS328 AS342 AS356 AS370 AS384 AS398 AS412 AS426 AS440 AS454 AS468 AS482 AS496 AS510 AS524 AS538 AS552 AS566 AS580 AS594 AS608 AS622 AS636 AS650 AS664 AS678 AS692 AS706 AS720 AS734 AS748 AS762 AS776 AS790 AS804 AS818 AS832 AS846 AS860 AS874 AS888 AS902 AS916 AS930 AS944 AS958 AS972 AS986">
    <cfRule type="notContainsBlanks" priority="344" stopIfTrue="1">
      <formula>LEN(TRIM(AS20))&gt;0</formula>
    </cfRule>
  </conditionalFormatting>
  <conditionalFormatting sqref="AV20 AV34 AV48 AV62 AV76 AV90 AV104 AV118 AV132 AV146 AV160 AV174 AV188 AV202 AV216 AV230 AV244 AV258 AV272 AV286 AV300 AV314 AV328 AV342 AV356 AV370 AV384 AV398 AV412 AV426 AV440 AV454 AV468 AV482 AV496 AV510 AV524 AV538 AV552 AV566 AV580 AV594 AV608 AV622 AV636 AV650 AV664 AV678 AV692 AV706 AV720 AV734 AV748 AV762 AV776 AV790 AV804 AV818 AV832 AV846 AV860 AV874 AV888 AV902 AV916 AV930 AV944 AV958 AV972 AV986">
    <cfRule type="notContainsBlanks" priority="341" stopIfTrue="1">
      <formula>LEN(TRIM(AV20))&gt;0</formula>
    </cfRule>
    <cfRule type="expression" dxfId="204" priority="342">
      <formula>$AR20="×"</formula>
    </cfRule>
    <cfRule type="expression" dxfId="203" priority="343">
      <formula>$AR20="△"</formula>
    </cfRule>
  </conditionalFormatting>
  <conditionalFormatting sqref="AZ20 AZ34 AZ48 AZ62 AZ76 AZ90 AZ104 AZ118 AZ132 AZ146 AZ160 AZ174 AZ188 AZ202 AZ216 AZ230 AZ244 AZ258 AZ272 AZ286 AZ300 AZ314 AZ328 AZ342 AZ356 AZ370 AZ384 AZ398 AZ412 AZ426 AZ440 AZ454 AZ468 AZ482 AZ496 AZ510 AZ524 AZ538 AZ552 AZ566 AZ580 AZ594 AZ608 AZ622 AZ636 AZ650 AZ664 AZ678 AZ692 AZ706 AZ720 AZ734 AZ748 AZ762 AZ776 AZ790 AZ804 AZ818 AZ832 AZ846 AZ860 AZ874 AZ888 AZ902 AZ916 AZ930 AZ944 AZ958 AZ972 AZ986">
    <cfRule type="notContainsBlanks" priority="339" stopIfTrue="1">
      <formula>LEN(TRIM(AZ20))&gt;0</formula>
    </cfRule>
    <cfRule type="expression" dxfId="202" priority="340">
      <formula>$AY20="×"</formula>
    </cfRule>
  </conditionalFormatting>
  <conditionalFormatting sqref="AY20 AY34 AY48 AY62 AY76 AY90 AY104 AY118 AY132 AY146 AY160 AY174 AY188 AY202 AY216 AY230 AY244 AY258 AY272 AY286 AY300 AY314 AY328 AY342 AY356 AY370 AY384 AY398 AY412 AY426 AY440 AY454 AY468 AY482 AY496 AY510 AY524 AY538 AY552 AY566 AY580 AY594 AY608 AY622 AY636 AY650 AY664 AY678 AY692 AY706 AY720 AY734 AY748 AY762 AY776 AY790 AY804 AY818 AY832 AY846 AY860 AY874 AY888 AY902 AY916 AY930 AY944 AY958 AY972 AY986">
    <cfRule type="notContainsBlanks" priority="331" stopIfTrue="1">
      <formula>LEN(TRIM(AY20))&gt;0</formula>
    </cfRule>
  </conditionalFormatting>
  <conditionalFormatting sqref="AU20 AU34 AU48 AU62 AU76 AU90 AU104 AU118 AU132 AU146 AU160 AU174 AU188 AU202 AU216 AU230 AU244 AU258 AU272 AU286 AU300 AU314 AU328 AU342 AU356 AU370 AU384 AU398 AU412 AU426 AU440 AU454 AU468 AU482 AU496 AU510 AU524 AU538 AU552 AU566 AU580 AU594 AU608 AU622 AU636 AU650 AU664 AU678 AU692 AU706 AU720 AU734 AU748 AU762 AU776 AU790 AU804 AU818 AU832 AU846 AU860 AU874 AU888 AU902 AU916 AU930 AU944 AU958 AU972 AU986">
    <cfRule type="expression" dxfId="201" priority="335">
      <formula>AT20="⑧その他"</formula>
    </cfRule>
    <cfRule type="notContainsBlanks" priority="336" stopIfTrue="1">
      <formula>LEN(TRIM(AU20))&gt;0</formula>
    </cfRule>
    <cfRule type="expression" dxfId="200" priority="337">
      <formula>AS20="⑧その他"</formula>
    </cfRule>
  </conditionalFormatting>
  <conditionalFormatting sqref="AX20 AX34 AX48 AX62 AX76 AX90 AX104 AX118 AX132 AX146 AX160 AX174 AX188 AX202 AX216 AX230 AX244 AX258 AX272 AX286 AX300 AX314 AX328 AX342 AX356 AX370 AX384 AX398 AX412 AX426 AX440 AX454 AX468 AX482 AX496 AX510 AX524 AX538 AX552 AX566 AX580 AX594 AX608 AX622 AX636 AX650 AX664 AX678 AX692 AX706 AX720 AX734 AX748 AX762 AX776 AX790 AX804 AX818 AX832 AX846 AX860 AX874 AX888 AX902 AX916 AX930 AX944 AX958 AX972 AX986">
    <cfRule type="notContainsBlanks" priority="332" stopIfTrue="1">
      <formula>LEN(TRIM(AX20))&gt;0</formula>
    </cfRule>
    <cfRule type="expression" dxfId="199" priority="333">
      <formula>AW20="⑨その他"</formula>
    </cfRule>
    <cfRule type="expression" dxfId="198" priority="334">
      <formula>AV20="⑨その他"</formula>
    </cfRule>
  </conditionalFormatting>
  <conditionalFormatting sqref="AS9 AS21 AS35 AS49 AS63 AS77 AS91 AS105 AS119 AS133 AS147 AS161 AS175 AS189 AS203 AS217 AS231 AS245 AS259 AS273 AS287 AS301 AS315 AS329 AS343 AS357 AS371 AS385 AS399 AS413 AS427 AS441 AS455 AS469 AS483 AS497 AS511 AS525 AS539 AS553 AS567 AS581 AS595 AS609 AS623 AS637 AS651 AS665 AS679 AS693 AS707 AS721 AS735 AS749 AS763 AS777 AS791 AS805 AS819 AS833 AS847 AS861 AS875 AS889 AS903 AS917 AS931 AS945 AS959 AS973 AS987">
    <cfRule type="notContainsBlanks" priority="328" stopIfTrue="1">
      <formula>LEN(TRIM(AS9))&gt;0</formula>
    </cfRule>
  </conditionalFormatting>
  <conditionalFormatting sqref="AV9 AV21 AV35 AV49 AV63 AV77 AV91 AV105 AV119 AV133 AV147 AV161 AV175 AV189 AV203 AV217 AV231 AV245 AV259 AV273 AV287 AV301 AV315 AV329 AV343 AV357 AV371 AV385 AV399 AV413 AV427 AV441 AV455 AV469 AV483 AV497 AV511 AV525 AV539 AV553 AV567 AV581 AV595 AV609 AV623 AV637 AV651 AV665 AV679 AV693 AV707 AV721 AV735 AV749 AV763 AV777 AV791 AV805 AV819 AV833 AV847 AV861 AV875 AV889 AV903 AV917 AV931 AV945 AV959 AV973 AV987">
    <cfRule type="notContainsBlanks" priority="325" stopIfTrue="1">
      <formula>LEN(TRIM(AV9))&gt;0</formula>
    </cfRule>
    <cfRule type="expression" dxfId="197" priority="326">
      <formula>$AR9="×"</formula>
    </cfRule>
    <cfRule type="expression" dxfId="196" priority="327">
      <formula>$AR9="△"</formula>
    </cfRule>
  </conditionalFormatting>
  <conditionalFormatting sqref="AZ9 AZ21 AZ35 AZ49 AZ63 AZ77 AZ91 AZ105 AZ119 AZ133 AZ147 AZ161 AZ175 AZ189 AZ203 AZ217 AZ231 AZ245 AZ259 AZ273 AZ287 AZ301 AZ315 AZ329 AZ343 AZ357 AZ371 AZ385 AZ399 AZ413 AZ427 AZ441 AZ455 AZ469 AZ483 AZ497 AZ511 AZ525 AZ539 AZ553 AZ567 AZ581 AZ595 AZ609 AZ623 AZ637 AZ651 AZ665 AZ679 AZ693 AZ707 AZ721 AZ735 AZ749 AZ763 AZ777 AZ791 AZ805 AZ819 AZ833 AZ847 AZ861 AZ875 AZ889 AZ903 AZ917 AZ931 AZ945 AZ959 AZ973 AZ987">
    <cfRule type="notContainsBlanks" priority="323" stopIfTrue="1">
      <formula>LEN(TRIM(AZ9))&gt;0</formula>
    </cfRule>
    <cfRule type="expression" dxfId="195" priority="324">
      <formula>$AY9="×"</formula>
    </cfRule>
  </conditionalFormatting>
  <conditionalFormatting sqref="AY9 AY21 AY35 AY49 AY63 AY77 AY91 AY105 AY119 AY133 AY147 AY161 AY175 AY189 AY203 AY217 AY231 AY245 AY259 AY273 AY287 AY301 AY315 AY329 AY343 AY357 AY371 AY385 AY399 AY413 AY427 AY441 AY455 AY469 AY483 AY497 AY511 AY525 AY539 AY553 AY567 AY581 AY595 AY609 AY623 AY637 AY651 AY665 AY679 AY693 AY707 AY721 AY735 AY749 AY763 AY777 AY791 AY805 AY819 AY833 AY847 AY861 AY875 AY889 AY903 AY917 AY931 AY945 AY959 AY973 AY987">
    <cfRule type="notContainsBlanks" priority="315" stopIfTrue="1">
      <formula>LEN(TRIM(AY9))&gt;0</formula>
    </cfRule>
  </conditionalFormatting>
  <conditionalFormatting sqref="AU9 AU21 AU35 AU49 AU63 AU77 AU91 AU105 AU119 AU133 AU147 AU161 AU175 AU189 AU203 AU217 AU231 AU245 AU259 AU273 AU287 AU301 AU315 AU329 AU343 AU357 AU371 AU385 AU399 AU413 AU427 AU441 AU455 AU469 AU483 AU497 AU511 AU525 AU539 AU553 AU567 AU581 AU595 AU609 AU623 AU637 AU651 AU665 AU679 AU693 AU707 AU721 AU735 AU749 AU763 AU777 AU791 AU805 AU819 AU833 AU847 AU861 AU875 AU889 AU903 AU917 AU931 AU945 AU959 AU973 AU987">
    <cfRule type="expression" dxfId="194" priority="319">
      <formula>AT9="⑧その他"</formula>
    </cfRule>
    <cfRule type="notContainsBlanks" priority="320" stopIfTrue="1">
      <formula>LEN(TRIM(AU9))&gt;0</formula>
    </cfRule>
    <cfRule type="expression" dxfId="193" priority="321">
      <formula>AS9="⑧その他"</formula>
    </cfRule>
  </conditionalFormatting>
  <conditionalFormatting sqref="AX9 AX21 AX35 AX49 AX63 AX77 AX91 AX105 AX119 AX133 AX147 AX161 AX175 AX189 AX203 AX217 AX231 AX245 AX259 AX273 AX287 AX301 AX315 AX329 AX343 AX357 AX371 AX385 AX399 AX413 AX427 AX441 AX455 AX469 AX483 AX497 AX511 AX525 AX539 AX553 AX567 AX581 AX595 AX609 AX623 AX637 AX651 AX665 AX679 AX693 AX707 AX721 AX735 AX749 AX763 AX777 AX791 AX805 AX819 AX833 AX847 AX861 AX875 AX889 AX903 AX917 AX931 AX945 AX959 AX973 AX987">
    <cfRule type="notContainsBlanks" priority="316" stopIfTrue="1">
      <formula>LEN(TRIM(AX9))&gt;0</formula>
    </cfRule>
    <cfRule type="expression" dxfId="192" priority="317">
      <formula>AW9="⑨その他"</formula>
    </cfRule>
    <cfRule type="expression" dxfId="191" priority="318">
      <formula>AV9="⑨その他"</formula>
    </cfRule>
  </conditionalFormatting>
  <conditionalFormatting sqref="AS10 AS22 AS36 AS50 AS64 AS78 AS92 AS106 AS120 AS134 AS148 AS162 AS176 AS190 AS204 AS218 AS232 AS246 AS260 AS274 AS288 AS302 AS316 AS330 AS344 AS358 AS372 AS386 AS400 AS414 AS428 AS442 AS456 AS470 AS484 AS498 AS512 AS526 AS540 AS554 AS568 AS582 AS596 AS610 AS624 AS638 AS652 AS666 AS680 AS694 AS708 AS722 AS736 AS750 AS764 AS778 AS792 AS806 AS820 AS834 AS848 AS862 AS876 AS890 AS904 AS918 AS932 AS946 AS960 AS974 AS988">
    <cfRule type="notContainsBlanks" priority="312" stopIfTrue="1">
      <formula>LEN(TRIM(AS10))&gt;0</formula>
    </cfRule>
  </conditionalFormatting>
  <conditionalFormatting sqref="AV10 AV22 AV36 AV50 AV64 AV78 AV92 AV106 AV120 AV134 AV148 AV162 AV176 AV190 AV204 AV218 AV232 AV246 AV260 AV274 AV288 AV302 AV316 AV330 AV344 AV358 AV372 AV386 AV400 AV414 AV428 AV442 AV456 AV470 AV484 AV498 AV512 AV526 AV540 AV554 AV568 AV582 AV596 AV610 AV624 AV638 AV652 AV666 AV680 AV694 AV708 AV722 AV736 AV750 AV764 AV778 AV792 AV806 AV820 AV834 AV848 AV862 AV876 AV890 AV904 AV918 AV932 AV946 AV960 AV974 AV988">
    <cfRule type="notContainsBlanks" priority="309" stopIfTrue="1">
      <formula>LEN(TRIM(AV10))&gt;0</formula>
    </cfRule>
    <cfRule type="expression" dxfId="190" priority="310">
      <formula>$AR10="×"</formula>
    </cfRule>
    <cfRule type="expression" dxfId="189" priority="311">
      <formula>$AR10="△"</formula>
    </cfRule>
  </conditionalFormatting>
  <conditionalFormatting sqref="AZ10 AZ22 AZ36 AZ50 AZ64 AZ78 AZ92 AZ106 AZ120 AZ134 AZ148 AZ162 AZ176 AZ190 AZ204 AZ218 AZ232 AZ246 AZ260 AZ274 AZ288 AZ302 AZ316 AZ330 AZ344 AZ358 AZ372 AZ386 AZ400 AZ414 AZ428 AZ442 AZ456 AZ470 AZ484 AZ498 AZ512 AZ526 AZ540 AZ554 AZ568 AZ582 AZ596 AZ610 AZ624 AZ638 AZ652 AZ666 AZ680 AZ694 AZ708 AZ722 AZ736 AZ750 AZ764 AZ778 AZ792 AZ806 AZ820 AZ834 AZ848 AZ862 AZ876 AZ890 AZ904 AZ918 AZ932 AZ946 AZ960 AZ974 AZ988">
    <cfRule type="notContainsBlanks" priority="307" stopIfTrue="1">
      <formula>LEN(TRIM(AZ10))&gt;0</formula>
    </cfRule>
    <cfRule type="expression" dxfId="188" priority="308">
      <formula>$AY10="×"</formula>
    </cfRule>
  </conditionalFormatting>
  <conditionalFormatting sqref="AY10 AY22 AY36 AY50 AY64 AY78 AY92 AY106 AY120 AY134 AY148 AY162 AY176 AY190 AY204 AY218 AY232 AY246 AY260 AY274 AY288 AY302 AY316 AY330 AY344 AY358 AY372 AY386 AY400 AY414 AY428 AY442 AY456 AY470 AY484 AY498 AY512 AY526 AY540 AY554 AY568 AY582 AY596 AY610 AY624 AY638 AY652 AY666 AY680 AY694 AY708 AY722 AY736 AY750 AY764 AY778 AY792 AY806 AY820 AY834 AY848 AY862 AY876 AY890 AY904 AY918 AY932 AY946 AY960 AY974 AY988">
    <cfRule type="notContainsBlanks" priority="299" stopIfTrue="1">
      <formula>LEN(TRIM(AY10))&gt;0</formula>
    </cfRule>
  </conditionalFormatting>
  <conditionalFormatting sqref="AU10 AU22 AU36 AU50 AU64 AU78 AU92 AU106 AU120 AU134 AU148 AU162 AU176 AU190 AU204 AU218 AU232 AU246 AU260 AU274 AU288 AU302 AU316 AU330 AU344 AU358 AU372 AU386 AU400 AU414 AU428 AU442 AU456 AU470 AU484 AU498 AU512 AU526 AU540 AU554 AU568 AU582 AU596 AU610 AU624 AU638 AU652 AU666 AU680 AU694 AU708 AU722 AU736 AU750 AU764 AU778 AU792 AU806 AU820 AU834 AU848 AU862 AU876 AU890 AU904 AU918 AU932 AU946 AU960 AU974 AU988">
    <cfRule type="expression" dxfId="187" priority="303">
      <formula>AT10="⑧その他"</formula>
    </cfRule>
    <cfRule type="notContainsBlanks" priority="304" stopIfTrue="1">
      <formula>LEN(TRIM(AU10))&gt;0</formula>
    </cfRule>
    <cfRule type="expression" dxfId="186" priority="305">
      <formula>AS10="⑧その他"</formula>
    </cfRule>
  </conditionalFormatting>
  <conditionalFormatting sqref="AX10 AX22 AX36 AX50 AX64 AX78 AX92 AX106 AX120 AX134 AX148 AX162 AX176 AX190 AX204 AX218 AX232 AX246 AX260 AX274 AX288 AX302 AX316 AX330 AX344 AX358 AX372 AX386 AX400 AX414 AX428 AX442 AX456 AX470 AX484 AX498 AX512 AX526 AX540 AX554 AX568 AX582 AX596 AX610 AX624 AX638 AX652 AX666 AX680 AX694 AX708 AX722 AX736 AX750 AX764 AX778 AX792 AX806 AX820 AX834 AX848 AX862 AX876 AX890 AX904 AX918 AX932 AX946 AX960 AX974 AX988">
    <cfRule type="notContainsBlanks" priority="300" stopIfTrue="1">
      <formula>LEN(TRIM(AX10))&gt;0</formula>
    </cfRule>
    <cfRule type="expression" dxfId="185" priority="301">
      <formula>AW10="⑨その他"</formula>
    </cfRule>
    <cfRule type="expression" dxfId="184" priority="302">
      <formula>AV10="⑨その他"</formula>
    </cfRule>
  </conditionalFormatting>
  <conditionalFormatting sqref="AS11 AS23 AS37 AS51 AS65 AS79 AS93 AS107 AS121 AS135 AS149 AS163 AS177 AS191 AS205 AS219 AS233 AS247 AS261 AS275 AS289 AS303 AS317 AS331 AS345 AS359 AS373 AS387 AS401 AS415 AS429 AS443 AS457 AS471 AS485 AS499 AS513 AS527 AS541 AS555 AS569 AS583 AS597 AS611 AS625 AS639 AS653 AS667 AS681 AS695 AS709 AS723 AS737 AS751 AS765 AS779 AS793 AS807 AS821 AS835 AS849 AS863 AS877 AS891 AS905 AS919 AS933 AS947 AS961 AS975 AS989">
    <cfRule type="notContainsBlanks" priority="296" stopIfTrue="1">
      <formula>LEN(TRIM(AS11))&gt;0</formula>
    </cfRule>
  </conditionalFormatting>
  <conditionalFormatting sqref="AV11 AV23 AV37 AV51 AV65 AV79 AV93 AV107 AV121 AV135 AV149 AV163 AV177 AV191 AV205 AV219 AV233 AV247 AV261 AV275 AV289 AV303 AV317 AV331 AV345 AV359 AV373 AV387 AV401 AV415 AV429 AV443 AV457 AV471 AV485 AV499 AV513 AV527 AV541 AV555 AV569 AV583 AV597 AV611 AV625 AV639 AV653 AV667 AV681 AV695 AV709 AV723 AV737 AV751 AV765 AV779 AV793 AV807 AV821 AV835 AV849 AV863 AV877 AV891 AV905 AV919 AV933 AV947 AV961 AV975 AV989">
    <cfRule type="notContainsBlanks" priority="293" stopIfTrue="1">
      <formula>LEN(TRIM(AV11))&gt;0</formula>
    </cfRule>
    <cfRule type="expression" dxfId="183" priority="294">
      <formula>$AR11="×"</formula>
    </cfRule>
    <cfRule type="expression" dxfId="182" priority="295">
      <formula>$AR11="△"</formula>
    </cfRule>
  </conditionalFormatting>
  <conditionalFormatting sqref="AZ11 AZ23 AZ37 AZ51 AZ65 AZ79 AZ93 AZ107 AZ121 AZ135 AZ149 AZ163 AZ177 AZ191 AZ205 AZ219 AZ233 AZ247 AZ261 AZ275 AZ289 AZ303 AZ317 AZ331 AZ345 AZ359 AZ373 AZ387 AZ401 AZ415 AZ429 AZ443 AZ457 AZ471 AZ485 AZ499 AZ513 AZ527 AZ541 AZ555 AZ569 AZ583 AZ597 AZ611 AZ625 AZ639 AZ653 AZ667 AZ681 AZ695 AZ709 AZ723 AZ737 AZ751 AZ765 AZ779 AZ793 AZ807 AZ821 AZ835 AZ849 AZ863 AZ877 AZ891 AZ905 AZ919 AZ933 AZ947 AZ961 AZ975 AZ989">
    <cfRule type="notContainsBlanks" priority="291" stopIfTrue="1">
      <formula>LEN(TRIM(AZ11))&gt;0</formula>
    </cfRule>
    <cfRule type="expression" dxfId="181" priority="292">
      <formula>$AY11="×"</formula>
    </cfRule>
  </conditionalFormatting>
  <conditionalFormatting sqref="AY11 AY23 AY37 AY51 AY65 AY79 AY93 AY107 AY121 AY135 AY149 AY163 AY177 AY191 AY205 AY219 AY233 AY247 AY261 AY275 AY289 AY303 AY317 AY331 AY345 AY359 AY373 AY387 AY401 AY415 AY429 AY443 AY457 AY471 AY485 AY499 AY513 AY527 AY541 AY555 AY569 AY583 AY597 AY611 AY625 AY639 AY653 AY667 AY681 AY695 AY709 AY723 AY737 AY751 AY765 AY779 AY793 AY807 AY821 AY835 AY849 AY863 AY877 AY891 AY905 AY919 AY933 AY947 AY961 AY975 AY989">
    <cfRule type="notContainsBlanks" priority="283" stopIfTrue="1">
      <formula>LEN(TRIM(AY11))&gt;0</formula>
    </cfRule>
  </conditionalFormatting>
  <conditionalFormatting sqref="AU11 AU23 AU37 AU51 AU65 AU79 AU93 AU107 AU121 AU135 AU149 AU163 AU177 AU191 AU205 AU219 AU233 AU247 AU261 AU275 AU289 AU303 AU317 AU331 AU345 AU359 AU373 AU387 AU401 AU415 AU429 AU443 AU457 AU471 AU485 AU499 AU513 AU527 AU541 AU555 AU569 AU583 AU597 AU611 AU625 AU639 AU653 AU667 AU681 AU695 AU709 AU723 AU737 AU751 AU765 AU779 AU793 AU807 AU821 AU835 AU849 AU863 AU877 AU891 AU905 AU919 AU933 AU947 AU961 AU975 AU989">
    <cfRule type="expression" dxfId="180" priority="287">
      <formula>AT11="⑧その他"</formula>
    </cfRule>
    <cfRule type="notContainsBlanks" priority="288" stopIfTrue="1">
      <formula>LEN(TRIM(AU11))&gt;0</formula>
    </cfRule>
    <cfRule type="expression" dxfId="179" priority="289">
      <formula>AS11="⑧その他"</formula>
    </cfRule>
  </conditionalFormatting>
  <conditionalFormatting sqref="AX11 AX23 AX37 AX51 AX65 AX79 AX93 AX107 AX121 AX135 AX149 AX163 AX177 AX191 AX205 AX219 AX233 AX247 AX261 AX275 AX289 AX303 AX317 AX331 AX345 AX359 AX373 AX387 AX401 AX415 AX429 AX443 AX457 AX471 AX485 AX499 AX513 AX527 AX541 AX555 AX569 AX583 AX597 AX611 AX625 AX639 AX653 AX667 AX681 AX695 AX709 AX723 AX737 AX751 AX765 AX779 AX793 AX807 AX821 AX835 AX849 AX863 AX877 AX891 AX905 AX919 AX933 AX947 AX961 AX975 AX989">
    <cfRule type="notContainsBlanks" priority="284" stopIfTrue="1">
      <formula>LEN(TRIM(AX11))&gt;0</formula>
    </cfRule>
    <cfRule type="expression" dxfId="178" priority="285">
      <formula>AW11="⑨その他"</formula>
    </cfRule>
    <cfRule type="expression" dxfId="177" priority="286">
      <formula>AV11="⑨その他"</formula>
    </cfRule>
  </conditionalFormatting>
  <conditionalFormatting sqref="AS12 AS24 AS38 AS52 AS66 AS80 AS94 AS108 AS122 AS136 AS150 AS164 AS178 AS192 AS206 AS220 AS234 AS248 AS262 AS276 AS290 AS304 AS318 AS332 AS346 AS360 AS374 AS388 AS402 AS416 AS430 AS444 AS458 AS472 AS486 AS500 AS514 AS528 AS542 AS556 AS570 AS584 AS598 AS612 AS626 AS640 AS654 AS668 AS682 AS696 AS710 AS724 AS738 AS752 AS766 AS780 AS794 AS808 AS822 AS836 AS850 AS864 AS878 AS892 AS906 AS920 AS934 AS948 AS962 AS976 AS990">
    <cfRule type="notContainsBlanks" priority="280" stopIfTrue="1">
      <formula>LEN(TRIM(AS12))&gt;0</formula>
    </cfRule>
  </conditionalFormatting>
  <conditionalFormatting sqref="AV12 AV24 AV38 AV52 AV66 AV80 AV94 AV108 AV122 AV136 AV150 AV164 AV178 AV192 AV206 AV220 AV234 AV248 AV262 AV276 AV290 AV304 AV318 AV332 AV346 AV360 AV374 AV388 AV402 AV416 AV430 AV444 AV458 AV472 AV486 AV500 AV514 AV528 AV542 AV556 AV570 AV584 AV598 AV612 AV626 AV640 AV654 AV668 AV682 AV696 AV710 AV724 AV738 AV752 AV766 AV780 AV794 AV808 AV822 AV836 AV850 AV864 AV878 AV892 AV906 AV920 AV934 AV948 AV962 AV976 AV990">
    <cfRule type="notContainsBlanks" priority="277" stopIfTrue="1">
      <formula>LEN(TRIM(AV12))&gt;0</formula>
    </cfRule>
    <cfRule type="expression" dxfId="176" priority="278">
      <formula>$AR12="×"</formula>
    </cfRule>
    <cfRule type="expression" dxfId="175" priority="279">
      <formula>$AR12="△"</formula>
    </cfRule>
  </conditionalFormatting>
  <conditionalFormatting sqref="AZ12 AZ24 AZ38 AZ52 AZ66 AZ80 AZ94 AZ108 AZ122 AZ136 AZ150 AZ164 AZ178 AZ192 AZ206 AZ220 AZ234 AZ248 AZ262 AZ276 AZ290 AZ304 AZ318 AZ332 AZ346 AZ360 AZ374 AZ388 AZ402 AZ416 AZ430 AZ444 AZ458 AZ472 AZ486 AZ500 AZ514 AZ528 AZ542 AZ556 AZ570 AZ584 AZ598 AZ612 AZ626 AZ640 AZ654 AZ668 AZ682 AZ696 AZ710 AZ724 AZ738 AZ752 AZ766 AZ780 AZ794 AZ808 AZ822 AZ836 AZ850 AZ864 AZ878 AZ892 AZ906 AZ920 AZ934 AZ948 AZ962 AZ976 AZ990">
    <cfRule type="notContainsBlanks" priority="275" stopIfTrue="1">
      <formula>LEN(TRIM(AZ12))&gt;0</formula>
    </cfRule>
    <cfRule type="expression" dxfId="174" priority="276">
      <formula>$AY12="×"</formula>
    </cfRule>
  </conditionalFormatting>
  <conditionalFormatting sqref="AY12 AY24 AY38 AY52 AY66 AY80 AY94 AY108 AY122 AY136 AY150 AY164 AY178 AY192 AY206 AY220 AY234 AY248 AY262 AY276 AY290 AY304 AY318 AY332 AY346 AY360 AY374 AY388 AY402 AY416 AY430 AY444 AY458 AY472 AY486 AY500 AY514 AY528 AY542 AY556 AY570 AY584 AY598 AY612 AY626 AY640 AY654 AY668 AY682 AY696 AY710 AY724 AY738 AY752 AY766 AY780 AY794 AY808 AY822 AY836 AY850 AY864 AY878 AY892 AY906 AY920 AY934 AY948 AY962 AY976 AY990">
    <cfRule type="notContainsBlanks" priority="267" stopIfTrue="1">
      <formula>LEN(TRIM(AY12))&gt;0</formula>
    </cfRule>
  </conditionalFormatting>
  <conditionalFormatting sqref="AU12 AU24 AU38 AU52 AU66 AU80 AU94 AU108 AU122 AU136 AU150 AU164 AU178 AU192 AU206 AU220 AU234 AU248 AU262 AU276 AU290 AU304 AU318 AU332 AU346 AU360 AU374 AU388 AU402 AU416 AU430 AU444 AU458 AU472 AU486 AU500 AU514 AU528 AU542 AU556 AU570 AU584 AU598 AU612 AU626 AU640 AU654 AU668 AU682 AU696 AU710 AU724 AU738 AU752 AU766 AU780 AU794 AU808 AU822 AU836 AU850 AU864 AU878 AU892 AU906 AU920 AU934 AU948 AU962 AU976 AU990">
    <cfRule type="expression" dxfId="173" priority="271">
      <formula>AT12="⑧その他"</formula>
    </cfRule>
    <cfRule type="notContainsBlanks" priority="272" stopIfTrue="1">
      <formula>LEN(TRIM(AU12))&gt;0</formula>
    </cfRule>
    <cfRule type="expression" dxfId="172" priority="273">
      <formula>AS12="⑧その他"</formula>
    </cfRule>
  </conditionalFormatting>
  <conditionalFormatting sqref="AX12 AX24 AX38 AX52 AX66 AX80 AX94 AX108 AX122 AX136 AX150 AX164 AX178 AX192 AX206 AX220 AX234 AX248 AX262 AX276 AX290 AX304 AX318 AX332 AX346 AX360 AX374 AX388 AX402 AX416 AX430 AX444 AX458 AX472 AX486 AX500 AX514 AX528 AX542 AX556 AX570 AX584 AX598 AX612 AX626 AX640 AX654 AX668 AX682 AX696 AX710 AX724 AX738 AX752 AX766 AX780 AX794 AX808 AX822 AX836 AX850 AX864 AX878 AX892 AX906 AX920 AX934 AX948 AX962 AX976 AX990">
    <cfRule type="notContainsBlanks" priority="268" stopIfTrue="1">
      <formula>LEN(TRIM(AX12))&gt;0</formula>
    </cfRule>
    <cfRule type="expression" dxfId="171" priority="269">
      <formula>AW12="⑨その他"</formula>
    </cfRule>
    <cfRule type="expression" dxfId="170" priority="270">
      <formula>AV12="⑨その他"</formula>
    </cfRule>
  </conditionalFormatting>
  <conditionalFormatting sqref="AG32:AG38 AG46:AG52 AG60:AG66 AG74:AG80 AG88:AG94 AG102:AG108 AG116:AG122 AG130:AG136 AG144:AG150 AG158:AG164 AG172:AG178 AG186:AG192 AG200:AG206 AG214:AG220 AG228:AG234 AG242:AG248 AG256:AG262 AG270:AG276 AG284:AG290 AG298:AG304 AG312:AG318 AG326:AG332 AG340:AG346 AG354:AG360 AG368:AG374 AG382:AG388 AG396:AG402 AG410:AG416 AG424:AG430 AG438:AG444 AG452:AG458 AG466:AG472 AG480:AG486 AG494:AG500 AG508:AG514 AG522:AG528 AG536:AG542 AG550:AG556 AG564:AG570 AG578:AG584 AG592:AG598 AG606:AG612 AG620:AG626 AG634:AG640 AG648:AG654 AG662:AG668 AG676:AG682 AG690:AG696 AG704:AG710 AG718:AG724 AG732:AG738 AG746:AG752 AG760:AG766 AG774:AG780 AG788:AG794 AG802:AG808 AG816:AG822 AG830:AG836 AG844:AG850 AG858:AG864 AG872:AG878 AG886:AG892 AG900:AG906 AG914:AG920 AG928:AG934 AG942:AG948 AG956:AG962 AG970:AG976 AG984:AG990 AG998 AG6:AG24">
    <cfRule type="expression" dxfId="169" priority="265">
      <formula>$T6="－"</formula>
    </cfRule>
  </conditionalFormatting>
  <conditionalFormatting sqref="AE32:AE38 AE46:AE52 AE60:AE66 AE74:AE80 AE88:AE94 AE102:AE108 AE116:AE122 AE130:AE136 AE144:AE150 AE158:AE164 AE172:AE178 AE186:AE192 AE200:AE206 AE214:AE220 AE228:AE234 AE242:AE248 AE256:AE262 AE270:AE276 AE284:AE290 AE298:AE304 AE312:AE318 AE326:AE332 AE340:AE346 AE354:AE360 AE368:AE374 AE382:AE388 AE396:AE402 AE410:AE416 AE424:AE430 AE438:AE444 AE452:AE458 AE466:AE472 AE480:AE486 AE494:AE500 AE508:AE514 AE522:AE528 AE536:AE542 AE550:AE556 AE564:AE570 AE578:AE584 AE592:AE598 AE606:AE612 AE620:AE626 AE634:AE640 AE648:AE654 AE662:AE668 AE676:AE682 AE690:AE696 AE704:AE710 AE718:AE724 AE732:AE738 AE746:AE752 AE760:AE766 AE774:AE780 AE788:AE794 AE802:AE808 AE816:AE822 AE830:AE836 AE844:AE850 AE858:AE864 AE872:AE878 AE886:AE892 AE900:AE906 AE914:AE920 AE928:AE934 AE942:AE948 AE956:AE962 AE970:AE976 AE984:AE990 AE998 AF6 AE7:AE24">
    <cfRule type="expression" dxfId="168" priority="262">
      <formula>$AD6="×"</formula>
    </cfRule>
  </conditionalFormatting>
  <conditionalFormatting sqref="AC32:AC38 AC46:AC52 AC60:AC66 AC74:AC80 AC88:AC94 AC102:AC108 AC116:AC122 AC130:AC136 AC144:AC150 AC158:AC164 AC172:AC178 AC186:AC192 AC200:AC206 AC214:AC220 AC228:AC234 AC242:AC248 AC256:AC262 AC270:AC276 AC284:AC290 AC298:AC304 AC312:AC318 AC326:AC332 AC340:AC346 AC354:AC360 AC368:AC374 AC382:AC388 AC396:AC402 AC410:AC416 AC424:AC430 AC438:AC444 AC452:AC458 AC466:AC472 AC480:AC486 AC494:AC500 AC508:AC514 AC522:AC528 AC536:AC542 AC550:AC556 AC564:AC570 AC578:AC584 AC592:AC598 AC606:AC612 AC620:AC626 AC634:AC640 AC648:AC654 AC662:AC668 AC676:AC682 AC690:AC696 AC704:AC710 AC718:AC724 AC732:AC738 AC746:AC752 AC760:AC766 AC774:AC780 AC788:AC794 AC802:AC808 AC816:AC822 AC830:AC836 AC844:AC850 AC858:AC864 AC872:AC878 AC886:AC892 AC900:AC906 AC914:AC920 AC928:AC934 AC942:AC948 AC956:AC962 AC970:AC976 AC984:AC990 AC998 AC6:AD6 AC7:AC24">
    <cfRule type="expression" dxfId="167" priority="261">
      <formula>$AB6="－"</formula>
    </cfRule>
  </conditionalFormatting>
  <conditionalFormatting sqref="AD32:AE38 AD46:AE52 AD60:AE66 AD74:AE80 AD88:AE94 AD102:AE108 AD116:AE122 AD130:AE136 AD144:AE150 AD158:AE164 AD172:AE178 AD186:AE192 AD200:AE206 AD214:AE220 AD228:AE234 AD242:AE248 AD256:AE262 AD270:AE276 AD284:AE290 AD298:AE304 AD312:AE318 AD326:AE332 AD340:AE346 AD354:AE360 AD368:AE374 AD382:AE388 AD396:AE402 AD410:AE416 AD424:AE430 AD438:AE444 AD452:AE458 AD466:AE472 AD480:AE486 AD494:AE500 AD508:AE514 AD522:AE528 AD536:AE542 AD550:AE556 AD564:AE570 AD578:AE584 AD592:AE598 AD606:AE612 AD620:AE626 AD634:AE640 AD648:AE654 AD662:AE668 AD676:AE682 AD690:AE696 AD704:AE710 AD718:AE724 AD732:AE738 AD746:AE752 AD760:AE766 AD774:AE780 AD788:AE794 AD802:AE808 AD816:AE822 AD830:AE836 AD844:AE850 AD858:AE864 AD872:AE878 AD886:AE892 AD900:AE906 AD914:AE920 AD928:AE934 AD942:AE948 AD956:AE962 AD970:AE976 AD984:AE990 AD998:AE998 AE6:AF6 AD7:AE24">
    <cfRule type="expression" dxfId="166" priority="253" stopIfTrue="1">
      <formula>$AB6="－"</formula>
    </cfRule>
  </conditionalFormatting>
  <conditionalFormatting sqref="AE7 AE18:AE24 AE32:AE38 AE46:AE52 AE60:AE66 AE74:AE80 AE88:AE94 AE102:AE108 AE116:AE122 AE130:AE136 AE144:AE150 AE158:AE164 AE172:AE178 AE186:AE192 AE200:AE206 AE214:AE220 AE228:AE234 AE242:AE248 AE256:AE262 AE270:AE276 AE284:AE290 AE298:AE304 AE312:AE318 AE326:AE332 AE340:AE346 AE354:AE360 AE368:AE374 AE382:AE388 AE396:AE402 AE410:AE416 AE424:AE430 AE438:AE444 AE452:AE458 AE466:AE472 AE480:AE486 AE494:AE500 AE508:AE514 AE522:AE528 AE536:AE542 AE550:AE556 AE564:AE570 AE578:AE584 AE592:AE598 AE606:AE612 AE620:AE626 AE634:AE640 AE648:AE654 AE662:AE668 AE676:AE682 AE690:AE696 AE704:AE710 AE718:AE724 AE732:AE738 AE746:AE752 AE760:AE766 AE774:AE780 AE788:AE794 AE802:AE808 AE816:AE822 AE830:AE836 AE844:AE850 AE858:AE864 AE872:AE878 AE886:AE892 AE900:AE906 AE914:AE920 AE928:AE934 AE942:AE948 AE956:AE962 AE970:AE976 AE984:AE990 AE998 AE9:AE12">
    <cfRule type="notContainsBlanks" priority="260" stopIfTrue="1">
      <formula>LEN(TRIM(AE7))&gt;0</formula>
    </cfRule>
  </conditionalFormatting>
  <conditionalFormatting sqref="AR32 AR46 AR60 AR74 AR88 AR102 AR116 AR130 AR144 AR158 AR172 AR186 AR200 AR214 AR228 AR242 AR256 AR270 AR284 AR298 AR312 AR326 AR340 AR354 AR368 AR382 AR396 AR410 AR424 AR438 AR452 AR466 AR480 AR494 AR508 AR522 AR536 AR550 AR564 AR578 AR592 AR606 AR620 AR634 AR648 AR662 AR676 AR690 AR704 AR718 AR732 AR746 AR760 AR774 AR788 AR802 AR816 AR830 AR844 AR858 AR872 AR886 AR900 AR914 AR928 AR942 AR956 AR970 AR984 AR998 AR14:AR18 AR6:AR12">
    <cfRule type="notContainsBlanks" priority="448" stopIfTrue="1">
      <formula>LEN(TRIM(AR6))&gt;0</formula>
    </cfRule>
    <cfRule type="expression" dxfId="165" priority="449">
      <formula>$AB6=1</formula>
    </cfRule>
  </conditionalFormatting>
  <conditionalFormatting sqref="AR19:AR24 AR33:AR38 AR47:AR52 AR61:AR66 AR75:AR80 AR89:AR94 AR103:AR108 AR117:AR122 AR131:AR136 AR145:AR150 AR159:AR164 AR173:AR178 AR187:AR192 AR201:AR206 AR215:AR220 AR229:AR234 AR243:AR248 AR257:AR262 AR271:AR276 AR285:AR290 AR299:AR304 AR313:AR318 AR327:AR332 AR341:AR346 AR355:AR360 AR369:AR374 AR383:AR388 AR397:AR402 AR411:AR416 AR425:AR430 AR439:AR444 AR453:AR458 AR467:AR472 AR481:AR486 AR495:AR500 AR509:AR514 AR523:AR528 AR537:AR542 AR551:AR556 AR565:AR570 AR579:AR584 AR593:AR598 AR607:AR612 AR621:AR626 AR635:AR640 AR649:AR654 AR663:AR668 AR677:AR682 AR691:AR696 AR705:AR710 AR719:AR724 AR733:AR738 AR747:AR752 AR761:AR766 AR775:AR780 AR789:AR794 AR803:AR808 AR817:AR822 AR831:AR836 AR845:AR850 AR859:AR864 AR873:AR878 AR887:AR892 AR901:AR906 AR915:AR920 AR929:AR934 AR943:AR948 AR957:AR962 AR971:AR976 AR985:AR990">
    <cfRule type="notContainsBlanks" priority="255" stopIfTrue="1">
      <formula>LEN(TRIM(AR19))&gt;0</formula>
    </cfRule>
    <cfRule type="expression" dxfId="164" priority="256">
      <formula>$AB19=1</formula>
    </cfRule>
  </conditionalFormatting>
  <conditionalFormatting sqref="AD32:AD38 AD46:AD52 AD60:AD66 AD74:AD80 AD88:AD94 AD102:AD108 AD116:AD122 AD130:AD136 AD144:AD150 AD158:AD164 AD172:AD178 AD186:AD192 AD200:AD206 AD214:AD220 AD228:AD234 AD242:AD248 AD256:AD262 AD270:AD276 AD284:AD290 AD298:AD304 AD312:AD318 AD326:AD332 AD340:AD346 AD354:AD360 AD368:AD374 AD382:AD388 AD396:AD402 AD410:AD416 AD424:AD430 AD438:AD444 AD452:AD458 AD466:AD472 AD480:AD486 AD494:AD500 AD508:AD514 AD522:AD528 AD536:AD542 AD550:AD556 AD564:AD570 AD578:AD584 AD592:AD598 AD606:AD612 AD620:AD626 AD634:AD640 AD648:AD654 AD662:AD668 AD676:AD682 AD690:AD696 AD704:AD710 AD718:AD724 AD732:AD738 AD746:AD752 AD760:AD766 AD774:AD780 AD788:AD794 AD802:AD808 AD816:AD822 AD830:AD836 AD844:AD850 AD858:AD864 AD872:AD878 AD886:AD892 AD900:AD906 AD914:AD920 AD928:AD934 AD942:AD948 AD956:AD962 AD970:AD976 AD984:AD990 AD998 AE6 AF14:AF17 AD7:AD24 Z6:Z8 Z13:Z17 AD8:AF8 AD16:AF16">
    <cfRule type="containsBlanks" dxfId="163" priority="259">
      <formula>LEN(TRIM(Z6))=0</formula>
    </cfRule>
  </conditionalFormatting>
  <conditionalFormatting sqref="AD18:AD24 AD32:AD38 AD46:AD52 AD60:AD66 AD74:AD80 AD88:AD94 AD102:AD108 AD116:AD122 AD130:AD136 AD144:AD150 AD158:AD164 AD172:AD178 AD186:AD192 AD200:AD206 AD214:AD220 AD228:AD234 AD242:AD248 AD256:AD262 AD270:AD276 AD284:AD290 AD298:AD304 AD312:AD318 AD326:AD332 AD340:AD346 AD354:AD360 AD368:AD374 AD382:AD388 AD396:AD402 AD410:AD416 AD424:AD430 AD438:AD444 AD452:AD458 AD466:AD472 AD480:AD486 AD494:AD500 AD508:AD514 AD522:AD528 AD536:AD542 AD550:AD556 AD564:AD570 AD578:AD584 AD592:AD598 AD606:AD612 AD620:AD626 AD634:AD640 AD648:AD654 AD662:AD668 AD676:AD682 AD690:AD696 AD704:AD710 AD718:AD724 AD732:AD738 AD746:AD752 AD760:AD766 AD774:AD780 AD788:AD794 AD802:AD808 AD816:AD822 AD830:AD836 AD844:AD850 AD858:AD864 AD872:AD878 AD886:AD892 AD900:AD906 AD914:AD920 AD928:AD934 AD942:AD948 AD956:AD962 AD970:AD976 AD984:AD990 AD998 AD7 AD9:AD12">
    <cfRule type="notContainsBlanks" priority="254" stopIfTrue="1">
      <formula>LEN(TRIM(AD7))&gt;0</formula>
    </cfRule>
  </conditionalFormatting>
  <conditionalFormatting sqref="AF18 AF32 AF46 AF60 AF74 AF88 AF102 AF116 AF130 AF144 AF158 AF172 AF186 AF200 AF214 AF228 AF242 AF256 AF270 AF284 AF298 AF312 AF326 AF340 AF354 AF368 AF382 AF396 AF410 AF424 AF438 AF452 AF466 AF480 AF494 AF508 AF522 AF536 AF550 AF564 AF578 AF592 AF606 AF620 AF634 AF648 AF662 AF676 AF690 AF704 AF718 AF732 AF746 AF760 AF774 AF788 AF802 AF816 AF830 AF844 AF858 AF872 AF886 AF900 AF914 AF928 AF942 AF956 AF970 AF984 AF998 AF7 AF9:AF10">
    <cfRule type="containsBlanks" dxfId="162" priority="252">
      <formula>LEN(TRIM(AF7))=0</formula>
    </cfRule>
  </conditionalFormatting>
  <conditionalFormatting sqref="AF18 AF32 AF46 AF60 AF74 AF88 AF102 AF116 AF130 AF144 AF158 AF172 AF186 AF200 AF214 AF228 AF242 AF256 AF270 AF284 AF298 AF312 AF326 AF340 AF354 AF368 AF382 AF396 AF410 AF424 AF438 AF452 AF466 AF480 AF494 AF508 AF522 AF536 AF550 AF564 AF578 AF592 AF606 AF620 AF634 AF648 AF662 AF676 AF690 AF704 AF718 AF732 AF746 AF760 AF774 AF788 AF802 AF816 AF830 AF844 AF858 AF872 AF886 AF900 AF914 AF928 AF942 AF956 AF970 AF984 AF998 AF7 AF9:AF10">
    <cfRule type="notContainsBlanks" priority="251" stopIfTrue="1">
      <formula>LEN(TRIM(AF7))&gt;0</formula>
    </cfRule>
  </conditionalFormatting>
  <conditionalFormatting sqref="AF11:AF12 AF19:AF24 AF33:AF38 AF47:AF52 AF61:AF66 AF75:AF80 AF89:AF94 AF103:AF108 AF117:AF122 AF131:AF136 AF145:AF150 AF159:AF164 AF173:AF178 AF187:AF192 AF201:AF206 AF215:AF220 AF229:AF234 AF243:AF248 AF257:AF262 AF271:AF276 AF285:AF290 AF299:AF304 AF313:AF318 AF327:AF332 AF341:AF346 AF355:AF360 AF369:AF374 AF383:AF388 AF397:AF402 AF411:AF416 AF425:AF430 AF439:AF444 AF453:AF458 AF467:AF472 AF481:AF486 AF495:AF500 AF509:AF514 AF523:AF528 AF537:AF542 AF551:AF556 AF565:AF570 AF579:AF584 AF593:AF598 AF607:AF612 AF621:AF626 AF635:AF640 AF649:AF654 AF663:AF668 AF677:AF682 AF691:AF696 AF705:AF710 AF719:AF724 AF733:AF738 AF747:AF752 AF761:AF766 AF775:AF780 AF789:AF794 AF803:AF808 AF817:AF822 AF831:AF836 AF845:AF850 AF859:AF864 AF873:AF878 AF887:AF892 AF901:AF906 AF915:AF920 AF929:AF934 AF943:AF948 AF957:AF962 AF971:AF976 AF985:AF990">
    <cfRule type="containsBlanks" dxfId="161" priority="249">
      <formula>LEN(TRIM(AF11))=0</formula>
    </cfRule>
  </conditionalFormatting>
  <conditionalFormatting sqref="AF11:AF12 AF19:AF24 AF33:AF38 AF47:AF52 AF61:AF66 AF75:AF80 AF89:AF94 AF103:AF108 AF117:AF122 AF131:AF136 AF145:AF150 AF159:AF164 AF173:AF178 AF187:AF192 AF201:AF206 AF215:AF220 AF229:AF234 AF243:AF248 AF257:AF262 AF271:AF276 AF285:AF290 AF299:AF304 AF313:AF318 AF327:AF332 AF341:AF346 AF355:AF360 AF369:AF374 AF383:AF388 AF397:AF402 AF411:AF416 AF425:AF430 AF439:AF444 AF453:AF458 AF467:AF472 AF481:AF486 AF495:AF500 AF509:AF514 AF523:AF528 AF537:AF542 AF551:AF556 AF565:AF570 AF579:AF584 AF593:AF598 AF607:AF612 AF621:AF626 AF635:AF640 AF649:AF654 AF663:AF668 AF677:AF682 AF691:AF696 AF705:AF710 AF719:AF724 AF733:AF738 AF747:AF752 AF761:AF766 AF775:AF780 AF789:AF794 AF803:AF808 AF817:AF822 AF831:AF836 AF845:AF850 AF859:AF864 AF873:AF878 AF887:AF892 AF901:AF906 AF915:AF920 AF929:AF934 AF943:AF948 AF957:AF962 AF971:AF976 AF985:AF990">
    <cfRule type="notContainsBlanks" priority="248" stopIfTrue="1">
      <formula>LEN(TRIM(AF11))&gt;0</formula>
    </cfRule>
  </conditionalFormatting>
  <conditionalFormatting sqref="Z18:Z24 Z32:Z38 Z46:Z52 Z60:Z66 Z74:Z80 Z88:Z94 Z102:Z108 Z116:Z122 Z130:Z136 Z144:Z150 Z158:Z164 Z172:Z178 Z186:Z192 Z200:Z206 Z214:Z220 Z228:Z234 Z242:Z248 Z256:Z262 Z270:Z276 Z284:Z290 Z298:Z304 Z312:Z318 Z326:Z332 Z340:Z346 Z354:Z360 Z368:Z374 Z382:Z388 Z396:Z402 Z410:Z416 Z424:Z430 Z438:Z444 Z452:Z458 Z466:Z472 Z480:Z486 Z494:Z500 Z508:Z514 Z522:Z528 Z536:Z542 Z550:Z556 Z564:Z570 Z578:Z584 Z592:Z598 Z606:Z612 Z620:Z626 Z634:Z640 Z648:Z654 Z662:Z668 Z676:Z682 Z690:Z696 Z704:Z710 Z718:Z724 Z732:Z738 Z746:Z752 Z760:Z766 Z774:Z780 Z788:Z794 Z802:Z808 Z816:Z822 Z830:Z836 Z844:Z850 Z858:Z864 Z872:Z878 Z886:Z892 Z900:Z906 Z914:Z920 Z928:Z934 Z942:Z948 Z956:Z962 Z970:Z976 Z984:Z990 Z998 Z9:Z12">
    <cfRule type="containsBlanks" dxfId="160" priority="247">
      <formula>LEN(TRIM(Z9))=0</formula>
    </cfRule>
  </conditionalFormatting>
  <conditionalFormatting sqref="Z18:Z24 Z32:Z38 Z46:Z52 Z60:Z66 Z74:Z80 Z88:Z94 Z102:Z108 Z116:Z122 Z130:Z136 Z144:Z150 Z158:Z164 Z172:Z178 Z186:Z192 Z200:Z206 Z214:Z220 Z228:Z234 Z242:Z248 Z256:Z262 Z270:Z276 Z284:Z290 Z298:Z304 Z312:Z318 Z326:Z332 Z340:Z346 Z354:Z360 Z368:Z374 Z382:Z388 Z396:Z402 Z410:Z416 Z424:Z430 Z438:Z444 Z452:Z458 Z466:Z472 Z480:Z486 Z494:Z500 Z508:Z514 Z522:Z528 Z536:Z542 Z550:Z556 Z564:Z570 Z578:Z584 Z592:Z598 Z606:Z612 Z620:Z626 Z634:Z640 Z648:Z654 Z662:Z668 Z676:Z682 Z690:Z696 Z704:Z710 Z718:Z724 Z732:Z738 Z746:Z752 Z760:Z766 Z774:Z780 Z788:Z794 Z802:Z808 Z816:Z822 Z830:Z836 Z844:Z850 Z858:Z864 Z872:Z878 Z886:Z892 Z900:Z906 Z914:Z920 Z928:Z934 Z942:Z948 Z956:Z962 Z970:Z976 Z984:Z990 Z998 Z9:Z12">
    <cfRule type="notContainsBlanks" priority="246" stopIfTrue="1">
      <formula>LEN(TRIM(Z9))&gt;0</formula>
    </cfRule>
  </conditionalFormatting>
  <conditionalFormatting sqref="L7 L18 L32 L46 L60 L74 L88 L102 L116 L130 L144 L158 L172 L186 L200 L214 L228 L242 L256 L270 L284 L298 L312 L326 L340 L354 L368 L382 L396 L410 L424 L438 L452 L466 L480 L494 L508 L522 L536 L550 L564 L578 L592 L606 L620 L634 L648 L662 L676 L690 L704 L718 L732 L746 L760 L774 L788 L802 L816 L830 L844 L858 L872 L886 L900 L914 L928 L942 L956 L970 L984 L998">
    <cfRule type="expression" dxfId="159" priority="452">
      <formula>K7=""</formula>
    </cfRule>
  </conditionalFormatting>
  <conditionalFormatting sqref="Z18 Z32 Z46 Z60 Z74 Z88 Z102 Z116 Z130 Z144 Z158 Z172 Z186 Z200 Z214 Z228 Z242 Z256 Z270 Z284 Z298 Z312 Z326 Z340 Z354 Z368 Z382 Z396 Z410 Z424 Z438 Z452 Z466 Z480 Z494 Z508 Z522 Z536 Z550 Z564 Z578 Z592 Z606 Z620 Z634 Z648 Z662 Z676 Z690 Z704 Z718 Z732 Z746 Z760 Z774 Z788 Z802 Z816 Z830 Z844 Z858 Z872 Z886 Z900 Z914 Z928 Z942 Z956 Z970 Z984 Z998 Z9:Z10">
    <cfRule type="expression" dxfId="158" priority="239">
      <formula>$BL9=1</formula>
    </cfRule>
  </conditionalFormatting>
  <conditionalFormatting sqref="AQ19:AQ24 AQ33:AQ38 AQ47:AQ52 AQ61:AQ66 AQ75:AQ80 AQ89:AQ94 AQ103:AQ108 AQ117:AQ122 AQ131:AQ136 AQ145:AQ150 AQ159:AQ164 AQ173:AQ178 AQ187:AQ192 AQ201:AQ206 AQ215:AQ220 AQ229:AQ234 AQ243:AQ248 AQ257:AQ262 AQ271:AQ276 AQ285:AQ290 AQ299:AQ304 AQ313:AQ318 AQ327:AQ332 AQ341:AQ346 AQ355:AQ360 AQ369:AQ374 AQ383:AQ388 AQ397:AQ402 AQ411:AQ416 AQ425:AQ430 AQ439:AQ444 AQ453:AQ458 AQ467:AQ472 AQ481:AQ486 AQ495:AQ500 AQ509:AQ514 AQ523:AQ528 AQ537:AQ542 AQ551:AQ556 AQ565:AQ570 AQ579:AQ584 AQ593:AQ598 AQ607:AQ612 AQ621:AQ626 AQ635:AQ640 AQ649:AQ654 AQ663:AQ668 AQ677:AQ682 AQ691:AQ696 AQ705:AQ710 AQ719:AQ724 AQ733:AQ738 AQ747:AQ752 AQ761:AQ766 AQ775:AQ780 AQ789:AQ794 AQ803:AQ808 AQ817:AQ822 AQ831:AQ836 AQ845:AQ850 AQ859:AQ864 AQ873:AQ878 AQ887:AQ892 AQ901:AQ906 AQ915:AQ920 AQ929:AQ934 AQ943:AQ948 AQ957:AQ962 AQ971:AQ976 AQ985:AQ990">
    <cfRule type="notContainsBlanks" priority="233" stopIfTrue="1">
      <formula>LEN(TRIM(AQ19))&gt;0</formula>
    </cfRule>
  </conditionalFormatting>
  <conditionalFormatting sqref="AQ19:AQ24 AQ33:AQ38 AQ47:AQ52 AQ61:AQ66 AQ75:AQ80 AQ89:AQ94 AQ103:AQ108 AQ117:AQ122 AQ131:AQ136 AQ145:AQ150 AQ159:AQ164 AQ173:AQ178 AQ187:AQ192 AQ201:AQ206 AQ215:AQ220 AQ229:AQ234 AQ243:AQ248 AQ257:AQ262 AQ271:AQ276 AQ285:AQ290 AQ299:AQ304 AQ313:AQ318 AQ327:AQ332 AQ341:AQ346 AQ355:AQ360 AQ369:AQ374 AQ383:AQ388 AQ397:AQ402 AQ411:AQ416 AQ425:AQ430 AQ439:AQ444 AQ453:AQ458 AQ467:AQ472 AQ481:AQ486 AQ495:AQ500 AQ509:AQ514 AQ523:AQ528 AQ537:AQ542 AQ551:AQ556 AQ565:AQ570 AQ579:AQ584 AQ593:AQ598 AQ607:AQ612 AQ621:AQ626 AQ635:AQ640 AQ649:AQ654 AQ663:AQ668 AQ677:AQ682 AQ691:AQ696 AQ705:AQ710 AQ719:AQ724 AQ733:AQ738 AQ747:AQ752 AQ761:AQ766 AQ775:AQ780 AQ789:AQ794 AQ803:AQ808 AQ817:AQ822 AQ831:AQ836 AQ845:AQ850 AQ859:AQ864 AQ873:AQ878 AQ887:AQ892 AQ901:AQ906 AQ915:AQ920 AQ929:AQ934 AQ943:AQ948 AQ957:AQ962 AQ971:AQ976 AQ985:AQ990">
    <cfRule type="notContainsBlanks" priority="237" stopIfTrue="1">
      <formula>LEN(TRIM(AQ19))&gt;0</formula>
    </cfRule>
    <cfRule type="expression" dxfId="157" priority="238">
      <formula>$AY19="×"</formula>
    </cfRule>
  </conditionalFormatting>
  <conditionalFormatting sqref="AQ19:AQ24 AQ33:AQ38 AQ47:AQ52 AQ61:AQ66 AQ75:AQ80 AQ89:AQ94 AQ103:AQ108 AQ117:AQ122 AQ131:AQ136 AQ145:AQ150 AQ159:AQ164 AQ173:AQ178 AQ187:AQ192 AQ201:AQ206 AQ215:AQ220 AQ229:AQ234 AQ243:AQ248 AQ257:AQ262 AQ271:AQ276 AQ285:AQ290 AQ299:AQ304 AQ313:AQ318 AQ327:AQ332 AQ341:AQ346 AQ355:AQ360 AQ369:AQ374 AQ383:AQ388 AQ397:AQ402 AQ411:AQ416 AQ425:AQ430 AQ439:AQ444 AQ453:AQ458 AQ467:AQ472 AQ481:AQ486 AQ495:AQ500 AQ509:AQ514 AQ523:AQ528 AQ537:AQ542 AQ551:AQ556 AQ565:AQ570 AQ579:AQ584 AQ593:AQ598 AQ607:AQ612 AQ621:AQ626 AQ635:AQ640 AQ649:AQ654 AQ663:AQ668 AQ677:AQ682 AQ691:AQ696 AQ705:AQ710 AQ719:AQ724 AQ733:AQ738 AQ747:AQ752 AQ761:AQ766 AQ775:AQ780 AQ789:AQ794 AQ803:AQ808 AQ817:AQ822 AQ831:AQ836 AQ845:AQ850 AQ859:AQ864 AQ873:AQ878 AQ887:AQ892 AQ901:AQ906 AQ915:AQ920 AQ929:AQ934 AQ943:AQ948 AQ957:AQ962 AQ971:AQ976 AQ985:AQ990">
    <cfRule type="notContainsBlanks" priority="236" stopIfTrue="1">
      <formula>LEN(TRIM(AQ19))&gt;0</formula>
    </cfRule>
  </conditionalFormatting>
  <conditionalFormatting sqref="AQ19:AQ24 AQ33:AQ38 AQ47:AQ52 AQ61:AQ66 AQ75:AQ80 AQ89:AQ94 AQ103:AQ108 AQ117:AQ122 AQ131:AQ136 AQ145:AQ150 AQ159:AQ164 AQ173:AQ178 AQ187:AQ192 AQ201:AQ206 AQ215:AQ220 AQ229:AQ234 AQ243:AQ248 AQ257:AQ262 AQ271:AQ276 AQ285:AQ290 AQ299:AQ304 AQ313:AQ318 AQ327:AQ332 AQ341:AQ346 AQ355:AQ360 AQ369:AQ374 AQ383:AQ388 AQ397:AQ402 AQ411:AQ416 AQ425:AQ430 AQ439:AQ444 AQ453:AQ458 AQ467:AQ472 AQ481:AQ486 AQ495:AQ500 AQ509:AQ514 AQ523:AQ528 AQ537:AQ542 AQ551:AQ556 AQ565:AQ570 AQ579:AQ584 AQ593:AQ598 AQ607:AQ612 AQ621:AQ626 AQ635:AQ640 AQ649:AQ654 AQ663:AQ668 AQ677:AQ682 AQ691:AQ696 AQ705:AQ710 AQ719:AQ724 AQ733:AQ738 AQ747:AQ752 AQ761:AQ766 AQ775:AQ780 AQ789:AQ794 AQ803:AQ808 AQ817:AQ822 AQ831:AQ836 AQ845:AQ850 AQ859:AQ864 AQ873:AQ878 AQ887:AQ892 AQ901:AQ906 AQ915:AQ920 AQ929:AQ934 AQ943:AQ948 AQ957:AQ962 AQ971:AQ976 AQ985:AQ990">
    <cfRule type="notContainsBlanks" priority="235" stopIfTrue="1">
      <formula>LEN(TRIM(AQ19))&gt;0</formula>
    </cfRule>
  </conditionalFormatting>
  <conditionalFormatting sqref="AQ19:AQ24 AQ33:AQ38 AQ47:AQ52 AQ61:AQ66 AQ75:AQ80 AQ89:AQ94 AQ103:AQ108 AQ117:AQ122 AQ131:AQ136 AQ145:AQ150 AQ159:AQ164 AQ173:AQ178 AQ187:AQ192 AQ201:AQ206 AQ215:AQ220 AQ229:AQ234 AQ243:AQ248 AQ257:AQ262 AQ271:AQ276 AQ285:AQ290 AQ299:AQ304 AQ313:AQ318 AQ327:AQ332 AQ341:AQ346 AQ355:AQ360 AQ369:AQ374 AQ383:AQ388 AQ397:AQ402 AQ411:AQ416 AQ425:AQ430 AQ439:AQ444 AQ453:AQ458 AQ467:AQ472 AQ481:AQ486 AQ495:AQ500 AQ509:AQ514 AQ523:AQ528 AQ537:AQ542 AQ551:AQ556 AQ565:AQ570 AQ579:AQ584 AQ593:AQ598 AQ607:AQ612 AQ621:AQ626 AQ635:AQ640 AQ649:AQ654 AQ663:AQ668 AQ677:AQ682 AQ691:AQ696 AQ705:AQ710 AQ719:AQ724 AQ733:AQ738 AQ747:AQ752 AQ761:AQ766 AQ775:AQ780 AQ789:AQ794 AQ803:AQ808 AQ817:AQ822 AQ831:AQ836 AQ845:AQ850 AQ859:AQ864 AQ873:AQ878 AQ887:AQ892 AQ901:AQ906 AQ915:AQ920 AQ929:AQ934 AQ943:AQ948 AQ957:AQ962 AQ971:AQ976 AQ985:AQ990">
    <cfRule type="notContainsBlanks" priority="234" stopIfTrue="1">
      <formula>LEN(TRIM(AQ19))&gt;0</formula>
    </cfRule>
  </conditionalFormatting>
  <conditionalFormatting sqref="AM19:AP24 AM33:AP38 AM47:AP52 AM61:AP66 AM75:AP80 AM89:AP94 AM103:AP108 AM117:AP122 AM131:AP136 AM145:AP150 AM159:AP164 AM173:AP178 AM187:AP192 AM201:AP206 AM215:AP220 AM229:AP234 AM243:AP248 AM257:AP262 AM271:AP276 AM285:AP290 AM299:AP304 AM313:AP318 AM327:AP332 AM341:AP346 AM355:AP360 AM369:AP374 AM383:AP388 AM397:AP402 AM411:AP416 AM425:AP430 AM439:AP444 AM453:AP458 AM467:AP472 AM481:AP486 AM495:AP500 AM509:AP514 AM523:AP528 AM537:AP542 AM551:AP556 AM565:AP570 AM579:AP584 AM593:AP598 AM607:AP612 AM621:AP626 AM635:AP640 AM649:AP654 AM663:AP668 AM677:AP682 AM691:AP696 AM705:AP710 AM719:AP724 AM733:AP738 AM747:AP752 AM761:AP766 AM775:AP780 AM789:AP794 AM803:AP808 AM817:AP822 AM831:AP836 AM845:AP850 AM859:AP864 AM873:AP878 AM887:AP892 AM901:AP906 AM915:AP920 AM929:AP934 AM943:AP948 AM957:AP962 AM971:AP976 AM985:AP990">
    <cfRule type="notContainsBlanks" priority="231" stopIfTrue="1">
      <formula>LEN(TRIM(AM19))&gt;0</formula>
    </cfRule>
  </conditionalFormatting>
  <conditionalFormatting sqref="AN19:AP24 AN33:AP38 AN47:AP52 AN61:AP66 AN75:AP80 AN89:AP94 AN103:AP108 AN117:AP122 AN131:AP136 AN145:AP150 AN159:AP164 AN173:AP178 AN187:AP192 AN201:AP206 AN215:AP220 AN229:AP234 AN243:AP248 AN257:AP262 AN271:AP276 AN285:AP290 AN299:AP304 AN313:AP318 AN327:AP332 AN341:AP346 AN355:AP360 AN369:AP374 AN383:AP388 AN397:AP402 AN411:AP416 AN425:AP430 AN439:AP444 AN453:AP458 AN467:AP472 AN481:AP486 AN495:AP500 AN509:AP514 AN523:AP528 AN537:AP542 AN551:AP556 AN565:AP570 AN579:AP584 AN593:AP598 AN607:AP612 AN621:AP626 AN635:AP640 AN649:AP654 AN663:AP668 AN677:AP682 AN691:AP696 AN705:AP710 AN719:AP724 AN733:AP738 AN747:AP752 AN761:AP766 AN775:AP780 AN789:AP794 AN803:AP808 AN817:AP822 AN831:AP836 AN845:AP850 AN859:AP864 AN873:AP878 AN887:AP892 AN901:AP906 AN915:AP920 AN929:AP934 AN943:AP948 AN957:AP962 AN971:AP976 AN985:AP990">
    <cfRule type="notContainsBlanks" priority="232" stopIfTrue="1">
      <formula>LEN(TRIM(AN19))&gt;0</formula>
    </cfRule>
  </conditionalFormatting>
  <conditionalFormatting sqref="AQ26:AQ31 AQ40:AQ45 AQ54:AQ59 AQ68:AQ73 AQ82:AQ87 AQ96:AQ101 AQ110:AQ115 AQ124:AQ129 AQ138:AQ143 AQ152:AQ157 AQ166:AQ171 AQ180:AQ185 AQ194:AQ199 AQ208:AQ213 AQ222:AQ227 AQ236:AQ241 AQ250:AQ255 AQ264:AQ269 AQ278:AQ283 AQ292:AQ297 AQ306:AQ311 AQ320:AQ325 AQ334:AQ339 AQ348:AQ353 AQ362:AQ367 AQ376:AQ381 AQ390:AQ395 AQ404:AQ409 AQ418:AQ423 AQ432:AQ437 AQ446:AQ451 AQ460:AQ465 AQ474:AQ479 AQ488:AQ493 AQ502:AQ507 AQ516:AQ521 AQ530:AQ535 AQ544:AQ549 AQ558:AQ563 AQ572:AQ577 AQ586:AQ591 AQ600:AQ605 AQ614:AQ619 AQ628:AQ633 AQ642:AQ647 AQ656:AQ661 AQ670:AQ675 AQ684:AQ689 AQ698:AQ703 AQ712:AQ717 AQ726:AQ731 AQ740:AQ745 AQ754:AQ759 AQ768:AQ773 AQ782:AQ787 AQ796:AQ801 AQ810:AQ815 AQ824:AQ829 AQ838:AQ843 AQ852:AQ857 AQ866:AQ871 AQ880:AQ885 AQ894:AQ899 AQ908:AQ913 AQ922:AQ927 AQ936:AQ941 AQ950:AQ955 AQ964:AQ969 AQ978:AQ983 AQ992:AQ997">
    <cfRule type="notContainsBlanks" priority="58" stopIfTrue="1">
      <formula>LEN(TRIM(AQ26))&gt;0</formula>
    </cfRule>
  </conditionalFormatting>
  <conditionalFormatting sqref="AQ26:AQ31 AQ40:AQ45 AQ54:AQ59 AQ68:AQ73 AQ82:AQ87 AQ96:AQ101 AQ110:AQ115 AQ124:AQ129 AQ138:AQ143 AQ152:AQ157 AQ166:AQ171 AQ180:AQ185 AQ194:AQ199 AQ208:AQ213 AQ222:AQ227 AQ236:AQ241 AQ250:AQ255 AQ264:AQ269 AQ278:AQ283 AQ292:AQ297 AQ306:AQ311 AQ320:AQ325 AQ334:AQ339 AQ348:AQ353 AQ362:AQ367 AQ376:AQ381 AQ390:AQ395 AQ404:AQ409 AQ418:AQ423 AQ432:AQ437 AQ446:AQ451 AQ460:AQ465 AQ474:AQ479 AQ488:AQ493 AQ502:AQ507 AQ516:AQ521 AQ530:AQ535 AQ544:AQ549 AQ558:AQ563 AQ572:AQ577 AQ586:AQ591 AQ600:AQ605 AQ614:AQ619 AQ628:AQ633 AQ642:AQ647 AQ656:AQ661 AQ670:AQ675 AQ684:AQ689 AQ698:AQ703 AQ712:AQ717 AQ726:AQ731 AQ740:AQ745 AQ754:AQ759 AQ768:AQ773 AQ782:AQ787 AQ796:AQ801 AQ810:AQ815 AQ824:AQ829 AQ838:AQ843 AQ852:AQ857 AQ866:AQ871 AQ880:AQ885 AQ894:AQ899 AQ908:AQ913 AQ922:AQ927 AQ936:AQ941 AQ950:AQ955 AQ964:AQ969 AQ978:AQ983 AQ992:AQ997">
    <cfRule type="notContainsBlanks" priority="60" stopIfTrue="1">
      <formula>LEN(TRIM(AQ26))&gt;0</formula>
    </cfRule>
  </conditionalFormatting>
  <conditionalFormatting sqref="AQ26:AQ31 AQ40:AQ45 AQ54:AQ59 AQ68:AQ73 AQ82:AQ87 AQ96:AQ101 AQ110:AQ115 AQ124:AQ129 AQ138:AQ143 AQ152:AQ157 AQ166:AQ171 AQ180:AQ185 AQ194:AQ199 AQ208:AQ213 AQ222:AQ227 AQ236:AQ241 AQ250:AQ255 AQ264:AQ269 AQ278:AQ283 AQ292:AQ297 AQ306:AQ311 AQ320:AQ325 AQ334:AQ339 AQ348:AQ353 AQ362:AQ367 AQ376:AQ381 AQ390:AQ395 AQ404:AQ409 AQ418:AQ423 AQ432:AQ437 AQ446:AQ451 AQ460:AQ465 AQ474:AQ479 AQ488:AQ493 AQ502:AQ507 AQ516:AQ521 AQ530:AQ535 AQ544:AQ549 AQ558:AQ563 AQ572:AQ577 AQ586:AQ591 AQ600:AQ605 AQ614:AQ619 AQ628:AQ633 AQ642:AQ647 AQ656:AQ661 AQ670:AQ675 AQ684:AQ689 AQ698:AQ703 AQ712:AQ717 AQ726:AQ731 AQ740:AQ745 AQ754:AQ759 AQ768:AQ773 AQ782:AQ787 AQ796:AQ801 AQ810:AQ815 AQ824:AQ829 AQ838:AQ843 AQ852:AQ857 AQ866:AQ871 AQ880:AQ885 AQ894:AQ899 AQ908:AQ913 AQ922:AQ927 AQ936:AQ941 AQ950:AQ955 AQ964:AQ969 AQ978:AQ983 AQ992:AQ997">
    <cfRule type="notContainsBlanks" priority="59" stopIfTrue="1">
      <formula>LEN(TRIM(AQ26))&gt;0</formula>
    </cfRule>
  </conditionalFormatting>
  <conditionalFormatting sqref="AN26:AP31 AN40:AP45 AN54:AP59 AN68:AP73 AN82:AP87 AN96:AP101 AN110:AP115 AN124:AP129 AN138:AP143 AN152:AP157 AN166:AP171 AN180:AP185 AN194:AP199 AN208:AP213 AN222:AP227 AN236:AP241 AN250:AP255 AN264:AP269 AN278:AP283 AN292:AP297 AN306:AP311 AN320:AP325 AN334:AP339 AN348:AP353 AN362:AP367 AN376:AP381 AN390:AP395 AN404:AP409 AN418:AP423 AN432:AP437 AN446:AP451 AN460:AP465 AN474:AP479 AN488:AP493 AN502:AP507 AN516:AP521 AN530:AP535 AN544:AP549 AN558:AP563 AN572:AP577 AN586:AP591 AN600:AP605 AN614:AP619 AN628:AP633 AN642:AP647 AN656:AP661 AN670:AP675 AN684:AP689 AN698:AP703 AN712:AP717 AN726:AP731 AN740:AP745 AN754:AP759 AN768:AP773 AN782:AP787 AN796:AP801 AN810:AP815 AN824:AP829 AN838:AP843 AN852:AP857 AN866:AP871 AN880:AP885 AN894:AP899 AN908:AP913 AN922:AP927 AN936:AP941 AN950:AP955 AN964:AP969 AN978:AP983 AN992:AP997">
    <cfRule type="notContainsBlanks" priority="56" stopIfTrue="1">
      <formula>LEN(TRIM(AN26))&gt;0</formula>
    </cfRule>
  </conditionalFormatting>
  <conditionalFormatting sqref="AQ26:AQ31 AQ40:AQ45 AQ54:AQ59 AQ68:AQ73 AQ82:AQ87 AQ96:AQ101 AQ110:AQ115 AQ124:AQ129 AQ138:AQ143 AQ152:AQ157 AQ166:AQ171 AQ180:AQ185 AQ194:AQ199 AQ208:AQ213 AQ222:AQ227 AQ236:AQ241 AQ250:AQ255 AQ264:AQ269 AQ278:AQ283 AQ292:AQ297 AQ306:AQ311 AQ320:AQ325 AQ334:AQ339 AQ348:AQ353 AQ362:AQ367 AQ376:AQ381 AQ390:AQ395 AQ404:AQ409 AQ418:AQ423 AQ432:AQ437 AQ446:AQ451 AQ460:AQ465 AQ474:AQ479 AQ488:AQ493 AQ502:AQ507 AQ516:AQ521 AQ530:AQ535 AQ544:AQ549 AQ558:AQ563 AQ572:AQ577 AQ586:AQ591 AQ600:AQ605 AQ614:AQ619 AQ628:AQ633 AQ642:AQ647 AQ656:AQ661 AQ670:AQ675 AQ684:AQ689 AQ698:AQ703 AQ712:AQ717 AQ726:AQ731 AQ740:AQ745 AQ754:AQ759 AQ768:AQ773 AQ782:AQ787 AQ796:AQ801 AQ810:AQ815 AQ824:AQ829 AQ838:AQ843 AQ852:AQ857 AQ866:AQ871 AQ880:AQ885 AQ894:AQ899 AQ908:AQ913 AQ922:AQ927 AQ936:AQ941 AQ950:AQ955 AQ964:AQ969 AQ978:AQ983 AQ992:AQ997">
    <cfRule type="notContainsBlanks" priority="57" stopIfTrue="1">
      <formula>LEN(TRIM(AQ26))&gt;0</formula>
    </cfRule>
  </conditionalFormatting>
  <conditionalFormatting sqref="AM26:AP31 AM40:AP45 AM54:AP59 AM68:AP73 AM82:AP87 AM96:AP101 AM110:AP115 AM124:AP129 AM138:AP143 AM152:AP157 AM166:AP171 AM180:AP185 AM194:AP199 AM208:AP213 AM222:AP227 AM236:AP241 AM250:AP255 AM264:AP269 AM278:AP283 AM292:AP297 AM306:AP311 AM320:AP325 AM334:AP339 AM348:AP353 AM362:AP367 AM376:AP381 AM390:AP395 AM404:AP409 AM418:AP423 AM432:AP437 AM446:AP451 AM460:AP465 AM474:AP479 AM488:AP493 AM502:AP507 AM516:AP521 AM530:AP535 AM544:AP549 AM558:AP563 AM572:AP577 AM586:AP591 AM600:AP605 AM614:AP619 AM628:AP633 AM642:AP647 AM656:AP661 AM670:AP675 AM684:AP689 AM698:AP703 AM712:AP717 AM726:AP731 AM740:AP745 AM754:AP759 AM768:AP773 AM782:AP787 AM796:AP801 AM810:AP815 AM824:AP829 AM838:AP843 AM852:AP857 AM866:AP871 AM880:AP885 AM894:AP899 AM908:AP913 AM922:AP927 AM936:AP941 AM950:AP955 AM964:AP969 AM978:AP983 AM992:AP997">
    <cfRule type="notContainsBlanks" priority="55" stopIfTrue="1">
      <formula>LEN(TRIM(AM26))&gt;0</formula>
    </cfRule>
  </conditionalFormatting>
  <conditionalFormatting sqref="AM18:AP24 AM32:AP38 AM46:AP52 AM60:AP66 AM74:AP80 AM88:AP94 AM102:AP108 AM116:AP122 AM130:AP136 AM144:AP150 AM158:AP164 AM172:AP178 AM186:AP192 AM200:AP206 AM214:AP220 AM228:AP234 AM242:AP248 AM256:AP262 AM270:AP276 AM284:AP290 AM298:AP304 AM312:AP318 AM326:AP332 AM340:AP346 AM354:AP360 AM368:AP374 AM382:AP388 AM396:AP402 AM410:AP416 AM424:AP430 AM438:AP444 AM452:AP458 AM466:AP472 AM480:AP486 AM494:AP500 AM508:AP514 AM522:AP528 AM536:AP542 AM550:AP556 AM564:AP570 AM578:AP584 AM592:AP598 AM606:AP612 AM620:AP626 AM634:AP640 AM648:AP654 AM662:AP668 AM676:AP682 AM690:AP696 AM704:AP710 AM718:AP724 AM732:AP738 AM746:AP752 AM760:AP766 AM774:AP780 AM788:AP794 AM802:AP808 AM816:AP822 AM830:AP836 AM844:AP850 AM858:AP864 AM872:AP878 AM886:AP892 AM900:AP906 AM914:AP920 AM928:AP934 AM942:AP948 AM956:AP962 AM970:AP976 AM984:AP990 AM998:AP998">
    <cfRule type="notContainsBlanks" priority="217" stopIfTrue="1">
      <formula>LEN(TRIM(AM18))&gt;0</formula>
    </cfRule>
  </conditionalFormatting>
  <conditionalFormatting sqref="AN18:AP24 AN32:AP38 AN46:AP52 AN60:AP66 AN74:AP80 AN88:AP94 AN102:AP108 AN116:AP122 AN130:AP136 AN144:AP150 AN158:AP164 AN172:AP178 AN186:AP192 AN200:AP206 AN214:AP220 AN228:AP234 AN242:AP248 AN256:AP262 AN270:AP276 AN284:AP290 AN298:AP304 AN312:AP318 AN326:AP332 AN340:AP346 AN354:AP360 AN368:AP374 AN382:AP388 AN396:AP402 AN410:AP416 AN424:AP430 AN438:AP444 AN452:AP458 AN466:AP472 AN480:AP486 AN494:AP500 AN508:AP514 AN522:AP528 AN536:AP542 AN550:AP556 AN564:AP570 AN578:AP584 AN592:AP598 AN606:AP612 AN620:AP626 AN634:AP640 AN648:AP654 AN662:AP668 AN676:AP682 AN690:AP696 AN704:AP710 AN718:AP724 AN732:AP738 AN746:AP752 AN760:AP766 AN774:AP780 AN788:AP794 AN802:AP808 AN816:AP822 AN830:AP836 AN844:AP850 AN858:AP864 AN872:AP878 AN886:AP892 AN900:AP906 AN914:AP920 AN928:AP934 AN942:AP948 AN956:AP962 AN970:AP976 AN984:AP990 AN998:AP998">
    <cfRule type="notContainsBlanks" priority="220" stopIfTrue="1">
      <formula>LEN(TRIM(AN18))&gt;0</formula>
    </cfRule>
  </conditionalFormatting>
  <conditionalFormatting sqref="AQ18:AQ24 AQ32:AQ38 AQ46:AQ52 AQ60:AQ66 AQ74:AQ80 AQ88:AQ94 AQ102:AQ108 AQ116:AQ122 AQ130:AQ136 AQ144:AQ150 AQ158:AQ164 AQ172:AQ178 AQ186:AQ192 AQ200:AQ206 AQ214:AQ220 AQ228:AQ234 AQ242:AQ248 AQ256:AQ262 AQ270:AQ276 AQ284:AQ290 AQ298:AQ304 AQ312:AQ318 AQ326:AQ332 AQ340:AQ346 AQ354:AQ360 AQ368:AQ374 AQ382:AQ388 AQ396:AQ402 AQ410:AQ416 AQ424:AQ430 AQ438:AQ444 AQ452:AQ458 AQ466:AQ472 AQ480:AQ486 AQ494:AQ500 AQ508:AQ514 AQ522:AQ528 AQ536:AQ542 AQ550:AQ556 AQ564:AQ570 AQ578:AQ584 AQ592:AQ598 AQ606:AQ612 AQ620:AQ626 AQ634:AQ640 AQ648:AQ654 AQ662:AQ668 AQ676:AQ682 AQ690:AQ696 AQ704:AQ710 AQ718:AQ724 AQ732:AQ738 AQ746:AQ752 AQ760:AQ766 AQ774:AQ780 AQ788:AQ794 AQ802:AQ808 AQ816:AQ822 AQ830:AQ836 AQ844:AQ850 AQ858:AQ864 AQ872:AQ878 AQ886:AQ892 AQ900:AQ906 AQ914:AQ920 AQ928:AQ934 AQ942:AQ948 AQ956:AQ962 AQ970:AQ976 AQ984:AQ990 AQ998">
    <cfRule type="notContainsBlanks" priority="216" stopIfTrue="1">
      <formula>LEN(TRIM(AQ18))&gt;0</formula>
    </cfRule>
  </conditionalFormatting>
  <conditionalFormatting sqref="Z26:Z31 Z40:Z45 Z54:Z59 Z68:Z73 Z82:Z87 Z96:Z101 Z110:Z115 Z124:Z129 Z138:Z143 Z152:Z157 Z166:Z171 Z180:Z185 Z194:Z199 Z208:Z213 Z222:Z227 Z236:Z241 Z250:Z255 Z264:Z269 Z278:Z283 Z292:Z297 Z306:Z311 Z320:Z325 Z334:Z339 Z348:Z353 Z362:Z367 Z376:Z381 Z390:Z395 Z404:Z409 Z418:Z423 Z432:Z437 Z446:Z451 Z460:Z465 Z474:Z479 Z488:Z493 Z502:Z507 Z516:Z521 Z530:Z535 Z544:Z549 Z558:Z563 Z572:Z577 Z586:Z591 Z600:Z605 Z614:Z619 Z628:Z633 Z642:Z647 Z656:Z661 Z670:Z675 Z684:Z689 Z698:Z703 Z712:Z717 Z726:Z731 Z740:Z745 Z754:Z759 Z768:Z773 Z782:Z787 Z796:Z801 Z810:Z815 Z824:Z829 Z838:Z843 Z852:Z857 Z866:Z871 Z880:Z885 Z894:Z899 Z908:Z913 Z922:Z927 Z936:Z941 Z950:Z955 Z964:Z969 Z978:Z983 Z992:Z997">
    <cfRule type="expression" dxfId="156" priority="204">
      <formula>$BL26=1</formula>
    </cfRule>
  </conditionalFormatting>
  <conditionalFormatting sqref="V25:V31 V39:V45 V53:V59 V67:V73 V81:V87 V95:V101 V109:V115 V123:V129 V137:V143 V151:V157 V165:V171 V179:V185 V193:V199 V207:V213 V221:V227 V235:V241 V249:V255 V263:V269 V277:V283 V291:V297 V305:V311 V319:V325 V333:V339 V347:V353 V361:V367 V375:V381 V389:V395 V403:V409 V417:V423 V431:V437 V445:V451 V459:V465 V473:V479 V487:V493 V501:V507 V515:V521 V529:V535 V543:V549 V557:V563 V571:V577 V585:V591 V599:V605 V613:V619 V627:V633 V641:V647 V655:V661 V669:V675 V683:V689 V697:V703 V711:V717 V725:V731 V739:V745 V753:V759 V767:V773 V781:V787 V795:V801 V809:V815 V823:V829 V837:V843 V851:V857 V865:V871 V879:V885 V893:V899 V907:V913 V921:V927 V935:V941 V949:V955 V963:V969 V977:V983 V991:V997">
    <cfRule type="expression" dxfId="155" priority="203">
      <formula>BJ25=""</formula>
    </cfRule>
  </conditionalFormatting>
  <conditionalFormatting sqref="AA25:AA31 AA39:AA45 AA53:AA59 AA67:AA73 AA81:AA87 AA95:AA101 AA109:AA115 AA123:AA129 AA137:AA143 AA151:AA157 AA165:AA171 AA179:AA185 AA193:AA199 AA207:AA213 AA221:AA227 AA235:AA241 AA249:AA255 AA263:AA269 AA277:AA283 AA291:AA297 AA305:AA311 AA319:AA325 AA333:AA339 AA347:AA353 AA361:AA367 AA375:AA381 AA389:AA395 AA403:AA409 AA417:AA423 AA431:AA437 AA445:AA451 AA459:AA465 AA473:AA479 AA487:AA493 AA501:AA507 AA515:AA521 AA529:AA535 AA543:AA549 AA557:AA563 AA571:AA577 AA585:AA591 AA599:AA605 AA613:AA619 AA627:AA633 AA641:AA647 AA655:AA661 AA669:AA675 AA683:AA689 AA697:AA703 AA711:AA717 AA725:AA731 AA739:AA745 AA753:AA759 AA767:AA773 AA781:AA787 AA795:AA801 AA809:AA815 AA823:AA829 AA837:AA843 AA851:AA857 AA865:AA871 AA879:AA885 AA893:AA899 AA907:AA913 AA921:AA927 AA935:AA941 AA949:AA955 AA963:AA969 AA977:AA983 AA991:AA997">
    <cfRule type="expression" dxfId="154" priority="202">
      <formula>T25="他官署で調達手続きを実施のため"</formula>
    </cfRule>
  </conditionalFormatting>
  <conditionalFormatting sqref="O25:O31 O39:O45 O53:O59 O67:O73 O81:O87 O95:O101 O109:O115 O123:O129 O137:O143 O151:O157 O165:O171 O179:O185 O193:O199 O207:O213 O221:O227 O235:O241 O249:O255 O263:O269 O277:O283 O291:O297 O305:O311 O319:O325 O333:O339 O347:O353 O361:O367 O375:O381 O389:O395 O403:O409 O417:O423 O431:O437 O445:O451 O459:O465 O473:O479 O487:O493 O501:O507 O515:O521 O529:O535 O543:O549 O557:O563 O571:O577 O585:O591 O599:O605 O613:O619 O627:O633 O641:O647 O655:O661 O669:O675 O683:O689 O697:O703 O711:O717 O725:O731 O739:O745 O753:O759 O767:O773 O781:O787 O795:O801 O809:O815 O823:O829 O837:O843 O851:O857 O865:O871 O879:O885 O893:O899 O907:O913 O921:O927 O935:O941 O949:O955 O963:O969 O977:O983 O991:O997">
    <cfRule type="expression" dxfId="153" priority="201">
      <formula>BM25="×"</formula>
    </cfRule>
  </conditionalFormatting>
  <conditionalFormatting sqref="AL13 AL25 AL39 AL53 AL67 AL81 AL95 AL109 AL123 AL137 AL151 AL165 AL179 AL193 AL207 AL221 AL235 AL249 AL263 AL277 AL291 AL305 AL319 AL333 AL347 AL361 AL375 AL389 AL403 AL417 AL431 AL445 AL459 AL473 AL487 AL501 AL515 AL529 AL543 AL557 AL571 AL585 AL599 AL613 AL627 AL641 AL655 AL669 AL683 AL697 AL711 AL725 AL739 AL753 AL767 AL781 AL795 AL809 AL823 AL837 AL851 AL865 AL879 AL893 AL907 AL921 AL935 AL949 AL963 AL977 AL991">
    <cfRule type="notContainsBlanks" priority="205" stopIfTrue="1">
      <formula>LEN(TRIM(AL13))&gt;0</formula>
    </cfRule>
  </conditionalFormatting>
  <conditionalFormatting sqref="AL26:AL31 AL40:AL45 AL54:AL59 AL68:AL73 AL82:AL87 AL96:AL101 AL110:AL115 AL124:AL129 AL138:AL143 AL152:AL157 AL166:AL171 AL180:AL185 AL194:AL199 AL208:AL213 AL222:AL227 AL236:AL241 AL250:AL255 AL264:AL269 AL278:AL283 AL292:AL297 AL306:AL311 AL320:AL325 AL334:AL339 AL348:AL353 AL362:AL367 AL376:AL381 AL390:AL395 AL404:AL409 AL418:AL423 AL432:AL437 AL446:AL451 AL460:AL465 AL474:AL479 AL488:AL493 AL502:AL507 AL516:AL521 AL530:AL535 AL544:AL549 AL558:AL563 AL572:AL577 AL586:AL591 AL600:AL605 AL614:AL619 AL628:AL633 AL642:AL647 AL656:AL661 AL670:AL675 AL684:AL689 AL698:AL703 AL712:AL717 AL726:AL731 AL740:AL745 AL754:AL759 AL768:AL773 AL782:AL787 AL796:AL801 AL810:AL815 AL824:AL829 AL838:AL843 AL852:AL857 AL866:AL871 AL880:AL885 AL894:AL899 AL908:AL913 AL922:AL927 AL936:AL941 AL950:AL955 AL964:AL969 AL978:AL983 AL992:AL997">
    <cfRule type="notContainsBlanks" priority="193" stopIfTrue="1">
      <formula>LEN(TRIM(AL26))&gt;0</formula>
    </cfRule>
  </conditionalFormatting>
  <conditionalFormatting sqref="AS13 AS25 AS39 AS53 AS67 AS81 AS95 AS109 AS123 AS137 AS151 AS165 AS179 AS193 AS207 AS221 AS235 AS249 AS263 AS277 AS291 AS305 AS319 AS333 AS347 AS361 AS375 AS389 AS403 AS417 AS431 AS445 AS459 AS473 AS487 AS501 AS515 AS529 AS543 AS557 AS571 AS585 AS599 AS613 AS627 AS641 AS655 AS669 AS683 AS697 AS711 AS725 AS739 AS753 AS767 AS781 AS795 AS809 AS823 AS837 AS851 AS865 AS879 AS893 AS907 AS921 AS935 AS949 AS963 AS977 AS991">
    <cfRule type="notContainsBlanks" priority="191" stopIfTrue="1">
      <formula>LEN(TRIM(AS13))&gt;0</formula>
    </cfRule>
  </conditionalFormatting>
  <conditionalFormatting sqref="AV13 AV25 AV39 AV53 AV67 AV81 AV95 AV109 AV123 AV137 AV151 AV165 AV179 AV193 AV207 AV221 AV235 AV249 AV263 AV277 AV291 AV305 AV319 AV333 AV347 AV361 AV375 AV389 AV403 AV417 AV431 AV445 AV459 AV473 AV487 AV501 AV515 AV529 AV543 AV557 AV571 AV585 AV599 AV613 AV627 AV641 AV655 AV669 AV683 AV697 AV711 AV725 AV739 AV753 AV767 AV781 AV795 AV809 AV823 AV837 AV851 AV865 AV879 AV893 AV907 AV921 AV935 AV949 AV963 AV977 AV991">
    <cfRule type="notContainsBlanks" priority="188" stopIfTrue="1">
      <formula>LEN(TRIM(AV13))&gt;0</formula>
    </cfRule>
    <cfRule type="expression" dxfId="152" priority="189">
      <formula>$AR13="×"</formula>
    </cfRule>
    <cfRule type="expression" dxfId="151" priority="190">
      <formula>$AR13="△"</formula>
    </cfRule>
  </conditionalFormatting>
  <conditionalFormatting sqref="AZ13 AZ25 AZ39 AZ53 AZ67 AZ81 AZ95 AZ109 AZ123 AZ137 AZ151 AZ165 AZ179 AZ193 AZ207 AZ221 AZ235 AZ249 AZ263 AZ277 AZ291 AZ305 AZ319 AZ333 AZ347 AZ361 AZ375 AZ389 AZ403 AZ417 AZ431 AZ445 AZ459 AZ473 AZ487 AZ501 AZ515 AZ529 AZ543 AZ557 AZ571 AZ585 AZ599 AZ613 AZ627 AZ641 AZ655 AZ669 AZ683 AZ697 AZ711 AZ725 AZ739 AZ753 AZ767 AZ781 AZ795 AZ809 AZ823 AZ837 AZ851 AZ865 AZ879 AZ893 AZ907 AZ921 AZ935 AZ949 AZ963 AZ977 AZ991">
    <cfRule type="notContainsBlanks" priority="186" stopIfTrue="1">
      <formula>LEN(TRIM(AZ13))&gt;0</formula>
    </cfRule>
    <cfRule type="expression" dxfId="150" priority="187">
      <formula>$AY13="×"</formula>
    </cfRule>
  </conditionalFormatting>
  <conditionalFormatting sqref="L26:L27 L40:L41 L54:L55 L68:L69 L82:L83 L96:L97 L110:L111 L124:L125 L138:L139 L152:L153 L166:L167 L180:L181 L194:L195 L208:L209 L222:L223 L236:L237 L250:L251 L264:L265 L278:L279 L292:L293 L306:L307 L320:L321 L334:L335 L348:L349 L362:L363 L376:L377 L390:L391 L404:L405 L418:L419 L432:L433 L446:L447 L460:L461 L474:L475 L488:L489 L502:L503 L516:L517 L530:L531 L544:L545 L558:L559 L572:L573 L586:L587 L600:L601 L614:L615 L628:L629 L642:L643 L656:L657 L670:L671 L684:L685 L698:L699 L712:L713 L726:L727 L740:L741 L754:L755 L768:L769 L782:L783 L796:L797 L810:L811 L824:L825 L838:L839 L852:L853 L866:L867 L880:L881 L894:L895 L908:L909 L922:L923 L936:L937 L950:L951 L964:L965 L978:L979 L992:L993">
    <cfRule type="expression" dxfId="149" priority="185">
      <formula>K26=""</formula>
    </cfRule>
  </conditionalFormatting>
  <conditionalFormatting sqref="L28:L31 L42:L45 L56:L59 L70:L73 L84:L87 L98:L101 L112:L115 L126:L129 L140:L143 L154:L157 L168:L171 L182:L185 L196:L199 L210:L213 L224:L227 L238:L241 L252:L255 L266:L269 L280:L283 L294:L297 L308:L311 L322:L325 L336:L339 L350:L353 L364:L367 L378:L381 L392:L395 L406:L409 L420:L423 L434:L437 L448:L451 L462:L465 L476:L479 L490:L493 L504:L507 L518:L521 L532:L535 L546:L549 L560:L563 L574:L577 L588:L591 L602:L605 L616:L619 L630:L633 L644:L647 L658:L661 L672:L675 L686:L689 L700:L703 L714:L717 L728:L731 L742:L745 L756:L759 L770:L773 L784:L787 L798:L801 L812:L815 L826:L829 L840:L843 L854:L857 L868:L871 L882:L885 L896:L899 L910:L913 L924:L927 L938:L941 L952:L955 L966:L969 L980:L983 L994:L997">
    <cfRule type="expression" dxfId="148" priority="184">
      <formula>K28=""</formula>
    </cfRule>
  </conditionalFormatting>
  <conditionalFormatting sqref="AY13 AY25 AY39 AY53 AY67 AY81 AY95 AY109 AY123 AY137 AY151 AY165 AY179 AY193 AY207 AY221 AY235 AY249 AY263 AY277 AY291 AY305 AY319 AY333 AY347 AY361 AY375 AY389 AY403 AY417 AY431 AY445 AY459 AY473 AY487 AY501 AY515 AY529 AY543 AY557 AY571 AY585 AY599 AY613 AY627 AY641 AY655 AY669 AY683 AY697 AY711 AY725 AY739 AY753 AY767 AY781 AY795 AY809 AY823 AY837 AY851 AY865 AY879 AY893 AY907 AY921 AY935 AY949 AY963 AY977 AY991">
    <cfRule type="notContainsBlanks" priority="176" stopIfTrue="1">
      <formula>LEN(TRIM(AY13))&gt;0</formula>
    </cfRule>
  </conditionalFormatting>
  <conditionalFormatting sqref="AU13 AU25 AU39 AU53 AU67 AU81 AU95 AU109 AU123 AU137 AU151 AU165 AU179 AU193 AU207 AU221 AU235 AU249 AU263 AU277 AU291 AU305 AU319 AU333 AU347 AU361 AU375 AU389 AU403 AU417 AU431 AU445 AU459 AU473 AU487 AU501 AU515 AU529 AU543 AU557 AU571 AU585 AU599 AU613 AU627 AU641 AU655 AU669 AU683 AU697 AU711 AU725 AU739 AU753 AU767 AU781 AU795 AU809 AU823 AU837 AU851 AU865 AU879 AU893 AU907 AU921 AU935 AU949 AU963 AU977 AU991">
    <cfRule type="notContainsBlanks" priority="180" stopIfTrue="1">
      <formula>LEN(TRIM(AU13))&gt;0</formula>
    </cfRule>
    <cfRule type="expression" dxfId="147" priority="181">
      <formula>AT13="⑧その他"</formula>
    </cfRule>
    <cfRule type="expression" dxfId="146" priority="182">
      <formula>AS13="⑧その他"</formula>
    </cfRule>
  </conditionalFormatting>
  <conditionalFormatting sqref="AX13 AX25 AX39 AX53 AX67 AX81 AX95 AX109 AX123 AX137 AX151 AX165 AX179 AX193 AX207 AX221 AX235 AX249 AX263 AX277 AX291 AX305 AX319 AX333 AX347 AX361 AX375 AX389 AX403 AX417 AX431 AX445 AX459 AX473 AX487 AX501 AX515 AX529 AX543 AX557 AX571 AX585 AX599 AX613 AX627 AX641 AX655 AX669 AX683 AX697 AX711 AX725 AX739 AX753 AX767 AX781 AX795 AX809 AX823 AX837 AX851 AX865 AX879 AX893 AX907 AX921 AX935 AX949 AX963 AX977 AX991">
    <cfRule type="notContainsBlanks" priority="177" stopIfTrue="1">
      <formula>LEN(TRIM(AX13))&gt;0</formula>
    </cfRule>
    <cfRule type="expression" dxfId="145" priority="178">
      <formula>AW13="⑨その他"</formula>
    </cfRule>
    <cfRule type="expression" dxfId="144" priority="179">
      <formula>AV13="⑨その他"</formula>
    </cfRule>
  </conditionalFormatting>
  <conditionalFormatting sqref="AS26 AS40 AS54 AS68 AS82 AS96 AS110 AS124 AS138 AS152 AS166 AS180 AS194 AS208 AS222 AS236 AS250 AS264 AS278 AS292 AS306 AS320 AS334 AS348 AS362 AS376 AS390 AS404 AS418 AS432 AS446 AS460 AS474 AS488 AS502 AS516 AS530 AS544 AS558 AS572 AS586 AS600 AS614 AS628 AS642 AS656 AS670 AS684 AS698 AS712 AS726 AS740 AS754 AS768 AS782 AS796 AS810 AS824 AS838 AS852 AS866 AS880 AS894 AS908 AS922 AS936 AS950 AS964 AS978 AS992">
    <cfRule type="notContainsBlanks" priority="173" stopIfTrue="1">
      <formula>LEN(TRIM(AS26))&gt;0</formula>
    </cfRule>
  </conditionalFormatting>
  <conditionalFormatting sqref="AV26 AV40 AV54 AV68 AV82 AV96 AV110 AV124 AV138 AV152 AV166 AV180 AV194 AV208 AV222 AV236 AV250 AV264 AV278 AV292 AV306 AV320 AV334 AV348 AV362 AV376 AV390 AV404 AV418 AV432 AV446 AV460 AV474 AV488 AV502 AV516 AV530 AV544 AV558 AV572 AV586 AV600 AV614 AV628 AV642 AV656 AV670 AV684 AV698 AV712 AV726 AV740 AV754 AV768 AV782 AV796 AV810 AV824 AV838 AV852 AV866 AV880 AV894 AV908 AV922 AV936 AV950 AV964 AV978 AV992">
    <cfRule type="notContainsBlanks" priority="170" stopIfTrue="1">
      <formula>LEN(TRIM(AV26))&gt;0</formula>
    </cfRule>
    <cfRule type="expression" dxfId="143" priority="171">
      <formula>$AR26="×"</formula>
    </cfRule>
    <cfRule type="expression" dxfId="142" priority="172">
      <formula>$AR26="△"</formula>
    </cfRule>
  </conditionalFormatting>
  <conditionalFormatting sqref="AZ26 AZ40 AZ54 AZ68 AZ82 AZ96 AZ110 AZ124 AZ138 AZ152 AZ166 AZ180 AZ194 AZ208 AZ222 AZ236 AZ250 AZ264 AZ278 AZ292 AZ306 AZ320 AZ334 AZ348 AZ362 AZ376 AZ390 AZ404 AZ418 AZ432 AZ446 AZ460 AZ474 AZ488 AZ502 AZ516 AZ530 AZ544 AZ558 AZ572 AZ586 AZ600 AZ614 AZ628 AZ642 AZ656 AZ670 AZ684 AZ698 AZ712 AZ726 AZ740 AZ754 AZ768 AZ782 AZ796 AZ810 AZ824 AZ838 AZ852 AZ866 AZ880 AZ894 AZ908 AZ922 AZ936 AZ950 AZ964 AZ978 AZ992">
    <cfRule type="notContainsBlanks" priority="168" stopIfTrue="1">
      <formula>LEN(TRIM(AZ26))&gt;0</formula>
    </cfRule>
    <cfRule type="expression" dxfId="141" priority="169">
      <formula>$AY26="×"</formula>
    </cfRule>
  </conditionalFormatting>
  <conditionalFormatting sqref="AY26 AY40 AY54 AY68 AY82 AY96 AY110 AY124 AY138 AY152 AY166 AY180 AY194 AY208 AY222 AY236 AY250 AY264 AY278 AY292 AY306 AY320 AY334 AY348 AY362 AY376 AY390 AY404 AY418 AY432 AY446 AY460 AY474 AY488 AY502 AY516 AY530 AY544 AY558 AY572 AY586 AY600 AY614 AY628 AY642 AY656 AY670 AY684 AY698 AY712 AY726 AY740 AY754 AY768 AY782 AY796 AY810 AY824 AY838 AY852 AY866 AY880 AY894 AY908 AY922 AY936 AY950 AY964 AY978 AY992">
    <cfRule type="notContainsBlanks" priority="160" stopIfTrue="1">
      <formula>LEN(TRIM(AY26))&gt;0</formula>
    </cfRule>
  </conditionalFormatting>
  <conditionalFormatting sqref="AU26 AU40 AU54 AU68 AU82 AU96 AU110 AU124 AU138 AU152 AU166 AU180 AU194 AU208 AU222 AU236 AU250 AU264 AU278 AU292 AU306 AU320 AU334 AU348 AU362 AU376 AU390 AU404 AU418 AU432 AU446 AU460 AU474 AU488 AU502 AU516 AU530 AU544 AU558 AU572 AU586 AU600 AU614 AU628 AU642 AU656 AU670 AU684 AU698 AU712 AU726 AU740 AU754 AU768 AU782 AU796 AU810 AU824 AU838 AU852 AU866 AU880 AU894 AU908 AU922 AU936 AU950 AU964 AU978 AU992">
    <cfRule type="expression" dxfId="140" priority="164">
      <formula>AT26="⑧その他"</formula>
    </cfRule>
    <cfRule type="notContainsBlanks" priority="165" stopIfTrue="1">
      <formula>LEN(TRIM(AU26))&gt;0</formula>
    </cfRule>
    <cfRule type="expression" dxfId="139" priority="166">
      <formula>AS26="⑧その他"</formula>
    </cfRule>
  </conditionalFormatting>
  <conditionalFormatting sqref="AX26 AX40 AX54 AX68 AX82 AX96 AX110 AX124 AX138 AX152 AX166 AX180 AX194 AX208 AX222 AX236 AX250 AX264 AX278 AX292 AX306 AX320 AX334 AX348 AX362 AX376 AX390 AX404 AX418 AX432 AX446 AX460 AX474 AX488 AX502 AX516 AX530 AX544 AX558 AX572 AX586 AX600 AX614 AX628 AX642 AX656 AX670 AX684 AX698 AX712 AX726 AX740 AX754 AX768 AX782 AX796 AX810 AX824 AX838 AX852 AX866 AX880 AX894 AX908 AX922 AX936 AX950 AX964 AX978 AX992">
    <cfRule type="notContainsBlanks" priority="161" stopIfTrue="1">
      <formula>LEN(TRIM(AX26))&gt;0</formula>
    </cfRule>
    <cfRule type="expression" dxfId="138" priority="162">
      <formula>AW26="⑨その他"</formula>
    </cfRule>
    <cfRule type="expression" dxfId="137" priority="163">
      <formula>AV26="⑨その他"</formula>
    </cfRule>
  </conditionalFormatting>
  <conditionalFormatting sqref="AS14 AS27 AS41 AS55 AS69 AS83 AS97 AS111 AS125 AS139 AS153 AS167 AS181 AS195 AS209 AS223 AS237 AS251 AS265 AS279 AS293 AS307 AS321 AS335 AS349 AS363 AS377 AS391 AS405 AS419 AS433 AS447 AS461 AS475 AS489 AS503 AS517 AS531 AS545 AS559 AS573 AS587 AS601 AS615 AS629 AS643 AS657 AS671 AS685 AS699 AS713 AS727 AS741 AS755 AS769 AS783 AS797 AS811 AS825 AS839 AS853 AS867 AS881 AS895 AS909 AS923 AS937 AS951 AS965 AS979 AS993">
    <cfRule type="notContainsBlanks" priority="157" stopIfTrue="1">
      <formula>LEN(TRIM(AS14))&gt;0</formula>
    </cfRule>
  </conditionalFormatting>
  <conditionalFormatting sqref="AV14 AV27 AV41 AV55 AV69 AV83 AV97 AV111 AV125 AV139 AV153 AV167 AV181 AV195 AV209 AV223 AV237 AV251 AV265 AV279 AV293 AV307 AV321 AV335 AV349 AV363 AV377 AV391 AV405 AV419 AV433 AV447 AV461 AV475 AV489 AV503 AV517 AV531 AV545 AV559 AV573 AV587 AV601 AV615 AV629 AV643 AV657 AV671 AV685 AV699 AV713 AV727 AV741 AV755 AV769 AV783 AV797 AV811 AV825 AV839 AV853 AV867 AV881 AV895 AV909 AV923 AV937 AV951 AV965 AV979 AV993">
    <cfRule type="notContainsBlanks" priority="154" stopIfTrue="1">
      <formula>LEN(TRIM(AV14))&gt;0</formula>
    </cfRule>
    <cfRule type="expression" dxfId="136" priority="155">
      <formula>$AR14="×"</formula>
    </cfRule>
    <cfRule type="expression" dxfId="135" priority="156">
      <formula>$AR14="△"</formula>
    </cfRule>
  </conditionalFormatting>
  <conditionalFormatting sqref="AZ14 AZ27 AZ41 AZ55 AZ69 AZ83 AZ97 AZ111 AZ125 AZ139 AZ153 AZ167 AZ181 AZ195 AZ209 AZ223 AZ237 AZ251 AZ265 AZ279 AZ293 AZ307 AZ321 AZ335 AZ349 AZ363 AZ377 AZ391 AZ405 AZ419 AZ433 AZ447 AZ461 AZ475 AZ489 AZ503 AZ517 AZ531 AZ545 AZ559 AZ573 AZ587 AZ601 AZ615 AZ629 AZ643 AZ657 AZ671 AZ685 AZ699 AZ713 AZ727 AZ741 AZ755 AZ769 AZ783 AZ797 AZ811 AZ825 AZ839 AZ853 AZ867 AZ881 AZ895 AZ909 AZ923 AZ937 AZ951 AZ965 AZ979 AZ993">
    <cfRule type="notContainsBlanks" priority="152" stopIfTrue="1">
      <formula>LEN(TRIM(AZ14))&gt;0</formula>
    </cfRule>
    <cfRule type="expression" dxfId="134" priority="153">
      <formula>$AY14="×"</formula>
    </cfRule>
  </conditionalFormatting>
  <conditionalFormatting sqref="AY14 AY27 AY41 AY55 AY69 AY83 AY97 AY111 AY125 AY139 AY153 AY167 AY181 AY195 AY209 AY223 AY237 AY251 AY265 AY279 AY293 AY307 AY321 AY335 AY349 AY363 AY377 AY391 AY405 AY419 AY433 AY447 AY461 AY475 AY489 AY503 AY517 AY531 AY545 AY559 AY573 AY587 AY601 AY615 AY629 AY643 AY657 AY671 AY685 AY699 AY713 AY727 AY741 AY755 AY769 AY783 AY797 AY811 AY825 AY839 AY853 AY867 AY881 AY895 AY909 AY923 AY937 AY951 AY965 AY979 AY993">
    <cfRule type="notContainsBlanks" priority="144" stopIfTrue="1">
      <formula>LEN(TRIM(AY14))&gt;0</formula>
    </cfRule>
  </conditionalFormatting>
  <conditionalFormatting sqref="AU14 AU27 AU41 AU55 AU69 AU83 AU97 AU111 AU125 AU139 AU153 AU167 AU181 AU195 AU209 AU223 AU237 AU251 AU265 AU279 AU293 AU307 AU321 AU335 AU349 AU363 AU377 AU391 AU405 AU419 AU433 AU447 AU461 AU475 AU489 AU503 AU517 AU531 AU545 AU559 AU573 AU587 AU601 AU615 AU629 AU643 AU657 AU671 AU685 AU699 AU713 AU727 AU741 AU755 AU769 AU783 AU797 AU811 AU825 AU839 AU853 AU867 AU881 AU895 AU909 AU923 AU937 AU951 AU965 AU979 AU993">
    <cfRule type="expression" dxfId="133" priority="148">
      <formula>AT14="⑧その他"</formula>
    </cfRule>
    <cfRule type="notContainsBlanks" priority="149" stopIfTrue="1">
      <formula>LEN(TRIM(AU14))&gt;0</formula>
    </cfRule>
    <cfRule type="expression" dxfId="132" priority="150">
      <formula>AS14="⑧その他"</formula>
    </cfRule>
  </conditionalFormatting>
  <conditionalFormatting sqref="AX14 AX27 AX41 AX55 AX69 AX83 AX97 AX111 AX125 AX139 AX153 AX167 AX181 AX195 AX209 AX223 AX237 AX251 AX265 AX279 AX293 AX307 AX321 AX335 AX349 AX363 AX377 AX391 AX405 AX419 AX433 AX447 AX461 AX475 AX489 AX503 AX517 AX531 AX545 AX559 AX573 AX587 AX601 AX615 AX629 AX643 AX657 AX671 AX685 AX699 AX713 AX727 AX741 AX755 AX769 AX783 AX797 AX811 AX825 AX839 AX853 AX867 AX881 AX895 AX909 AX923 AX937 AX951 AX965 AX979 AX993">
    <cfRule type="notContainsBlanks" priority="145" stopIfTrue="1">
      <formula>LEN(TRIM(AX14))&gt;0</formula>
    </cfRule>
    <cfRule type="expression" dxfId="131" priority="146">
      <formula>AW14="⑨その他"</formula>
    </cfRule>
    <cfRule type="expression" dxfId="130" priority="147">
      <formula>AV14="⑨その他"</formula>
    </cfRule>
  </conditionalFormatting>
  <conditionalFormatting sqref="AS15:AS16 AS28 AS42 AS56 AS70 AS84 AS98 AS112 AS126 AS140 AS154 AS168 AS182 AS196 AS210 AS224 AS238 AS252 AS266 AS280 AS294 AS308 AS322 AS336 AS350 AS364 AS378 AS392 AS406 AS420 AS434 AS448 AS462 AS476 AS490 AS504 AS518 AS532 AS546 AS560 AS574 AS588 AS602 AS616 AS630 AS644 AS658 AS672 AS686 AS700 AS714 AS728 AS742 AS756 AS770 AS784 AS798 AS812 AS826 AS840 AS854 AS868 AS882 AS896 AS910 AS924 AS938 AS952 AS966 AS980 AS994">
    <cfRule type="notContainsBlanks" priority="141" stopIfTrue="1">
      <formula>LEN(TRIM(AS15))&gt;0</formula>
    </cfRule>
  </conditionalFormatting>
  <conditionalFormatting sqref="AV28 AV42 AV56 AV70 AV84 AV98 AV112 AV126 AV140 AV154 AV168 AV182 AV196 AV210 AV224 AV238 AV252 AV266 AV280 AV294 AV308 AV322 AV336 AV350 AV364 AV378 AV392 AV406 AV420 AV434 AV448 AV462 AV476 AV490 AV504 AV518 AV532 AV546 AV560 AV574 AV588 AV602 AV616 AV630 AV644 AV658 AV672 AV686 AV700 AV714 AV728 AV742 AV756 AV770 AV784 AV798 AV812 AV826 AV840 AV854 AV868 AV882 AV896 AV910 AV924 AV938 AV952 AV966 AV980 AV994">
    <cfRule type="notContainsBlanks" priority="138" stopIfTrue="1">
      <formula>LEN(TRIM(AV28))&gt;0</formula>
    </cfRule>
    <cfRule type="expression" dxfId="129" priority="139">
      <formula>$AR28="×"</formula>
    </cfRule>
    <cfRule type="expression" dxfId="128" priority="140">
      <formula>$AR28="△"</formula>
    </cfRule>
  </conditionalFormatting>
  <conditionalFormatting sqref="AZ28 AZ42 AZ56 AZ70 AZ84 AZ98 AZ112 AZ126 AZ140 AZ154 AZ168 AZ182 AZ196 AZ210 AZ224 AZ238 AZ252 AZ266 AZ280 AZ294 AZ308 AZ322 AZ336 AZ350 AZ364 AZ378 AZ392 AZ406 AZ420 AZ434 AZ448 AZ462 AZ476 AZ490 AZ504 AZ518 AZ532 AZ546 AZ560 AZ574 AZ588 AZ602 AZ616 AZ630 AZ644 AZ658 AZ672 AZ686 AZ700 AZ714 AZ728 AZ742 AZ756 AZ770 AZ784 AZ798 AZ812 AZ826 AZ840 AZ854 AZ868 AZ882 AZ896 AZ910 AZ924 AZ938 AZ952 AZ966 AZ980 AZ994">
    <cfRule type="notContainsBlanks" priority="136" stopIfTrue="1">
      <formula>LEN(TRIM(AZ28))&gt;0</formula>
    </cfRule>
    <cfRule type="expression" dxfId="127" priority="137">
      <formula>$AY28="×"</formula>
    </cfRule>
  </conditionalFormatting>
  <conditionalFormatting sqref="AY15:AY16 AY28 AY42 AY56 AY70 AY84 AY98 AY112 AY126 AY140 AY154 AY168 AY182 AY196 AY210 AY224 AY238 AY252 AY266 AY280 AY294 AY308 AY322 AY336 AY350 AY364 AY378 AY392 AY406 AY420 AY434 AY448 AY462 AY476 AY490 AY504 AY518 AY532 AY546 AY560 AY574 AY588 AY602 AY616 AY630 AY644 AY658 AY672 AY686 AY700 AY714 AY728 AY742 AY756 AY770 AY784 AY798 AY812 AY826 AY840 AY854 AY868 AY882 AY896 AY910 AY924 AY938 AY952 AY966 AY980 AY994">
    <cfRule type="notContainsBlanks" priority="128" stopIfTrue="1">
      <formula>LEN(TRIM(AY15))&gt;0</formula>
    </cfRule>
  </conditionalFormatting>
  <conditionalFormatting sqref="AU28 AU42 AU56 AU70 AU84 AU98 AU112 AU126 AU140 AU154 AU168 AU182 AU196 AU210 AU224 AU238 AU252 AU266 AU280 AU294 AU308 AU322 AU336 AU350 AU364 AU378 AU392 AU406 AU420 AU434 AU448 AU462 AU476 AU490 AU504 AU518 AU532 AU546 AU560 AU574 AU588 AU602 AU616 AU630 AU644 AU658 AU672 AU686 AU700 AU714 AU728 AU742 AU756 AU770 AU784 AU798 AU812 AU826 AU840 AU854 AU868 AU882 AU896 AU910 AU924 AU938 AU952 AU966 AU980 AU994">
    <cfRule type="expression" dxfId="126" priority="132">
      <formula>AT28="⑧その他"</formula>
    </cfRule>
    <cfRule type="notContainsBlanks" priority="133" stopIfTrue="1">
      <formula>LEN(TRIM(AU28))&gt;0</formula>
    </cfRule>
    <cfRule type="expression" dxfId="125" priority="134">
      <formula>AS28="⑧その他"</formula>
    </cfRule>
  </conditionalFormatting>
  <conditionalFormatting sqref="AX28 AX42 AX56 AX70 AX84 AX98 AX112 AX126 AX140 AX154 AX168 AX182 AX196 AX210 AX224 AX238 AX252 AX266 AX280 AX294 AX308 AX322 AX336 AX350 AX364 AX378 AX392 AX406 AX420 AX434 AX448 AX462 AX476 AX490 AX504 AX518 AX532 AX546 AX560 AX574 AX588 AX602 AX616 AX630 AX644 AX658 AX672 AX686 AX700 AX714 AX728 AX742 AX756 AX770 AX784 AX798 AX812 AX826 AX840 AX854 AX868 AX882 AX896 AX910 AX924 AX938 AX952 AX966 AX980 AX994">
    <cfRule type="notContainsBlanks" priority="129" stopIfTrue="1">
      <formula>LEN(TRIM(AX28))&gt;0</formula>
    </cfRule>
    <cfRule type="expression" dxfId="124" priority="130">
      <formula>AW28="⑨その他"</formula>
    </cfRule>
    <cfRule type="expression" dxfId="123" priority="131">
      <formula>AV28="⑨その他"</formula>
    </cfRule>
  </conditionalFormatting>
  <conditionalFormatting sqref="AS29 AS43 AS57 AS71 AS85 AS99 AS113 AS127 AS141 AS155 AS169 AS183 AS197 AS211 AS225 AS239 AS253 AS267 AS281 AS295 AS309 AS323 AS337 AS351 AS365 AS379 AS393 AS407 AS421 AS435 AS449 AS463 AS477 AS491 AS505 AS519 AS533 AS547 AS561 AS575 AS589 AS603 AS617 AS631 AS645 AS659 AS673 AS687 AS701 AS715 AS729 AS743 AS757 AS771 AS785 AS799 AS813 AS827 AS841 AS855 AS869 AS883 AS897 AS911 AS925 AS939 AS953 AS967 AS981 AS995">
    <cfRule type="notContainsBlanks" priority="125" stopIfTrue="1">
      <formula>LEN(TRIM(AS29))&gt;0</formula>
    </cfRule>
  </conditionalFormatting>
  <conditionalFormatting sqref="AV29 AV43 AV57 AV71 AV85 AV99 AV113 AV127 AV141 AV155 AV169 AV183 AV197 AV211 AV225 AV239 AV253 AV267 AV281 AV295 AV309 AV323 AV337 AV351 AV365 AV379 AV393 AV407 AV421 AV435 AV449 AV463 AV477 AV491 AV505 AV519 AV533 AV547 AV561 AV575 AV589 AV603 AV617 AV631 AV645 AV659 AV673 AV687 AV701 AV715 AV729 AV743 AV757 AV771 AV785 AV799 AV813 AV827 AV841 AV855 AV869 AV883 AV897 AV911 AV925 AV939 AV953 AV967 AV981 AV995">
    <cfRule type="notContainsBlanks" priority="122" stopIfTrue="1">
      <formula>LEN(TRIM(AV29))&gt;0</formula>
    </cfRule>
    <cfRule type="expression" dxfId="122" priority="123">
      <formula>$AR29="×"</formula>
    </cfRule>
    <cfRule type="expression" dxfId="121" priority="124">
      <formula>$AR29="△"</formula>
    </cfRule>
  </conditionalFormatting>
  <conditionalFormatting sqref="AZ29 AZ43 AZ57 AZ71 AZ85 AZ99 AZ113 AZ127 AZ141 AZ155 AZ169 AZ183 AZ197 AZ211 AZ225 AZ239 AZ253 AZ267 AZ281 AZ295 AZ309 AZ323 AZ337 AZ351 AZ365 AZ379 AZ393 AZ407 AZ421 AZ435 AZ449 AZ463 AZ477 AZ491 AZ505 AZ519 AZ533 AZ547 AZ561 AZ575 AZ589 AZ603 AZ617 AZ631 AZ645 AZ659 AZ673 AZ687 AZ701 AZ715 AZ729 AZ743 AZ757 AZ771 AZ785 AZ799 AZ813 AZ827 AZ841 AZ855 AZ869 AZ883 AZ897 AZ911 AZ925 AZ939 AZ953 AZ967 AZ981 AZ995">
    <cfRule type="notContainsBlanks" priority="120" stopIfTrue="1">
      <formula>LEN(TRIM(AZ29))&gt;0</formula>
    </cfRule>
    <cfRule type="expression" dxfId="120" priority="121">
      <formula>$AY29="×"</formula>
    </cfRule>
  </conditionalFormatting>
  <conditionalFormatting sqref="AY29 AY43 AY57 AY71 AY85 AY99 AY113 AY127 AY141 AY155 AY169 AY183 AY197 AY211 AY225 AY239 AY253 AY267 AY281 AY295 AY309 AY323 AY337 AY351 AY365 AY379 AY393 AY407 AY421 AY435 AY449 AY463 AY477 AY491 AY505 AY519 AY533 AY547 AY561 AY575 AY589 AY603 AY617 AY631 AY645 AY659 AY673 AY687 AY701 AY715 AY729 AY743 AY757 AY771 AY785 AY799 AY813 AY827 AY841 AY855 AY869 AY883 AY897 AY911 AY925 AY939 AY953 AY967 AY981 AY995">
    <cfRule type="notContainsBlanks" priority="112" stopIfTrue="1">
      <formula>LEN(TRIM(AY29))&gt;0</formula>
    </cfRule>
  </conditionalFormatting>
  <conditionalFormatting sqref="AU29 AU43 AU57 AU71 AU85 AU99 AU113 AU127 AU141 AU155 AU169 AU183 AU197 AU211 AU225 AU239 AU253 AU267 AU281 AU295 AU309 AU323 AU337 AU351 AU365 AU379 AU393 AU407 AU421 AU435 AU449 AU463 AU477 AU491 AU505 AU519 AU533 AU547 AU561 AU575 AU589 AU603 AU617 AU631 AU645 AU659 AU673 AU687 AU701 AU715 AU729 AU743 AU757 AU771 AU785 AU799 AU813 AU827 AU841 AU855 AU869 AU883 AU897 AU911 AU925 AU939 AU953 AU967 AU981 AU995">
    <cfRule type="expression" dxfId="119" priority="116">
      <formula>AT29="⑧その他"</formula>
    </cfRule>
    <cfRule type="notContainsBlanks" priority="117" stopIfTrue="1">
      <formula>LEN(TRIM(AU29))&gt;0</formula>
    </cfRule>
    <cfRule type="expression" dxfId="118" priority="118">
      <formula>AS29="⑧その他"</formula>
    </cfRule>
  </conditionalFormatting>
  <conditionalFormatting sqref="AX29 AX43 AX57 AX71 AX85 AX99 AX113 AX127 AX141 AX155 AX169 AX183 AX197 AX211 AX225 AX239 AX253 AX267 AX281 AX295 AX309 AX323 AX337 AX351 AX365 AX379 AX393 AX407 AX421 AX435 AX449 AX463 AX477 AX491 AX505 AX519 AX533 AX547 AX561 AX575 AX589 AX603 AX617 AX631 AX645 AX659 AX673 AX687 AX701 AX715 AX729 AX743 AX757 AX771 AX785 AX799 AX813 AX827 AX841 AX855 AX869 AX883 AX897 AX911 AX925 AX939 AX953 AX967 AX981 AX995">
    <cfRule type="notContainsBlanks" priority="113" stopIfTrue="1">
      <formula>LEN(TRIM(AX29))&gt;0</formula>
    </cfRule>
    <cfRule type="expression" dxfId="117" priority="114">
      <formula>AW29="⑨その他"</formula>
    </cfRule>
    <cfRule type="expression" dxfId="116" priority="115">
      <formula>AV29="⑨その他"</formula>
    </cfRule>
  </conditionalFormatting>
  <conditionalFormatting sqref="AS8 AS30 AS44 AS58 AS72 AS86 AS100 AS114 AS128 AS142 AS156 AS170 AS184 AS198 AS212 AS226 AS240 AS254 AS268 AS282 AS296 AS310 AS324 AS338 AS352 AS366 AS380 AS394 AS408 AS422 AS436 AS450 AS464 AS478 AS492 AS506 AS520 AS534 AS548 AS562 AS576 AS590 AS604 AS618 AS632 AS646 AS660 AS674 AS688 AS702 AS716 AS730 AS744 AS758 AS772 AS786 AS800 AS814 AS828 AS842 AS856 AS870 AS884 AS898 AS912 AS926 AS940 AS954 AS968 AS982 AS996">
    <cfRule type="notContainsBlanks" priority="109" stopIfTrue="1">
      <formula>LEN(TRIM(AS8))&gt;0</formula>
    </cfRule>
  </conditionalFormatting>
  <conditionalFormatting sqref="AV30 AV44 AV58 AV72 AV86 AV100 AV114 AV128 AV142 AV156 AV170 AV184 AV198 AV212 AV226 AV240 AV254 AV268 AV282 AV296 AV310 AV324 AV338 AV352 AV366 AV380 AV394 AV408 AV422 AV436 AV450 AV464 AV478 AV492 AV506 AV520 AV534 AV548 AV562 AV576 AV590 AV604 AV618 AV632 AV646 AV660 AV674 AV688 AV702 AV716 AV730 AV744 AV758 AV772 AV786 AV800 AV814 AV828 AV842 AV856 AV870 AV884 AV898 AV912 AV926 AV940 AV954 AV968 AV982 AV996">
    <cfRule type="notContainsBlanks" priority="106" stopIfTrue="1">
      <formula>LEN(TRIM(AV30))&gt;0</formula>
    </cfRule>
    <cfRule type="expression" dxfId="115" priority="107">
      <formula>$AR30="×"</formula>
    </cfRule>
    <cfRule type="expression" dxfId="114" priority="108">
      <formula>$AR30="△"</formula>
    </cfRule>
  </conditionalFormatting>
  <conditionalFormatting sqref="AZ30 AZ44 AZ58 AZ72 AZ86 AZ100 AZ114 AZ128 AZ142 AZ156 AZ170 AZ184 AZ198 AZ212 AZ226 AZ240 AZ254 AZ268 AZ282 AZ296 AZ310 AZ324 AZ338 AZ352 AZ366 AZ380 AZ394 AZ408 AZ422 AZ436 AZ450 AZ464 AZ478 AZ492 AZ506 AZ520 AZ534 AZ548 AZ562 AZ576 AZ590 AZ604 AZ618 AZ632 AZ646 AZ660 AZ674 AZ688 AZ702 AZ716 AZ730 AZ744 AZ758 AZ772 AZ786 AZ800 AZ814 AZ828 AZ842 AZ856 AZ870 AZ884 AZ898 AZ912 AZ926 AZ940 AZ954 AZ968 AZ982 AZ996">
    <cfRule type="notContainsBlanks" priority="104" stopIfTrue="1">
      <formula>LEN(TRIM(AZ30))&gt;0</formula>
    </cfRule>
    <cfRule type="expression" dxfId="113" priority="105">
      <formula>$AY30="×"</formula>
    </cfRule>
  </conditionalFormatting>
  <conditionalFormatting sqref="AY8 AY30 AY44 AY58 AY72 AY86 AY100 AY114 AY128 AY142 AY156 AY170 AY184 AY198 AY212 AY226 AY240 AY254 AY268 AY282 AY296 AY310 AY324 AY338 AY352 AY366 AY380 AY394 AY408 AY422 AY436 AY450 AY464 AY478 AY492 AY506 AY520 AY534 AY548 AY562 AY576 AY590 AY604 AY618 AY632 AY646 AY660 AY674 AY688 AY702 AY716 AY730 AY744 AY758 AY772 AY786 AY800 AY814 AY828 AY842 AY856 AY870 AY884 AY898 AY912 AY926 AY940 AY954 AY968 AY982 AY996">
    <cfRule type="notContainsBlanks" priority="96" stopIfTrue="1">
      <formula>LEN(TRIM(AY8))&gt;0</formula>
    </cfRule>
  </conditionalFormatting>
  <conditionalFormatting sqref="AU8 AU30 AU44 AU58 AU72 AU86 AU100 AU114 AU128 AU142 AU156 AU170 AU184 AU198 AU212 AU226 AU240 AU254 AU268 AU282 AU296 AU310 AU324 AU338 AU352 AU366 AU380 AU394 AU408 AU422 AU436 AU450 AU464 AU478 AU492 AU506 AU520 AU534 AU548 AU562 AU576 AU590 AU604 AU618 AU632 AU646 AU660 AU674 AU688 AU702 AU716 AU730 AU744 AU758 AU772 AU786 AU800 AU814 AU828 AU842 AU856 AU870 AU884 AU898 AU912 AU926 AU940 AU954 AU968 AU982 AU996">
    <cfRule type="expression" dxfId="112" priority="100">
      <formula>AT8="⑧その他"</formula>
    </cfRule>
    <cfRule type="notContainsBlanks" priority="101" stopIfTrue="1">
      <formula>LEN(TRIM(AU8))&gt;0</formula>
    </cfRule>
    <cfRule type="expression" dxfId="111" priority="102">
      <formula>AS8="⑧その他"</formula>
    </cfRule>
  </conditionalFormatting>
  <conditionalFormatting sqref="AX8 AX30 AX44 AX58 AX72 AX86 AX100 AX114 AX128 AX142 AX156 AX170 AX184 AX198 AX212 AX226 AX240 AX254 AX268 AX282 AX296 AX310 AX324 AX338 AX352 AX366 AX380 AX394 AX408 AX422 AX436 AX450 AX464 AX478 AX492 AX506 AX520 AX534 AX548 AX562 AX576 AX590 AX604 AX618 AX632 AX646 AX660 AX674 AX688 AX702 AX716 AX730 AX744 AX758 AX772 AX786 AX800 AX814 AX828 AX842 AX856 AX870 AX884 AX898 AX912 AX926 AX940 AX954 AX968 AX982 AX996">
    <cfRule type="notContainsBlanks" priority="97" stopIfTrue="1">
      <formula>LEN(TRIM(AX8))&gt;0</formula>
    </cfRule>
    <cfRule type="expression" dxfId="110" priority="98">
      <formula>AW8="⑨その他"</formula>
    </cfRule>
    <cfRule type="expression" dxfId="109" priority="99">
      <formula>AV8="⑨その他"</formula>
    </cfRule>
  </conditionalFormatting>
  <conditionalFormatting sqref="AS17 AS31 AS45 AS59 AS73 AS87 AS101 AS115 AS129 AS143 AS157 AS171 AS185 AS199 AS213 AS227 AS241 AS255 AS269 AS283 AS297 AS311 AS325 AS339 AS353 AS367 AS381 AS395 AS409 AS423 AS437 AS451 AS465 AS479 AS493 AS507 AS521 AS535 AS549 AS563 AS577 AS591 AS605 AS619 AS633 AS647 AS661 AS675 AS689 AS703 AS717 AS731 AS745 AS759 AS773 AS787 AS801 AS815 AS829 AS843 AS857 AS871 AS885 AS899 AS913 AS927 AS941 AS955 AS969 AS983 AS997">
    <cfRule type="notContainsBlanks" priority="93" stopIfTrue="1">
      <formula>LEN(TRIM(AS17))&gt;0</formula>
    </cfRule>
  </conditionalFormatting>
  <conditionalFormatting sqref="AV17 AV31 AV45 AV59 AV73 AV87 AV101 AV115 AV129 AV143 AV157 AV171 AV185 AV199 AV213 AV227 AV241 AV255 AV269 AV283 AV297 AV311 AV325 AV339 AV353 AV367 AV381 AV395 AV409 AV423 AV437 AV451 AV465 AV479 AV493 AV507 AV521 AV535 AV549 AV563 AV577 AV591 AV605 AV619 AV633 AV647 AV661 AV675 AV689 AV703 AV717 AV731 AV745 AV759 AV773 AV787 AV801 AV815 AV829 AV843 AV857 AV871 AV885 AV899 AV913 AV927 AV941 AV955 AV969 AV983 AV997">
    <cfRule type="notContainsBlanks" priority="90" stopIfTrue="1">
      <formula>LEN(TRIM(AV17))&gt;0</formula>
    </cfRule>
    <cfRule type="expression" dxfId="108" priority="91">
      <formula>$AR17="×"</formula>
    </cfRule>
    <cfRule type="expression" dxfId="107" priority="92">
      <formula>$AR17="△"</formula>
    </cfRule>
  </conditionalFormatting>
  <conditionalFormatting sqref="AZ17 AZ31 AZ45 AZ59 AZ73 AZ87 AZ101 AZ115 AZ129 AZ143 AZ157 AZ171 AZ185 AZ199 AZ213 AZ227 AZ241 AZ255 AZ269 AZ283 AZ297 AZ311 AZ325 AZ339 AZ353 AZ367 AZ381 AZ395 AZ409 AZ423 AZ437 AZ451 AZ465 AZ479 AZ493 AZ507 AZ521 AZ535 AZ549 AZ563 AZ577 AZ591 AZ605 AZ619 AZ633 AZ647 AZ661 AZ675 AZ689 AZ703 AZ717 AZ731 AZ745 AZ759 AZ773 AZ787 AZ801 AZ815 AZ829 AZ843 AZ857 AZ871 AZ885 AZ899 AZ913 AZ927 AZ941 AZ955 AZ969 AZ983 AZ997">
    <cfRule type="notContainsBlanks" priority="88" stopIfTrue="1">
      <formula>LEN(TRIM(AZ17))&gt;0</formula>
    </cfRule>
    <cfRule type="expression" dxfId="106" priority="89">
      <formula>$AY17="×"</formula>
    </cfRule>
  </conditionalFormatting>
  <conditionalFormatting sqref="AY17 AY31 AY45 AY59 AY73 AY87 AY101 AY115 AY129 AY143 AY157 AY171 AY185 AY199 AY213 AY227 AY241 AY255 AY269 AY283 AY297 AY311 AY325 AY339 AY353 AY367 AY381 AY395 AY409 AY423 AY437 AY451 AY465 AY479 AY493 AY507 AY521 AY535 AY549 AY563 AY577 AY591 AY605 AY619 AY633 AY647 AY661 AY675 AY689 AY703 AY717 AY731 AY745 AY759 AY773 AY787 AY801 AY815 AY829 AY843 AY857 AY871 AY885 AY899 AY913 AY927 AY941 AY955 AY969 AY983 AY997">
    <cfRule type="notContainsBlanks" priority="80" stopIfTrue="1">
      <formula>LEN(TRIM(AY17))&gt;0</formula>
    </cfRule>
  </conditionalFormatting>
  <conditionalFormatting sqref="AU17 AU31 AU45 AU59 AU73 AU87 AU101 AU115 AU129 AU143 AU157 AU171 AU185 AU199 AU213 AU227 AU241 AU255 AU269 AU283 AU297 AU311 AU325 AU339 AU353 AU367 AU381 AU395 AU409 AU423 AU437 AU451 AU465 AU479 AU493 AU507 AU521 AU535 AU549 AU563 AU577 AU591 AU605 AU619 AU633 AU647 AU661 AU675 AU689 AU703 AU717 AU731 AU745 AU759 AU773 AU787 AU801 AU815 AU829 AU843 AU857 AU871 AU885 AU899 AU913 AU927 AU941 AU955 AU969 AU983 AU997">
    <cfRule type="expression" dxfId="105" priority="84">
      <formula>AT17="⑧その他"</formula>
    </cfRule>
    <cfRule type="notContainsBlanks" priority="85" stopIfTrue="1">
      <formula>LEN(TRIM(AU17))&gt;0</formula>
    </cfRule>
    <cfRule type="expression" dxfId="104" priority="86">
      <formula>AS17="⑧その他"</formula>
    </cfRule>
  </conditionalFormatting>
  <conditionalFormatting sqref="AX17 AX31 AX45 AX59 AX73 AX87 AX101 AX115 AX129 AX143 AX157 AX171 AX185 AX199 AX213 AX227 AX241 AX255 AX269 AX283 AX297 AX311 AX325 AX339 AX353 AX367 AX381 AX395 AX409 AX423 AX437 AX451 AX465 AX479 AX493 AX507 AX521 AX535 AX549 AX563 AX577 AX591 AX605 AX619 AX633 AX647 AX661 AX675 AX689 AX703 AX717 AX731 AX745 AX759 AX773 AX787 AX801 AX815 AX829 AX843 AX857 AX871 AX885 AX899 AX913 AX927 AX941 AX955 AX969 AX983 AX997">
    <cfRule type="notContainsBlanks" priority="81" stopIfTrue="1">
      <formula>LEN(TRIM(AX17))&gt;0</formula>
    </cfRule>
    <cfRule type="expression" dxfId="103" priority="82">
      <formula>AW17="⑨その他"</formula>
    </cfRule>
    <cfRule type="expression" dxfId="102" priority="83">
      <formula>AV17="⑨その他"</formula>
    </cfRule>
  </conditionalFormatting>
  <conditionalFormatting sqref="AG25:AG31 AG39:AG45 AG53:AG59 AG67:AG73 AG81:AG87 AG95:AG101 AG109:AG115 AG123:AG129 AG137:AG143 AG151:AG157 AG165:AG171 AG179:AG185 AG193:AG199 AG207:AG213 AG221:AG227 AG235:AG241 AG249:AG255 AG263:AG269 AG277:AG283 AG291:AG297 AG305:AG311 AG319:AG325 AG333:AG339 AG347:AG353 AG361:AG367 AG375:AG381 AG389:AG395 AG403:AG409 AG417:AG423 AG431:AG437 AG445:AG451 AG459:AG465 AG473:AG479 AG487:AG493 AG501:AG507 AG515:AG521 AG529:AG535 AG543:AG549 AG557:AG563 AG571:AG577 AG585:AG591 AG599:AG605 AG613:AG619 AG627:AG633 AG641:AG647 AG655:AG661 AG669:AG675 AG683:AG689 AG697:AG703 AG711:AG717 AG725:AG731 AG739:AG745 AG753:AG759 AG767:AG773 AG781:AG787 AG795:AG801 AG809:AG815 AG823:AG829 AG837:AG843 AG851:AG857 AG865:AG871 AG879:AG885 AG893:AG899 AG907:AG913 AG921:AG927 AG935:AG941 AG949:AG955 AG963:AG969 AG977:AG983 AG991:AG997">
    <cfRule type="expression" dxfId="101" priority="79">
      <formula>$T25="－"</formula>
    </cfRule>
  </conditionalFormatting>
  <conditionalFormatting sqref="AE25:AE31 AE39:AE45 AE53:AE59 AE67:AE73 AE81:AE87 AE95:AE101 AE109:AE115 AE123:AE129 AE137:AE143 AE151:AE157 AE165:AE171 AE179:AE185 AE193:AE199 AE207:AE213 AE221:AE227 AE235:AE241 AE249:AE255 AE263:AE269 AE277:AE283 AE291:AE297 AE305:AE311 AE319:AE325 AE333:AE339 AE347:AE353 AE361:AE367 AE375:AE381 AE389:AE395 AE403:AE409 AE417:AE423 AE431:AE437 AE445:AE451 AE459:AE465 AE473:AE479 AE487:AE493 AE501:AE507 AE515:AE521 AE529:AE535 AE543:AE549 AE557:AE563 AE571:AE577 AE585:AE591 AE599:AE605 AE613:AE619 AE627:AE633 AE641:AE647 AE655:AE661 AE669:AE675 AE683:AE689 AE697:AE703 AE711:AE717 AE725:AE731 AE739:AE745 AE753:AE759 AE767:AE773 AE781:AE787 AE795:AE801 AE809:AE815 AE823:AE829 AE837:AE843 AE851:AE857 AE865:AE871 AE879:AE885 AE893:AE899 AE907:AE913 AE921:AE927 AE935:AE941 AE949:AE955 AE963:AE969 AE977:AE983 AE991:AE997">
    <cfRule type="expression" dxfId="100" priority="77">
      <formula>$AD25="×"</formula>
    </cfRule>
  </conditionalFormatting>
  <conditionalFormatting sqref="AC25:AC31 AC39:AC45 AC53:AC59 AC67:AC73 AC81:AC87 AC95:AC101 AC109:AC115 AC123:AC129 AC137:AC143 AC151:AC157 AC165:AC171 AC179:AC185 AC193:AC199 AC207:AC213 AC221:AC227 AC235:AC241 AC249:AC255 AC263:AC269 AC277:AC283 AC291:AC297 AC305:AC311 AC319:AC325 AC333:AC339 AC347:AC353 AC361:AC367 AC375:AC381 AC389:AC395 AC403:AC409 AC417:AC423 AC431:AC437 AC445:AC451 AC459:AC465 AC473:AC479 AC487:AC493 AC501:AC507 AC515:AC521 AC529:AC535 AC543:AC549 AC557:AC563 AC571:AC577 AC585:AC591 AC599:AC605 AC613:AC619 AC627:AC633 AC641:AC647 AC655:AC661 AC669:AC675 AC683:AC689 AC697:AC703 AC711:AC717 AC725:AC731 AC739:AC745 AC753:AC759 AC767:AC773 AC781:AC787 AC795:AC801 AC809:AC815 AC823:AC829 AC837:AC843 AC851:AC857 AC865:AC871 AC879:AC885 AC893:AC899 AC907:AC913 AC921:AC927 AC935:AC941 AC949:AC955 AC963:AC969 AC977:AC983 AC991:AC997">
    <cfRule type="expression" dxfId="99" priority="76">
      <formula>$AB25="－"</formula>
    </cfRule>
  </conditionalFormatting>
  <conditionalFormatting sqref="AD25:AE31 AD39:AE45 AD53:AE59 AD67:AE73 AD81:AE87 AD95:AE101 AD109:AE115 AD123:AE129 AD137:AE143 AD151:AE157 AD165:AE171 AD179:AE185 AD193:AE199 AD207:AE213 AD221:AE227 AD235:AE241 AD249:AE255 AD263:AE269 AD277:AE283 AD291:AE297 AD305:AE311 AD319:AE325 AD333:AE339 AD347:AE353 AD361:AE367 AD375:AE381 AD389:AE395 AD403:AE409 AD417:AE423 AD431:AE437 AD445:AE451 AD459:AE465 AD473:AE479 AD487:AE493 AD501:AE507 AD515:AE521 AD529:AE535 AD543:AE549 AD557:AE563 AD571:AE577 AD585:AE591 AD599:AE605 AD613:AE619 AD627:AE633 AD641:AE647 AD655:AE661 AD669:AE675 AD683:AE689 AD697:AE703 AD711:AE717 AD725:AE731 AD739:AE745 AD753:AE759 AD767:AE773 AD781:AE787 AD795:AE801 AD809:AE815 AD823:AE829 AD837:AE843 AD851:AE857 AD865:AE871 AD879:AE885 AD893:AE899 AD907:AE913 AD921:AE927 AD935:AE941 AD949:AE955 AD963:AE969 AD977:AE983 AD991:AE997">
    <cfRule type="expression" dxfId="98" priority="70" stopIfTrue="1">
      <formula>$AB25="－"</formula>
    </cfRule>
  </conditionalFormatting>
  <conditionalFormatting sqref="AE25:AE31 AE39:AE45 AE53:AE59 AE67:AE73 AE81:AE87 AE95:AE101 AE109:AE115 AE123:AE129 AE137:AE143 AE151:AE157 AE165:AE171 AE179:AE185 AE193:AE199 AE207:AE213 AE221:AE227 AE235:AE241 AE249:AE255 AE263:AE269 AE277:AE283 AE291:AE297 AE305:AE311 AE319:AE325 AE333:AE339 AE347:AE353 AE361:AE367 AE375:AE381 AE389:AE395 AE403:AE409 AE417:AE423 AE431:AE437 AE445:AE451 AE459:AE465 AE473:AE479 AE487:AE493 AE501:AE507 AE515:AE521 AE529:AE535 AE543:AE549 AE557:AE563 AE571:AE577 AE585:AE591 AE599:AE605 AE613:AE619 AE627:AE633 AE641:AE647 AE655:AE661 AE669:AE675 AE683:AE689 AE697:AE703 AE711:AE717 AE725:AE731 AE739:AE745 AE753:AE759 AE767:AE773 AE781:AE787 AE795:AE801 AE809:AE815 AE823:AE829 AE837:AE843 AE851:AE857 AE865:AE871 AE879:AE885 AE893:AE899 AE907:AE913 AE921:AE927 AE935:AE941 AE949:AE955 AE963:AE969 AE977:AE983 AE991:AE997">
    <cfRule type="notContainsBlanks" priority="75" stopIfTrue="1">
      <formula>LEN(TRIM(AE25))&gt;0</formula>
    </cfRule>
  </conditionalFormatting>
  <conditionalFormatting sqref="AR13 AR25 AR39 AR53 AR67 AR81 AR95 AR109 AR123 AR137 AR151 AR165 AR179 AR193 AR207 AR221 AR235 AR249 AR263 AR277 AR291 AR305 AR319 AR333 AR347 AR361 AR375 AR389 AR403 AR417 AR431 AR445 AR459 AR473 AR487 AR501 AR515 AR529 AR543 AR557 AR571 AR585 AR599 AR613 AR627 AR641 AR655 AR669 AR683 AR697 AR711 AR725 AR739 AR753 AR767 AR781 AR795 AR809 AR823 AR837 AR851 AR865 AR879 AR893 AR907 AR921 AR935 AR949 AR963 AR977 AR991">
    <cfRule type="notContainsBlanks" priority="213" stopIfTrue="1">
      <formula>LEN(TRIM(AR13))&gt;0</formula>
    </cfRule>
    <cfRule type="expression" dxfId="97" priority="214">
      <formula>$AB13=1</formula>
    </cfRule>
  </conditionalFormatting>
  <conditionalFormatting sqref="AR26:AR31 AR40:AR45 AR54:AR59 AR68:AR73 AR82:AR87 AR96:AR101 AR110:AR115 AR124:AR129 AR138:AR143 AR152:AR157 AR166:AR171 AR180:AR185 AR194:AR199 AR208:AR213 AR222:AR227 AR236:AR241 AR250:AR255 AR264:AR269 AR278:AR283 AR292:AR297 AR306:AR311 AR320:AR325 AR334:AR339 AR348:AR353 AR362:AR367 AR376:AR381 AR390:AR395 AR404:AR409 AR418:AR423 AR432:AR437 AR446:AR451 AR460:AR465 AR474:AR479 AR488:AR493 AR502:AR507 AR516:AR521 AR530:AR535 AR544:AR549 AR558:AR563 AR572:AR577 AR586:AR591 AR600:AR605 AR614:AR619 AR628:AR633 AR642:AR647 AR656:AR661 AR670:AR675 AR684:AR689 AR698:AR703 AR712:AR717 AR726:AR731 AR740:AR745 AR754:AR759 AR768:AR773 AR782:AR787 AR796:AR801 AR810:AR815 AR824:AR829 AR838:AR843 AR852:AR857 AR866:AR871 AR880:AR885 AR894:AR899 AR908:AR913 AR922:AR927 AR936:AR941 AR950:AR955 AR964:AR969 AR978:AR983 AR992:AR997">
    <cfRule type="notContainsBlanks" priority="72" stopIfTrue="1">
      <formula>LEN(TRIM(AR26))&gt;0</formula>
    </cfRule>
    <cfRule type="expression" dxfId="96" priority="73">
      <formula>$AB26=1</formula>
    </cfRule>
  </conditionalFormatting>
  <conditionalFormatting sqref="AD25:AD31 AD39:AD45 AD53:AD59 AD67:AD73 AD81:AD87 AD95:AD101 AD109:AD115 AD123:AD129 AD137:AD143 AD151:AD157 AD165:AD171 AD179:AD185 AD193:AD199 AD207:AD213 AD221:AD227 AD235:AD241 AD249:AD255 AD263:AD269 AD277:AD283 AD291:AD297 AD305:AD311 AD319:AD325 AD333:AD339 AD347:AD353 AD361:AD367 AD375:AD381 AD389:AD395 AD403:AD409 AD417:AD423 AD431:AD437 AD445:AD451 AD459:AD465 AD473:AD479 AD487:AD493 AD501:AD507 AD515:AD521 AD529:AD535 AD543:AD549 AD557:AD563 AD571:AD577 AD585:AD591 AD599:AD605 AD613:AD619 AD627:AD633 AD641:AD647 AD655:AD661 AD669:AD675 AD683:AD689 AD697:AD703 AD711:AD717 AD725:AD731 AD739:AD745 AD753:AD759 AD767:AD773 AD781:AD787 AD795:AD801 AD809:AD815 AD823:AD829 AD837:AD843 AD851:AD857 AD865:AD871 AD879:AD885 AD893:AD899 AD907:AD913 AD921:AD927 AD935:AD941 AD949:AD955 AD963:AD969 AD977:AD983 AD991:AD997">
    <cfRule type="containsBlanks" dxfId="95" priority="74">
      <formula>LEN(TRIM(AD25))=0</formula>
    </cfRule>
  </conditionalFormatting>
  <conditionalFormatting sqref="AD25:AD31 AD39:AD45 AD53:AD59 AD67:AD73 AD81:AD87 AD95:AD101 AD109:AD115 AD123:AD129 AD137:AD143 AD151:AD157 AD165:AD171 AD179:AD185 AD193:AD199 AD207:AD213 AD221:AD227 AD235:AD241 AD249:AD255 AD263:AD269 AD277:AD283 AD291:AD297 AD305:AD311 AD319:AD325 AD333:AD339 AD347:AD353 AD361:AD367 AD375:AD381 AD389:AD395 AD403:AD409 AD417:AD423 AD431:AD437 AD445:AD451 AD459:AD465 AD473:AD479 AD487:AD493 AD501:AD507 AD515:AD521 AD529:AD535 AD543:AD549 AD557:AD563 AD571:AD577 AD585:AD591 AD599:AD605 AD613:AD619 AD627:AD633 AD641:AD647 AD655:AD661 AD669:AD675 AD683:AD689 AD697:AD703 AD711:AD717 AD725:AD731 AD739:AD745 AD753:AD759 AD767:AD773 AD781:AD787 AD795:AD801 AD809:AD815 AD823:AD829 AD837:AD843 AD851:AD857 AD865:AD871 AD879:AD885 AD893:AD899 AD907:AD913 AD921:AD927 AD935:AD941 AD949:AD955 AD963:AD969 AD977:AD983 AD991:AD997">
    <cfRule type="notContainsBlanks" priority="71" stopIfTrue="1">
      <formula>LEN(TRIM(AD25))&gt;0</formula>
    </cfRule>
  </conditionalFormatting>
  <conditionalFormatting sqref="AF13 AF25 AF39 AF53 AF67 AF81 AF95 AF109 AF123 AF137 AF151 AF165 AF179 AF193 AF207 AF221 AF235 AF249 AF263 AF277 AF291 AF305 AF319 AF333 AF347 AF361 AF375 AF389 AF403 AF417 AF431 AF445 AF459 AF473 AF487 AF501 AF515 AF529 AF543 AF557 AF571 AF585 AF599 AF613 AF627 AF641 AF655 AF669 AF683 AF697 AF711 AF725 AF739 AF753 AF767 AF781 AF795 AF809 AF823 AF837 AF851 AF865 AF879 AF893 AF907 AF921 AF935 AF949 AF963 AF977 AF991">
    <cfRule type="containsBlanks" dxfId="94" priority="69">
      <formula>LEN(TRIM(AF13))=0</formula>
    </cfRule>
  </conditionalFormatting>
  <conditionalFormatting sqref="AF13 AF25 AF39 AF53 AF67 AF81 AF95 AF109 AF123 AF137 AF151 AF165 AF179 AF193 AF207 AF221 AF235 AF249 AF263 AF277 AF291 AF305 AF319 AF333 AF347 AF361 AF375 AF389 AF403 AF417 AF431 AF445 AF459 AF473 AF487 AF501 AF515 AF529 AF543 AF557 AF571 AF585 AF599 AF613 AF627 AF641 AF655 AF669 AF683 AF697 AF711 AF725 AF739 AF753 AF767 AF781 AF795 AF809 AF823 AF837 AF851 AF865 AF879 AF893 AF907 AF921 AF935 AF949 AF963 AF977 AF991">
    <cfRule type="notContainsBlanks" priority="68" stopIfTrue="1">
      <formula>LEN(TRIM(AF13))&gt;0</formula>
    </cfRule>
  </conditionalFormatting>
  <conditionalFormatting sqref="AF26:AF31 AF40:AF45 AF54:AF59 AF68:AF73 AF82:AF87 AF96:AF101 AF110:AF115 AF124:AF129 AF138:AF143 AF152:AF157 AF166:AF171 AF180:AF185 AF194:AF199 AF208:AF213 AF222:AF227 AF236:AF241 AF250:AF255 AF264:AF269 AF278:AF283 AF292:AF297 AF306:AF311 AF320:AF325 AF334:AF339 AF348:AF353 AF362:AF367 AF376:AF381 AF390:AF395 AF404:AF409 AF418:AF423 AF432:AF437 AF446:AF451 AF460:AF465 AF474:AF479 AF488:AF493 AF502:AF507 AF516:AF521 AF530:AF535 AF544:AF549 AF558:AF563 AF572:AF577 AF586:AF591 AF600:AF605 AF614:AF619 AF628:AF633 AF642:AF647 AF656:AF661 AF670:AF675 AF684:AF689 AF698:AF703 AF712:AF717 AF726:AF731 AF740:AF745 AF754:AF759 AF768:AF773 AF782:AF787 AF796:AF801 AF810:AF815 AF824:AF829 AF838:AF843 AF852:AF857 AF866:AF871 AF880:AF885 AF894:AF899 AF908:AF913 AF922:AF927 AF936:AF941 AF950:AF955 AF964:AF969 AF978:AF983 AF992:AF997">
    <cfRule type="containsBlanks" dxfId="93" priority="67">
      <formula>LEN(TRIM(AF26))=0</formula>
    </cfRule>
  </conditionalFormatting>
  <conditionalFormatting sqref="AF26:AF31 AF40:AF45 AF54:AF59 AF68:AF73 AF82:AF87 AF96:AF101 AF110:AF115 AF124:AF129 AF138:AF143 AF152:AF157 AF166:AF171 AF180:AF185 AF194:AF199 AF208:AF213 AF222:AF227 AF236:AF241 AF250:AF255 AF264:AF269 AF278:AF283 AF292:AF297 AF306:AF311 AF320:AF325 AF334:AF339 AF348:AF353 AF362:AF367 AF376:AF381 AF390:AF395 AF404:AF409 AF418:AF423 AF432:AF437 AF446:AF451 AF460:AF465 AF474:AF479 AF488:AF493 AF502:AF507 AF516:AF521 AF530:AF535 AF544:AF549 AF558:AF563 AF572:AF577 AF586:AF591 AF600:AF605 AF614:AF619 AF628:AF633 AF642:AF647 AF656:AF661 AF670:AF675 AF684:AF689 AF698:AF703 AF712:AF717 AF726:AF731 AF740:AF745 AF754:AF759 AF768:AF773 AF782:AF787 AF796:AF801 AF810:AF815 AF824:AF829 AF838:AF843 AF852:AF857 AF866:AF871 AF880:AF885 AF894:AF899 AF908:AF913 AF922:AF927 AF936:AF941 AF950:AF955 AF964:AF969 AF978:AF983 AF992:AF997">
    <cfRule type="notContainsBlanks" priority="66" stopIfTrue="1">
      <formula>LEN(TRIM(AF26))&gt;0</formula>
    </cfRule>
  </conditionalFormatting>
  <conditionalFormatting sqref="Z25:Z31 Z39:Z45 Z53:Z59 Z67:Z73 Z81:Z87 Z95:Z101 Z109:Z115 Z123:Z129 Z137:Z143 Z151:Z157 Z165:Z171 Z179:Z185 Z193:Z199 Z207:Z213 Z221:Z227 Z235:Z241 Z249:Z255 Z263:Z269 Z277:Z283 Z291:Z297 Z305:Z311 Z319:Z325 Z333:Z339 Z347:Z353 Z361:Z367 Z375:Z381 Z389:Z395 Z403:Z409 Z417:Z423 Z431:Z437 Z445:Z451 Z459:Z465 Z473:Z479 Z487:Z493 Z501:Z507 Z515:Z521 Z529:Z535 Z543:Z549 Z557:Z563 Z571:Z577 Z585:Z591 Z599:Z605 Z613:Z619 Z627:Z633 Z641:Z647 Z655:Z661 Z669:Z675 Z683:Z689 Z697:Z703 Z711:Z717 Z725:Z731 Z739:Z745 Z753:Z759 Z767:Z773 Z781:Z787 Z795:Z801 Z809:Z815 Z823:Z829 Z837:Z843 Z851:Z857 Z865:Z871 Z879:Z885 Z893:Z899 Z907:Z913 Z921:Z927 Z935:Z941 Z949:Z955 Z963:Z969 Z977:Z983 Z991:Z997">
    <cfRule type="containsBlanks" dxfId="92" priority="65">
      <formula>LEN(TRIM(Z25))=0</formula>
    </cfRule>
  </conditionalFormatting>
  <conditionalFormatting sqref="Z25:Z31 Z39:Z45 Z53:Z59 Z67:Z73 Z81:Z87 Z95:Z101 Z109:Z115 Z123:Z129 Z137:Z143 Z151:Z157 Z165:Z171 Z179:Z185 Z193:Z199 Z207:Z213 Z221:Z227 Z235:Z241 Z249:Z255 Z263:Z269 Z277:Z283 Z291:Z297 Z305:Z311 Z319:Z325 Z333:Z339 Z347:Z353 Z361:Z367 Z375:Z381 Z389:Z395 Z403:Z409 Z417:Z423 Z431:Z437 Z445:Z451 Z459:Z465 Z473:Z479 Z487:Z493 Z501:Z507 Z515:Z521 Z529:Z535 Z543:Z549 Z557:Z563 Z571:Z577 Z585:Z591 Z599:Z605 Z613:Z619 Z627:Z633 Z641:Z647 Z655:Z661 Z669:Z675 Z683:Z689 Z697:Z703 Z711:Z717 Z725:Z731 Z739:Z745 Z753:Z759 Z767:Z773 Z781:Z787 Z795:Z801 Z809:Z815 Z823:Z829 Z837:Z843 Z851:Z857 Z865:Z871 Z879:Z885 Z893:Z899 Z907:Z913 Z921:Z927 Z935:Z941 Z949:Z955 Z963:Z969 Z977:Z983 Z991:Z997">
    <cfRule type="notContainsBlanks" priority="64" stopIfTrue="1">
      <formula>LEN(TRIM(Z25))&gt;0</formula>
    </cfRule>
  </conditionalFormatting>
  <conditionalFormatting sqref="L13 L25 L39 L53 L67 L81 L95 L109 L123 L137 L151 L165 L179 L193 L207 L221 L235 L249 L263 L277 L291 L305 L319 L333 L347 L361 L375 L389 L403 L417 L431 L445 L459 L473 L487 L501 L515 L529 L543 L557 L571 L585 L599 L613 L627 L641 L655 L669 L683 L697 L711 L725 L739 L753 L767 L781 L795 L809 L823 L837 L851 L865 L879 L893 L907 L921 L935 L949 L963 L977 L991">
    <cfRule type="expression" dxfId="91" priority="215">
      <formula>K13=""</formula>
    </cfRule>
  </conditionalFormatting>
  <conditionalFormatting sqref="Z13 Z25 Z39 Z53 Z67 Z81 Z95 Z109 Z123 Z137 Z151 Z165 Z179 Z193 Z207 Z221 Z235 Z249 Z263 Z277 Z291 Z305 Z319 Z333 Z347 Z361 Z375 Z389 Z403 Z417 Z431 Z445 Z459 Z473 Z487 Z501 Z515 Z529 Z543 Z557 Z571 Z585 Z599 Z613 Z627 Z641 Z655 Z669 Z683 Z697 Z711 Z725 Z739 Z753 Z767 Z781 Z795 Z809 Z823 Z837 Z851 Z865 Z879 Z893 Z907 Z921 Z935 Z949 Z963 Z977 Z991">
    <cfRule type="expression" dxfId="90" priority="63">
      <formula>$BL13=1</formula>
    </cfRule>
  </conditionalFormatting>
  <conditionalFormatting sqref="AQ26:AQ31 AQ40:AQ45 AQ54:AQ59 AQ68:AQ73 AQ82:AQ87 AQ96:AQ101 AQ110:AQ115 AQ124:AQ129 AQ138:AQ143 AQ152:AQ157 AQ166:AQ171 AQ180:AQ185 AQ194:AQ199 AQ208:AQ213 AQ222:AQ227 AQ236:AQ241 AQ250:AQ255 AQ264:AQ269 AQ278:AQ283 AQ292:AQ297 AQ306:AQ311 AQ320:AQ325 AQ334:AQ339 AQ348:AQ353 AQ362:AQ367 AQ376:AQ381 AQ390:AQ395 AQ404:AQ409 AQ418:AQ423 AQ432:AQ437 AQ446:AQ451 AQ460:AQ465 AQ474:AQ479 AQ488:AQ493 AQ502:AQ507 AQ516:AQ521 AQ530:AQ535 AQ544:AQ549 AQ558:AQ563 AQ572:AQ577 AQ586:AQ591 AQ600:AQ605 AQ614:AQ619 AQ628:AQ633 AQ642:AQ647 AQ656:AQ661 AQ670:AQ675 AQ684:AQ689 AQ698:AQ703 AQ712:AQ717 AQ726:AQ731 AQ740:AQ745 AQ754:AQ759 AQ768:AQ773 AQ782:AQ787 AQ796:AQ801 AQ810:AQ815 AQ824:AQ829 AQ838:AQ843 AQ852:AQ857 AQ866:AQ871 AQ880:AQ885 AQ894:AQ899 AQ908:AQ913 AQ922:AQ927 AQ936:AQ941 AQ950:AQ955 AQ964:AQ969 AQ978:AQ983 AQ992:AQ997">
    <cfRule type="notContainsBlanks" priority="61" stopIfTrue="1">
      <formula>LEN(TRIM(AQ26))&gt;0</formula>
    </cfRule>
    <cfRule type="expression" dxfId="89" priority="62">
      <formula>$AY26="×"</formula>
    </cfRule>
  </conditionalFormatting>
  <conditionalFormatting sqref="AM25:AP31 AM39:AP45 AM53:AP59 AM67:AP73 AM81:AP87 AM95:AP101 AM109:AP115 AM123:AP129 AM137:AP143 AM151:AP157 AM165:AP171 AM179:AP185 AM193:AP199 AM207:AP213 AM221:AP227 AM235:AP241 AM249:AP255 AM263:AP269 AM277:AP283 AM291:AP297 AM305:AP311 AM319:AP325 AM333:AP339 AM347:AP353 AM361:AP367 AM375:AP381 AM389:AP395 AM403:AP409 AM417:AP423 AM431:AP437 AM445:AP451 AM459:AP465 AM473:AP479 AM487:AP493 AM501:AP507 AM515:AP521 AM529:AP535 AM543:AP549 AM557:AP563 AM571:AP577 AM585:AP591 AM599:AP605 AM613:AP619 AM627:AP633 AM641:AP647 AM655:AP661 AM669:AP675 AM683:AP689 AM697:AP703 AM711:AP717 AM725:AP731 AM739:AP745 AM753:AP759 AM767:AP773 AM781:AP787 AM795:AP801 AM809:AP815 AM823:AP829 AM837:AP843 AM851:AP857 AM865:AP871 AM879:AP885 AM893:AP899 AM907:AP913 AM921:AP927 AM935:AP941 AM949:AP955 AM963:AP969 AM977:AP983 AM991:AP997">
    <cfRule type="notContainsBlanks" priority="51" stopIfTrue="1">
      <formula>LEN(TRIM(AM25))&gt;0</formula>
    </cfRule>
  </conditionalFormatting>
  <conditionalFormatting sqref="AN25:AP31 AN39:AP45 AN53:AP59 AN67:AP73 AN81:AP87 AN95:AP101 AN109:AP115 AN123:AP129 AN137:AP143 AN151:AP157 AN165:AP171 AN179:AP185 AN193:AP199 AN207:AP213 AN221:AP227 AN235:AP241 AN249:AP255 AN263:AP269 AN277:AP283 AN291:AP297 AN305:AP311 AN319:AP325 AN333:AP339 AN347:AP353 AN361:AP367 AN375:AP381 AN389:AP395 AN403:AP409 AN417:AP423 AN431:AP437 AN445:AP451 AN459:AP465 AN473:AP479 AN487:AP493 AN501:AP507 AN515:AP521 AN529:AP535 AN543:AP549 AN557:AP563 AN571:AP577 AN585:AP591 AN599:AP605 AN613:AP619 AN627:AP633 AN641:AP647 AN655:AP661 AN669:AP675 AN683:AP689 AN697:AP703 AN711:AP717 AN725:AP731 AN739:AP745 AN753:AP759 AN767:AP773 AN781:AP787 AN795:AP801 AN809:AP815 AN823:AP829 AN837:AP843 AN851:AP857 AN865:AP871 AN879:AP885 AN893:AP899 AN907:AP913 AN921:AP927 AN935:AP941 AN949:AP955 AN963:AP969 AN977:AP983 AN991:AP997">
    <cfRule type="notContainsBlanks" priority="54" stopIfTrue="1">
      <formula>LEN(TRIM(AN25))&gt;0</formula>
    </cfRule>
  </conditionalFormatting>
  <conditionalFormatting sqref="AQ25:AQ31 AQ39:AQ45 AQ53:AQ59 AQ67:AQ73 AQ81:AQ87 AQ95:AQ101 AQ109:AQ115 AQ123:AQ129 AQ137:AQ143 AQ151:AQ157 AQ165:AQ171 AQ179:AQ185 AQ193:AQ199 AQ207:AQ213 AQ221:AQ227 AQ235:AQ241 AQ249:AQ255 AQ263:AQ269 AQ277:AQ283 AQ291:AQ297 AQ305:AQ311 AQ319:AQ325 AQ333:AQ339 AQ347:AQ353 AQ361:AQ367 AQ375:AQ381 AQ389:AQ395 AQ403:AQ409 AQ417:AQ423 AQ431:AQ437 AQ445:AQ451 AQ459:AQ465 AQ473:AQ479 AQ487:AQ493 AQ501:AQ507 AQ515:AQ521 AQ529:AQ535 AQ543:AQ549 AQ557:AQ563 AQ571:AQ577 AQ585:AQ591 AQ599:AQ605 AQ613:AQ619 AQ627:AQ633 AQ641:AQ647 AQ655:AQ661 AQ669:AQ675 AQ683:AQ689 AQ697:AQ703 AQ711:AQ717 AQ725:AQ731 AQ739:AQ745 AQ753:AQ759 AQ767:AQ773 AQ781:AQ787 AQ795:AQ801 AQ809:AQ815 AQ823:AQ829 AQ837:AQ843 AQ851:AQ857 AQ865:AQ871 AQ879:AQ885 AQ893:AQ899 AQ907:AQ913 AQ921:AQ927 AQ935:AQ941 AQ949:AQ955 AQ963:AQ969 AQ977:AQ983 AQ991:AQ997">
    <cfRule type="notContainsBlanks" priority="50" stopIfTrue="1">
      <formula>LEN(TRIM(AQ25))&gt;0</formula>
    </cfRule>
  </conditionalFormatting>
  <conditionalFormatting sqref="O21">
    <cfRule type="expression" dxfId="88" priority="45">
      <formula>BM21="×"</formula>
    </cfRule>
  </conditionalFormatting>
  <conditionalFormatting sqref="O22">
    <cfRule type="expression" dxfId="87" priority="44">
      <formula>BM22="×"</formula>
    </cfRule>
  </conditionalFormatting>
  <conditionalFormatting sqref="O24">
    <cfRule type="expression" dxfId="86" priority="43">
      <formula>BM24="×"</formula>
    </cfRule>
  </conditionalFormatting>
  <conditionalFormatting sqref="O23">
    <cfRule type="expression" dxfId="85" priority="42">
      <formula>BM23="×"</formula>
    </cfRule>
  </conditionalFormatting>
  <conditionalFormatting sqref="O7">
    <cfRule type="expression" dxfId="84" priority="40">
      <formula>BM7="×"</formula>
    </cfRule>
  </conditionalFormatting>
  <conditionalFormatting sqref="O9">
    <cfRule type="expression" dxfId="83" priority="1">
      <formula>BM9="×"</formula>
    </cfRule>
  </conditionalFormatting>
  <dataValidations xWindow="1147" yWindow="767" count="23">
    <dataValidation type="list" allowBlank="1" showInputMessage="1" showErrorMessage="1" sqref="AV2:AX2 AF999:AF1048576" xr:uid="{00000000-0002-0000-0000-000000000000}">
      <formula1>"○"</formula1>
    </dataValidation>
    <dataValidation type="list" allowBlank="1" showInputMessage="1" showErrorMessage="1" sqref="S19:S24 S33:S38 S47:S52 S61:S66 S75:S80 S89:S94 S103:S108 S117:S122 S131:S136 S145:S150 S159:S164 S173:S178 S187:S192 S201:S206 S215:S220 S229:S234 S243:S248 S257:S262 S271:S276 S285:S290 S299:S304 S313:S318 S327:S332 S341:S346 S355:S360 S369:S374 S383:S388 S397:S402 S411:S416 S425:S430 S439:S444 S453:S458 S467:S472 S481:S486 S495:S500 S509:S514 S523:S528 S537:S542 S551:S556 S565:S570 S579:S584 S593:S598 S607:S612 S621:S626 S635:S640 S649:S654 S663:S668 S677:S682 S691:S696 S705:S710 S719:S724 S733:S738 S747:S752 S761:S766 S775:S780 S789:S794 S803:S808 S817:S822 S831:S836 S845:S850 S859:S864 S873:S878 S887:S892 S901:S906 S915:S920 S929:S934 S943:S948 S957:S962 S971:S976 S985:S990 S26:S31 S40:S45 S54:S59 S68:S73 S82:S87 S96:S101 S110:S115 S124:S129 S138:S143 S152:S157 S166:S171 S180:S185 S194:S199 S208:S213 S222:S227 S236:S241 S250:S255 S264:S269 S278:S283 S292:S297 S306:S311 S320:S325 S334:S339 S348:S353 S362:S367 S376:S381 S390:S395 S404:S409 S418:S423 S432:S437 S446:S451 S460:S465 S474:S479 S488:S493 S502:S507 S516:S521 S530:S535 S544:S549 S558:S563 S572:S577 S586:S591 S600:S605 S614:S619 S628:S633 S642:S647 S656:S661 S670:S675 S684:S689 S698:S703 S712:S717 S726:S731 S740:S745 S754:S759 S768:S773 S782:S787 S796:S801 S810:S815 S824:S829 S838:S843 S852:S857 S866:S871 S880:S885 S894:S899 S908:S913 S922:S927 S936:S941 S950:S955 S964:S969 S978:S983 S992:S997 S6 S14:S17 S8:S12" xr:uid="{00000000-0002-0000-0000-000009000000}">
      <formula1>"○,●"</formula1>
    </dataValidation>
    <dataValidation imeMode="halfAlpha" allowBlank="1" showInputMessage="1" showErrorMessage="1" sqref="M5:M6 AB1:AB6 AC1:AC2 M999:M1048576 AB999:AB1048576 AC6:AD6 X5:Y1048576 AC5:AC15 AC17:AC1048576 AC16:AD16 AD8" xr:uid="{00000000-0002-0000-0000-00000F000000}"/>
    <dataValidation type="list" allowBlank="1" showInputMessage="1" showErrorMessage="1" sqref="J1" xr:uid="{00000000-0002-0000-0000-000013000000}">
      <formula1>"（　月分）,（4月分）,（5月分）,（6月分）,（7月分）,（8月分）,（9月分）,（10月分）,（11月分）,（12月分）,（1月分）,（2月分）,（3月分）"</formula1>
    </dataValidation>
    <dataValidation type="list" allowBlank="1" showInputMessage="1" showErrorMessage="1" sqref="L999:L1048576 AD999:AD1048576" xr:uid="{00000000-0002-0000-0000-000003000000}">
      <formula1>"×"</formula1>
    </dataValidation>
    <dataValidation type="list" allowBlank="1" showErrorMessage="1" prompt="調達改善計画フォローアップ対象項目" sqref="S7 S13 S18 S32 S46 S60 S74 S88 S102 S116 S130 S144 S158 S172 S186 S200 S214 S228 S242 S256 S270 S284 S298 S312 S326 S340 S354 S368 S382 S396 S410 S424 S438 S452 S466 S480 S494 S508 S522 S536 S550 S564 S578 S592 S606 S620 S634 S648 S662 S676 S690 S704 S718 S732 S746 S760 S774 S788 S802 S816 S830 S844 S858 S872 S886 S900 S914 S928 S942 S956 S970 S984 S998 S25 S39 S53 S67 S81 S95 S109 S123 S137 S151 S165 S179 S193 S207 S221 S235 S249 S263 S277 S291 S305 S319 S333 S347 S361 S375 S389 S403 S417 S431 S445 S459 S473 S487 S501 S515 S529 S543 S557 S571 S585 S599 S613 S627 S641 S655 S669 S683 S697 S711 S725 S739 S753 S767 S781 S795 S809 S823 S837 S851 S865 S879 S893 S907 S921 S935 S949 S963 S977 S991" xr:uid="{3FB2C285-B8B8-47E6-8AA5-E7DE603E918F}">
      <formula1>"○,●"</formula1>
    </dataValidation>
    <dataValidation allowBlank="1" showInputMessage="1" showErrorMessage="1" prompt="公務員制度改革大綱（平成 13 年 12 月 25 日閣議決定）又は国家公務員法（昭和 22 年法律第 120 号）第 106 条の 25 第２項の規定により、毎年、各府省又は内閣が公表した退職した職員の「再就職状況の公表」において掲げられている民間法人又は個人、各省各庁が国の常勤職員であったものが再就職していることを把握している法人又は個人及びその他各省各庁の長が必要と認める法人又は個人をいう。 " sqref="BK5:BK6" xr:uid="{D492B90B-EFA0-434B-B355-F662977BA22B}"/>
    <dataValidation type="list" allowBlank="1" showInputMessage="1" showErrorMessage="1" sqref="AE6 AF7:AF15 AF17:AF998 AD7:AD15 AD17:AD998 AY6:AY998 Z6:Z998 AD16:AF16 AE8" xr:uid="{00000000-0002-0000-0000-000007000000}">
      <formula1>"○,×"</formula1>
    </dataValidation>
    <dataValidation type="list" allowBlank="1" showInputMessage="1" showErrorMessage="1" sqref="R6:R998" xr:uid="{00000000-0002-0000-0000-000001000000}">
      <formula1>契約方式</formula1>
    </dataValidation>
    <dataValidation type="list" allowBlank="1" showInputMessage="1" showErrorMessage="1" sqref="AA6:AA998" xr:uid="{00000000-0002-0000-0000-000002000000}">
      <formula1>予定価格の公表</formula1>
    </dataValidation>
    <dataValidation type="list" allowBlank="1" showInputMessage="1" showErrorMessage="1" sqref="AG6:AG998" xr:uid="{00000000-0002-0000-0000-000005000000}">
      <formula1>長期・国庫区分</formula1>
    </dataValidation>
    <dataValidation type="list" allowBlank="1" showInputMessage="1" showErrorMessage="1" sqref="AH6:AH998" xr:uid="{00000000-0002-0000-0000-000006000000}">
      <formula1>随契理由１</formula1>
    </dataValidation>
    <dataValidation type="list" allowBlank="1" showInputMessage="1" showErrorMessage="1" sqref="BI6:BI998" xr:uid="{00000000-0002-0000-0000-000008000000}">
      <formula1>"⑦物品等購入,⑧物品等製造,⑨物品等賃貸借,⑩役務"</formula1>
    </dataValidation>
    <dataValidation type="list" imeMode="halfAlpha" allowBlank="1" showInputMessage="1" sqref="T6:T998" xr:uid="{00000000-0002-0000-0000-00000B000000}">
      <formula1>",他官署で調達手続きを実施のため,－"</formula1>
    </dataValidation>
    <dataValidation type="list" imeMode="halfAlpha" allowBlank="1" showInputMessage="1" sqref="O6:O998" xr:uid="{00000000-0002-0000-0000-00000C000000}">
      <formula1>" ,－"</formula1>
    </dataValidation>
    <dataValidation type="list" allowBlank="1" showInputMessage="1" showErrorMessage="1" sqref="AR6:AR998" xr:uid="{00000000-0002-0000-0000-00000D000000}">
      <formula1>"○,△,×"</formula1>
    </dataValidation>
    <dataValidation type="list" allowBlank="1" showInputMessage="1" showErrorMessage="1" sqref="BJ6:BJ998" xr:uid="{00000000-0002-0000-0000-00000E000000}">
      <formula1>"単価契約,分担契約/単価契約"</formula1>
    </dataValidation>
    <dataValidation type="list" imeMode="halfAlpha" allowBlank="1" showInputMessage="1" sqref="AB6:AB998 U6:U998" xr:uid="{00000000-0002-0000-0000-000011000000}">
      <formula1>"－"</formula1>
    </dataValidation>
    <dataValidation type="list" allowBlank="1" showInputMessage="1" showErrorMessage="1" sqref="Q6:Q998" xr:uid="{13A56931-E2F5-4D95-B48A-37928EFA4839}">
      <formula1>国所管都道府県所管の区分</formula1>
    </dataValidation>
    <dataValidation type="list" allowBlank="1" showInputMessage="1" showErrorMessage="1" sqref="AO6:AO998" xr:uid="{B382DDC1-25F2-42EC-9D12-ADCA1D2E1C89}">
      <formula1>"該当,非該当"</formula1>
    </dataValidation>
    <dataValidation type="list" allowBlank="1" showInputMessage="1" showErrorMessage="1" sqref="AP6:AP998" xr:uid="{761ACFAA-4145-43E5-A4CE-FB41C6966936}">
      <formula1>"有,無"</formula1>
    </dataValidation>
    <dataValidation type="textLength" imeMode="halfAlpha" operator="equal" allowBlank="1" showInputMessage="1" showErrorMessage="1" sqref="G2:G1048576" xr:uid="{00000000-0002-0000-0000-00000A000000}">
      <formula1>5</formula1>
    </dataValidation>
    <dataValidation imeMode="halfAlpha" allowBlank="1" showInputMessage="1" sqref="V5:V1048576" xr:uid="{00000000-0002-0000-0000-000010000000}"/>
  </dataValidations>
  <pageMargins left="0.62992125984251968" right="3.937007874015748E-2" top="0.74803149606299213" bottom="0.74803149606299213" header="0.31496062992125984" footer="0.31496062992125984"/>
  <pageSetup paperSize="8" scale="69" fitToWidth="2" fitToHeight="1000" pageOrder="overThenDown" orientation="landscape" r:id="rId1"/>
  <headerFooter>
    <oddFooter>&amp;P / &amp;N ページ</oddFooter>
  </headerFooter>
  <rowBreaks count="1" manualBreakCount="1">
    <brk id="19" min="6" max="61" man="1"/>
  </rowBreaks>
  <extLst>
    <ext xmlns:x14="http://schemas.microsoft.com/office/spreadsheetml/2009/9/main" uri="{78C0D931-6437-407d-A8EE-F0AAD7539E65}">
      <x14:conditionalFormattings>
        <x14:conditionalFormatting xmlns:xm="http://schemas.microsoft.com/office/excel/2006/main">
          <x14:cfRule type="expression" priority="406" id="{25DB50EB-8038-469B-BB45-EA4922C63C73}">
            <xm:f>$R6=契約状況コード表!$B$8</xm:f>
            <x14:dxf>
              <fill>
                <patternFill>
                  <bgColor theme="0" tint="-0.14996795556505021"/>
                </patternFill>
              </fill>
            </x14:dxf>
          </x14:cfRule>
          <x14:cfRule type="expression" priority="407" id="{00BC7CA0-96B3-4238-AE26-4957EDDD390E}">
            <xm:f>$R6=契約状況コード表!$B$6</xm:f>
            <x14:dxf>
              <fill>
                <patternFill>
                  <bgColor theme="0" tint="-0.14996795556505021"/>
                </patternFill>
              </fill>
            </x14:dxf>
          </x14:cfRule>
          <x14:cfRule type="expression" priority="408" id="{62E45280-714F-456A-8674-8FDAD024EBFA}">
            <xm:f>$R6=契約状況コード表!$B$5</xm:f>
            <x14:dxf>
              <fill>
                <patternFill>
                  <bgColor theme="0" tint="-0.14996795556505021"/>
                </patternFill>
              </fill>
            </x14:dxf>
          </x14:cfRule>
          <xm:sqref>S32 S46 S60 S74 S88 S102 S116 S130 S144 S158 S172 S186 S200 S214 S228 S242 S256 S270 S284 S298 S312 S326 S340 S354 S368 S382 S396 S410 S424 S438 S452 S466 S480 S494 S508 S522 S536 S550 S564 S578 S592 S606 S620 S634 S648 S662 S676 S690 S704 S718 S732 S746 S760 S774 S788 S802 S816 S830 S844 S858 S872 S886 S900 S914 S928 S942 S956 S970 S984 S998 S6:S12 S14:S15 S17:S18</xm:sqref>
        </x14:conditionalFormatting>
        <x14:conditionalFormatting xmlns:xm="http://schemas.microsoft.com/office/excel/2006/main">
          <x14:cfRule type="expression" priority="400" id="{F9DCF97E-4893-4806-9A48-175080FBFA92}">
            <xm:f>$R19=契約状況コード表!$B$8</xm:f>
            <x14:dxf>
              <fill>
                <patternFill>
                  <bgColor theme="0" tint="-0.14996795556505021"/>
                </patternFill>
              </fill>
            </x14:dxf>
          </x14:cfRule>
          <x14:cfRule type="expression" priority="401" id="{1C8E58CE-B2B4-45BA-9D7F-264148EEC541}">
            <xm:f>$R19=契約状況コード表!$B$6</xm:f>
            <x14:dxf>
              <fill>
                <patternFill>
                  <bgColor theme="0" tint="-0.14996795556505021"/>
                </patternFill>
              </fill>
            </x14:dxf>
          </x14:cfRule>
          <x14:cfRule type="expression" priority="402" id="{E90633EB-165D-4634-9A8F-8EB59243DECD}">
            <xm:f>$R19=契約状況コード表!$B$5</xm:f>
            <x14:dxf>
              <fill>
                <patternFill>
                  <bgColor theme="0" tint="-0.14996795556505021"/>
                </patternFill>
              </fill>
            </x14:dxf>
          </x14:cfRule>
          <xm:sqref>S19:S24 S33:S38 S47:S52 S61:S66 S75:S80 S89:S94 S103:S108 S117:S122 S131:S136 S145:S150 S159:S164 S173:S178 S187:S192 S201:S206 S215:S220 S229:S234 S243:S248 S257:S262 S271:S276 S285:S290 S299:S304 S313:S318 S327:S332 S341:S346 S355:S360 S369:S374 S383:S388 S397:S402 S411:S416 S425:S430 S439:S444 S453:S458 S467:S472 S481:S486 S495:S500 S509:S514 S523:S528 S537:S542 S551:S556 S565:S570 S579:S584 S593:S598 S607:S612 S621:S626 S635:S640 S649:S654 S663:S668 S677:S682 S691:S696 S705:S710 S719:S724 S733:S738 S747:S752 S761:S766 S775:S780 S789:S794 S803:S808 S817:S822 S831:S836 S845:S850 S859:S864 S873:S878 S887:S892 S901:S906 S915:S920 S929:S934 S943:S948 S957:S962 S971:S976 S985:S990</xm:sqref>
        </x14:conditionalFormatting>
        <x14:conditionalFormatting xmlns:xm="http://schemas.microsoft.com/office/excel/2006/main">
          <x14:cfRule type="expression" priority="438" id="{37938914-0909-47EF-8595-2110B788565F}">
            <xm:f>$AK6=契約状況コード表!$J$7</xm:f>
            <x14:dxf>
              <fill>
                <patternFill>
                  <bgColor theme="9" tint="0.79998168889431442"/>
                </patternFill>
              </fill>
            </x14:dxf>
          </x14:cfRule>
          <xm:sqref>AL32 AL46 AL60 AL74 AL88 AL102 AL116 AL130 AL144 AL158 AL172 AL186 AL200 AL214 AL228 AL242 AL256 AL270 AL284 AL298 AL312 AL326 AL340 AL354 AL368 AL382 AL396 AL410 AL424 AL438 AL452 AL466 AL480 AL494 AL508 AL522 AL536 AL550 AL564 AL578 AL592 AL606 AL620 AL634 AL648 AL662 AL676 AL690 AL704 AL718 AL732 AL746 AL760 AL774 AL788 AL802 AL816 AL830 AL844 AL858 AL872 AL886 AL900 AL914 AL928 AL942 AL956 AL970 AL984 AL998 AL6:AL12 AL14:AL18</xm:sqref>
        </x14:conditionalFormatting>
        <x14:conditionalFormatting xmlns:xm="http://schemas.microsoft.com/office/excel/2006/main">
          <x14:cfRule type="expression" priority="391" id="{62611355-AF9D-4280-9693-E79C4C146AF4}">
            <xm:f>$AK19=契約状況コード表!$J$7</xm:f>
            <x14:dxf>
              <fill>
                <patternFill>
                  <bgColor theme="9" tint="0.79998168889431442"/>
                </patternFill>
              </fill>
            </x14:dxf>
          </x14:cfRule>
          <xm:sqref>AL19:AL24 AL33:AL38 AL47:AL52 AL61:AL66 AL75:AL80 AL89:AL94 AL103:AL108 AL117:AL122 AL131:AL136 AL145:AL150 AL159:AL164 AL173:AL178 AL187:AL192 AL201:AL206 AL215:AL220 AL229:AL234 AL243:AL248 AL257:AL262 AL271:AL276 AL285:AL290 AL299:AL304 AL313:AL318 AL327:AL332 AL341:AL346 AL355:AL360 AL369:AL374 AL383:AL388 AL397:AL402 AL411:AL416 AL425:AL430 AL439:AL444 AL453:AL458 AL467:AL472 AL481:AL486 AL495:AL500 AL509:AL514 AL523:AL528 AL537:AL542 AL551:AL556 AL565:AL570 AL579:AL584 AL593:AL598 AL607:AL612 AL621:AL626 AL635:AL640 AL649:AL654 AL663:AL668 AL677:AL682 AL691:AL696 AL705:AL710 AL719:AL724 AL733:AL738 AL747:AL752 AL761:AL766 AL775:AL780 AL789:AL794 AL803:AL808 AL817:AL822 AL831:AL836 AL845:AL850 AL859:AL864 AL873:AL878 AL887:AL892 AL901:AL906 AL915:AL920 AL929:AL934 AL943:AL948 AL957:AL962 AL971:AL976 AL985:AL990</xm:sqref>
        </x14:conditionalFormatting>
        <x14:conditionalFormatting xmlns:xm="http://schemas.microsoft.com/office/excel/2006/main">
          <x14:cfRule type="expression" priority="384" id="{90C68E5A-FAE1-4D06-B7EA-A3AE942BDA01}">
            <xm:f>$AR6=契約状況コード表!$Q$5</xm:f>
            <x14:dxf>
              <fill>
                <patternFill>
                  <bgColor theme="9" tint="0.79998168889431442"/>
                </patternFill>
              </fill>
            </x14:dxf>
          </x14:cfRule>
          <xm:sqref>AS18 AS32 AS46 AS60 AS74 AS88 AS102 AS116 AS130 AS144 AS158 AS172 AS186 AS200 AS214 AS228 AS242 AS256 AS270 AS284 AS298 AS312 AS326 AS340 AS354 AS368 AS382 AS396 AS410 AS424 AS438 AS452 AS466 AS480 AS494 AS508 AS522 AS536 AS550 AS564 AS578 AS592 AS606 AS620 AS634 AS648 AS662 AS676 AS690 AS704 AS718 AS732 AS746 AS760 AS774 AS788 AS802 AS816 AS830 AS844 AS858 AS872 AS886 AS900 AS914 AS928 AS942 AS956 AS970 AS984 AS998 AS6:AS8 AS15:AS16</xm:sqref>
        </x14:conditionalFormatting>
        <x14:conditionalFormatting xmlns:xm="http://schemas.microsoft.com/office/excel/2006/main">
          <x14:cfRule type="expression" priority="372" id="{578B26D2-9EA7-4EAB-8FB8-8955E03F9372}">
            <xm:f>$AR6=契約状況コード表!$Q$6</xm:f>
            <x14:dxf>
              <fill>
                <patternFill>
                  <bgColor theme="9" tint="0.79998168889431442"/>
                </patternFill>
              </fill>
            </x14:dxf>
          </x14:cfRule>
          <x14:cfRule type="expression" priority="441" id="{CB24BF05-7E84-490B-B5E0-5E19F964F106}">
            <xm:f>$AR6=契約状況コード表!$Q$5</xm:f>
            <x14:dxf>
              <fill>
                <patternFill>
                  <bgColor theme="9" tint="0.79998168889431442"/>
                </patternFill>
              </fill>
            </x14:dxf>
          </x14:cfRule>
          <xm:sqref>AY18 AY32 AY46 AY60 AY74 AY88 AY102 AY116 AY130 AY144 AY158 AY172 AY186 AY200 AY214 AY228 AY242 AY256 AY270 AY284 AY298 AY312 AY326 AY340 AY354 AY368 AY382 AY396 AY410 AY424 AY438 AY452 AY466 AY480 AY494 AY508 AY522 AY536 AY550 AY564 AY578 AY592 AY606 AY620 AY634 AY648 AY662 AY676 AY690 AY704 AY718 AY732 AY746 AY760 AY774 AY788 AY802 AY816 AY830 AY844 AY858 AY872 AY886 AY900 AY914 AY928 AY942 AY956 AY970 AY984 AY998 AY6:AY8 AY15:AY16</xm:sqref>
        </x14:conditionalFormatting>
        <x14:conditionalFormatting xmlns:xm="http://schemas.microsoft.com/office/excel/2006/main">
          <x14:cfRule type="expression" priority="361" id="{C04A9245-8BD4-4EF2-9042-78C4604ADD2A}">
            <xm:f>$AR19=契約状況コード表!$Q$5</xm:f>
            <x14:dxf>
              <fill>
                <patternFill>
                  <bgColor theme="9" tint="0.79998168889431442"/>
                </patternFill>
              </fill>
            </x14:dxf>
          </x14:cfRule>
          <xm:sqref>AS19 AS33 AS47 AS61 AS75 AS89 AS103 AS117 AS131 AS145 AS159 AS173 AS187 AS201 AS215 AS229 AS243 AS257 AS271 AS285 AS299 AS313 AS327 AS341 AS355 AS369 AS383 AS397 AS411 AS425 AS439 AS453 AS467 AS481 AS495 AS509 AS523 AS537 AS551 AS565 AS579 AS593 AS607 AS621 AS635 AS649 AS663 AS677 AS691 AS705 AS719 AS733 AS747 AS761 AS775 AS789 AS803 AS817 AS831 AS845 AS859 AS873 AS887 AS901 AS915 AS929 AS943 AS957 AS971 AS985</xm:sqref>
        </x14:conditionalFormatting>
        <x14:conditionalFormatting xmlns:xm="http://schemas.microsoft.com/office/excel/2006/main">
          <x14:cfRule type="expression" priority="354" id="{FEF3E81B-59CD-401B-A6B3-632A6F3F6FE2}">
            <xm:f>$AR19=契約状況コード表!$Q$6</xm:f>
            <x14:dxf>
              <fill>
                <patternFill>
                  <bgColor theme="9" tint="0.79998168889431442"/>
                </patternFill>
              </fill>
            </x14:dxf>
          </x14:cfRule>
          <x14:cfRule type="expression" priority="362" id="{8AA52DF9-64CC-457F-BBBF-B7E9FD069E80}">
            <xm:f>$AR19=契約状況コード表!$Q$5</xm:f>
            <x14:dxf>
              <fill>
                <patternFill>
                  <bgColor theme="9" tint="0.79998168889431442"/>
                </patternFill>
              </fill>
            </x14:dxf>
          </x14:cfRule>
          <xm:sqref>AY19 AY33 AY47 AY61 AY75 AY89 AY103 AY117 AY131 AY145 AY159 AY173 AY187 AY201 AY215 AY229 AY243 AY257 AY271 AY285 AY299 AY313 AY327 AY341 AY355 AY369 AY383 AY397 AY411 AY425 AY439 AY453 AY467 AY481 AY495 AY509 AY523 AY537 AY551 AY565 AY579 AY593 AY607 AY621 AY635 AY649 AY663 AY677 AY691 AY705 AY719 AY733 AY747 AY761 AY775 AY789 AY803 AY817 AY831 AY845 AY859 AY873 AY887 AY901 AY915 AY929 AY943 AY957 AY971 AY985</xm:sqref>
        </x14:conditionalFormatting>
        <x14:conditionalFormatting xmlns:xm="http://schemas.microsoft.com/office/excel/2006/main">
          <x14:cfRule type="expression" priority="345" id="{F3F95D5D-E431-4A89-BFBF-6A7C0226D588}">
            <xm:f>$AR20=契約状況コード表!$Q$5</xm:f>
            <x14:dxf>
              <fill>
                <patternFill>
                  <bgColor theme="9" tint="0.79998168889431442"/>
                </patternFill>
              </fill>
            </x14:dxf>
          </x14:cfRule>
          <xm:sqref>AS20 AS34 AS48 AS62 AS76 AS90 AS104 AS118 AS132 AS146 AS160 AS174 AS188 AS202 AS216 AS230 AS244 AS258 AS272 AS286 AS300 AS314 AS328 AS342 AS356 AS370 AS384 AS398 AS412 AS426 AS440 AS454 AS468 AS482 AS496 AS510 AS524 AS538 AS552 AS566 AS580 AS594 AS608 AS622 AS636 AS650 AS664 AS678 AS692 AS706 AS720 AS734 AS748 AS762 AS776 AS790 AS804 AS818 AS832 AS846 AS860 AS874 AS888 AS902 AS916 AS930 AS944 AS958 AS972 AS986</xm:sqref>
        </x14:conditionalFormatting>
        <x14:conditionalFormatting xmlns:xm="http://schemas.microsoft.com/office/excel/2006/main">
          <x14:cfRule type="expression" priority="338" id="{4BA48CE8-9822-4789-AE14-3211FC58EE93}">
            <xm:f>$AR20=契約状況コード表!$Q$6</xm:f>
            <x14:dxf>
              <fill>
                <patternFill>
                  <bgColor theme="9" tint="0.79998168889431442"/>
                </patternFill>
              </fill>
            </x14:dxf>
          </x14:cfRule>
          <x14:cfRule type="expression" priority="346" id="{0B529882-8DB6-4096-8700-72741F8CA90D}">
            <xm:f>$AR20=契約状況コード表!$Q$5</xm:f>
            <x14:dxf>
              <fill>
                <patternFill>
                  <bgColor theme="9" tint="0.79998168889431442"/>
                </patternFill>
              </fill>
            </x14:dxf>
          </x14:cfRule>
          <xm:sqref>AY20 AY34 AY48 AY62 AY76 AY90 AY104 AY118 AY132 AY146 AY160 AY174 AY188 AY202 AY216 AY230 AY244 AY258 AY272 AY286 AY300 AY314 AY328 AY342 AY356 AY370 AY384 AY398 AY412 AY426 AY440 AY454 AY468 AY482 AY496 AY510 AY524 AY538 AY552 AY566 AY580 AY594 AY608 AY622 AY636 AY650 AY664 AY678 AY692 AY706 AY720 AY734 AY748 AY762 AY776 AY790 AY804 AY818 AY832 AY846 AY860 AY874 AY888 AY902 AY916 AY930 AY944 AY958 AY972 AY986</xm:sqref>
        </x14:conditionalFormatting>
        <x14:conditionalFormatting xmlns:xm="http://schemas.microsoft.com/office/excel/2006/main">
          <x14:cfRule type="expression" priority="329" id="{65AE6DEA-A325-44F0-A152-D3E36A6B6624}">
            <xm:f>$AR9=契約状況コード表!$Q$5</xm:f>
            <x14:dxf>
              <fill>
                <patternFill>
                  <bgColor theme="9" tint="0.79998168889431442"/>
                </patternFill>
              </fill>
            </x14:dxf>
          </x14:cfRule>
          <xm:sqref>AS9 AS21 AS35 AS49 AS63 AS77 AS91 AS105 AS119 AS133 AS147 AS161 AS175 AS189 AS203 AS217 AS231 AS245 AS259 AS273 AS287 AS301 AS315 AS329 AS343 AS357 AS371 AS385 AS399 AS413 AS427 AS441 AS455 AS469 AS483 AS497 AS511 AS525 AS539 AS553 AS567 AS581 AS595 AS609 AS623 AS637 AS651 AS665 AS679 AS693 AS707 AS721 AS735 AS749 AS763 AS777 AS791 AS805 AS819 AS833 AS847 AS861 AS875 AS889 AS903 AS917 AS931 AS945 AS959 AS973 AS987</xm:sqref>
        </x14:conditionalFormatting>
        <x14:conditionalFormatting xmlns:xm="http://schemas.microsoft.com/office/excel/2006/main">
          <x14:cfRule type="expression" priority="322" id="{60CF7651-181B-461D-8DB5-F683EB05B078}">
            <xm:f>$AR9=契約状況コード表!$Q$6</xm:f>
            <x14:dxf>
              <fill>
                <patternFill>
                  <bgColor theme="9" tint="0.79998168889431442"/>
                </patternFill>
              </fill>
            </x14:dxf>
          </x14:cfRule>
          <x14:cfRule type="expression" priority="330" id="{1E5E0200-A32D-42BC-B6E0-5FE808D30A2C}">
            <xm:f>$AR9=契約状況コード表!$Q$5</xm:f>
            <x14:dxf>
              <fill>
                <patternFill>
                  <bgColor theme="9" tint="0.79998168889431442"/>
                </patternFill>
              </fill>
            </x14:dxf>
          </x14:cfRule>
          <xm:sqref>AY9 AY21 AY35 AY49 AY63 AY77 AY91 AY105 AY119 AY133 AY147 AY161 AY175 AY189 AY203 AY217 AY231 AY245 AY259 AY273 AY287 AY301 AY315 AY329 AY343 AY357 AY371 AY385 AY399 AY413 AY427 AY441 AY455 AY469 AY483 AY497 AY511 AY525 AY539 AY553 AY567 AY581 AY595 AY609 AY623 AY637 AY651 AY665 AY679 AY693 AY707 AY721 AY735 AY749 AY763 AY777 AY791 AY805 AY819 AY833 AY847 AY861 AY875 AY889 AY903 AY917 AY931 AY945 AY959 AY973 AY987</xm:sqref>
        </x14:conditionalFormatting>
        <x14:conditionalFormatting xmlns:xm="http://schemas.microsoft.com/office/excel/2006/main">
          <x14:cfRule type="expression" priority="313" id="{0094EB2E-5D9E-45DA-A7CC-094E0127CA32}">
            <xm:f>$AR10=契約状況コード表!$Q$5</xm:f>
            <x14:dxf>
              <fill>
                <patternFill>
                  <bgColor theme="9" tint="0.79998168889431442"/>
                </patternFill>
              </fill>
            </x14:dxf>
          </x14:cfRule>
          <xm:sqref>AS10 AS22 AS36 AS50 AS64 AS78 AS92 AS106 AS120 AS134 AS148 AS162 AS176 AS190 AS204 AS218 AS232 AS246 AS260 AS274 AS288 AS302 AS316 AS330 AS344 AS358 AS372 AS386 AS400 AS414 AS428 AS442 AS456 AS470 AS484 AS498 AS512 AS526 AS540 AS554 AS568 AS582 AS596 AS610 AS624 AS638 AS652 AS666 AS680 AS694 AS708 AS722 AS736 AS750 AS764 AS778 AS792 AS806 AS820 AS834 AS848 AS862 AS876 AS890 AS904 AS918 AS932 AS946 AS960 AS974 AS988</xm:sqref>
        </x14:conditionalFormatting>
        <x14:conditionalFormatting xmlns:xm="http://schemas.microsoft.com/office/excel/2006/main">
          <x14:cfRule type="expression" priority="306" id="{38520517-3202-4E27-AC35-A07BDF9F1F3C}">
            <xm:f>$AR10=契約状況コード表!$Q$6</xm:f>
            <x14:dxf>
              <fill>
                <patternFill>
                  <bgColor theme="9" tint="0.79998168889431442"/>
                </patternFill>
              </fill>
            </x14:dxf>
          </x14:cfRule>
          <x14:cfRule type="expression" priority="314" id="{EB1D317B-7E66-4C94-AF2B-DCC4BF1FB3A9}">
            <xm:f>$AR10=契約状況コード表!$Q$5</xm:f>
            <x14:dxf>
              <fill>
                <patternFill>
                  <bgColor theme="9" tint="0.79998168889431442"/>
                </patternFill>
              </fill>
            </x14:dxf>
          </x14:cfRule>
          <xm:sqref>AY10 AY22 AY36 AY50 AY64 AY78 AY92 AY106 AY120 AY134 AY148 AY162 AY176 AY190 AY204 AY218 AY232 AY246 AY260 AY274 AY288 AY302 AY316 AY330 AY344 AY358 AY372 AY386 AY400 AY414 AY428 AY442 AY456 AY470 AY484 AY498 AY512 AY526 AY540 AY554 AY568 AY582 AY596 AY610 AY624 AY638 AY652 AY666 AY680 AY694 AY708 AY722 AY736 AY750 AY764 AY778 AY792 AY806 AY820 AY834 AY848 AY862 AY876 AY890 AY904 AY918 AY932 AY946 AY960 AY974 AY988</xm:sqref>
        </x14:conditionalFormatting>
        <x14:conditionalFormatting xmlns:xm="http://schemas.microsoft.com/office/excel/2006/main">
          <x14:cfRule type="expression" priority="297" id="{7EB5B119-B7B0-427F-8B5F-AA43CB7068E4}">
            <xm:f>$AR11=契約状況コード表!$Q$5</xm:f>
            <x14:dxf>
              <fill>
                <patternFill>
                  <bgColor theme="9" tint="0.79998168889431442"/>
                </patternFill>
              </fill>
            </x14:dxf>
          </x14:cfRule>
          <xm:sqref>AS11 AS23 AS37 AS51 AS65 AS79 AS93 AS107 AS121 AS135 AS149 AS163 AS177 AS191 AS205 AS219 AS233 AS247 AS261 AS275 AS289 AS303 AS317 AS331 AS345 AS359 AS373 AS387 AS401 AS415 AS429 AS443 AS457 AS471 AS485 AS499 AS513 AS527 AS541 AS555 AS569 AS583 AS597 AS611 AS625 AS639 AS653 AS667 AS681 AS695 AS709 AS723 AS737 AS751 AS765 AS779 AS793 AS807 AS821 AS835 AS849 AS863 AS877 AS891 AS905 AS919 AS933 AS947 AS961 AS975 AS989</xm:sqref>
        </x14:conditionalFormatting>
        <x14:conditionalFormatting xmlns:xm="http://schemas.microsoft.com/office/excel/2006/main">
          <x14:cfRule type="expression" priority="290" id="{EBDCEF4C-5A64-4167-84B2-6197ECE5D48C}">
            <xm:f>$AR11=契約状況コード表!$Q$6</xm:f>
            <x14:dxf>
              <fill>
                <patternFill>
                  <bgColor theme="9" tint="0.79998168889431442"/>
                </patternFill>
              </fill>
            </x14:dxf>
          </x14:cfRule>
          <x14:cfRule type="expression" priority="298" id="{93167C4E-F146-4C90-9E7F-0A64B4920A84}">
            <xm:f>$AR11=契約状況コード表!$Q$5</xm:f>
            <x14:dxf>
              <fill>
                <patternFill>
                  <bgColor theme="9" tint="0.79998168889431442"/>
                </patternFill>
              </fill>
            </x14:dxf>
          </x14:cfRule>
          <xm:sqref>AY11 AY23 AY37 AY51 AY65 AY79 AY93 AY107 AY121 AY135 AY149 AY163 AY177 AY191 AY205 AY219 AY233 AY247 AY261 AY275 AY289 AY303 AY317 AY331 AY345 AY359 AY373 AY387 AY401 AY415 AY429 AY443 AY457 AY471 AY485 AY499 AY513 AY527 AY541 AY555 AY569 AY583 AY597 AY611 AY625 AY639 AY653 AY667 AY681 AY695 AY709 AY723 AY737 AY751 AY765 AY779 AY793 AY807 AY821 AY835 AY849 AY863 AY877 AY891 AY905 AY919 AY933 AY947 AY961 AY975 AY989</xm:sqref>
        </x14:conditionalFormatting>
        <x14:conditionalFormatting xmlns:xm="http://schemas.microsoft.com/office/excel/2006/main">
          <x14:cfRule type="expression" priority="281" id="{18A2A750-4116-410F-AC99-5D64C9F0EDA0}">
            <xm:f>$AR12=契約状況コード表!$Q$5</xm:f>
            <x14:dxf>
              <fill>
                <patternFill>
                  <bgColor theme="9" tint="0.79998168889431442"/>
                </patternFill>
              </fill>
            </x14:dxf>
          </x14:cfRule>
          <xm:sqref>AS12 AS24 AS38 AS52 AS66 AS80 AS94 AS108 AS122 AS136 AS150 AS164 AS178 AS192 AS206 AS220 AS234 AS248 AS262 AS276 AS290 AS304 AS318 AS332 AS346 AS360 AS374 AS388 AS402 AS416 AS430 AS444 AS458 AS472 AS486 AS500 AS514 AS528 AS542 AS556 AS570 AS584 AS598 AS612 AS626 AS640 AS654 AS668 AS682 AS696 AS710 AS724 AS738 AS752 AS766 AS780 AS794 AS808 AS822 AS836 AS850 AS864 AS878 AS892 AS906 AS920 AS934 AS948 AS962 AS976 AS990</xm:sqref>
        </x14:conditionalFormatting>
        <x14:conditionalFormatting xmlns:xm="http://schemas.microsoft.com/office/excel/2006/main">
          <x14:cfRule type="expression" priority="274" id="{B40CA965-A543-4E6D-9D90-9BB360149E4A}">
            <xm:f>$AR12=契約状況コード表!$Q$6</xm:f>
            <x14:dxf>
              <fill>
                <patternFill>
                  <bgColor theme="9" tint="0.79998168889431442"/>
                </patternFill>
              </fill>
            </x14:dxf>
          </x14:cfRule>
          <x14:cfRule type="expression" priority="282" id="{E94BB438-5EA1-4890-AA18-BBE0414DB5AF}">
            <xm:f>$AR12=契約状況コード表!$Q$5</xm:f>
            <x14:dxf>
              <fill>
                <patternFill>
                  <bgColor theme="9" tint="0.79998168889431442"/>
                </patternFill>
              </fill>
            </x14:dxf>
          </x14:cfRule>
          <xm:sqref>AY12 AY24 AY38 AY52 AY66 AY80 AY94 AY108 AY122 AY136 AY150 AY164 AY178 AY192 AY206 AY220 AY234 AY248 AY262 AY276 AY290 AY304 AY318 AY332 AY346 AY360 AY374 AY388 AY402 AY416 AY430 AY444 AY458 AY472 AY486 AY500 AY514 AY528 AY542 AY556 AY570 AY584 AY598 AY612 AY626 AY640 AY654 AY668 AY682 AY696 AY710 AY724 AY738 AY752 AY766 AY780 AY794 AY808 AY822 AY836 AY850 AY864 AY878 AY892 AY906 AY920 AY934 AY948 AY962 AY976 AY990</xm:sqref>
        </x14:conditionalFormatting>
        <x14:conditionalFormatting xmlns:xm="http://schemas.microsoft.com/office/excel/2006/main">
          <x14:cfRule type="expression" priority="264" id="{D660B9C0-6D48-4EC9-AC7B-F8C20BC5D1C9}">
            <xm:f>OR(P7=契約状況コード表!$E$10,P7=契約状況コード表!$E$9,P7=契約状況コード表!$E$8,P7=契約状況コード表!$E$7)</xm:f>
            <x14:dxf>
              <fill>
                <patternFill>
                  <bgColor theme="0" tint="-0.34998626667073579"/>
                </patternFill>
              </fill>
            </x14:dxf>
          </x14:cfRule>
          <xm:sqref>Q7:Q15 Q17:Q998</xm:sqref>
        </x14:conditionalFormatting>
        <x14:conditionalFormatting xmlns:xm="http://schemas.microsoft.com/office/excel/2006/main">
          <x14:cfRule type="expression" priority="442" stopIfTrue="1" id="{00639DF7-533E-4176-ADA5-8290804FAC7E}">
            <xm:f>$AK6=契約状況コード表!$J$7</xm:f>
            <x14:dxf/>
          </x14:cfRule>
          <x14:cfRule type="expression" priority="443" stopIfTrue="1" id="{78FD6DD6-8EE0-4258-BF47-BFF09364D919}">
            <xm:f>$AK6=契約状況コード表!$J$6</xm:f>
            <x14:dxf/>
          </x14:cfRule>
          <x14:cfRule type="expression" priority="444" stopIfTrue="1" id="{4FE3D121-5682-4A9F-BE63-68DDB9DB7DEB}">
            <xm:f>$AK6=契約状況コード表!$J$5</xm:f>
            <x14:dxf>
              <fill>
                <patternFill patternType="none">
                  <bgColor auto="1"/>
                </patternFill>
              </fill>
            </x14:dxf>
          </x14:cfRule>
          <x14:cfRule type="expression" priority="445" id="{6404739C-E3EA-4701-B47F-EE1C7BDDDE01}">
            <xm:f>$R6=契約状況コード表!$B$7</xm:f>
            <x14:dxf>
              <fill>
                <patternFill>
                  <bgColor theme="9" tint="0.79998168889431442"/>
                </patternFill>
              </fill>
            </x14:dxf>
          </x14:cfRule>
          <x14:cfRule type="expression" priority="446" id="{1BEF10E0-C567-44C4-B5C5-93390E7E5380}">
            <xm:f>$R6=契約状況コード表!$B$6</xm:f>
            <x14:dxf>
              <fill>
                <patternFill>
                  <bgColor theme="9" tint="0.79998168889431442"/>
                </patternFill>
              </fill>
            </x14:dxf>
          </x14:cfRule>
          <xm:sqref>AK32:AK38 AK46:AK52 AK60:AK66 AK74:AK80 AK88:AK94 AK102:AK108 AK116:AK122 AK130:AK136 AK144:AK150 AK158:AK164 AK172:AK178 AK186:AK192 AK200:AK206 AK214:AK220 AK228:AK234 AK242:AK248 AK256:AK262 AK270:AK276 AK284:AK290 AK298:AK304 AK312:AK318 AK326:AK332 AK340:AK346 AK354:AK360 AK368:AK374 AK382:AK388 AK396:AK402 AK410:AK416 AK424:AK430 AK438:AK444 AK452:AK458 AK466:AK472 AK480:AK486 AK494:AK500 AK508:AK514 AK522:AK528 AK536:AK542 AK550:AK556 AK564:AK570 AK578:AK584 AK592:AK598 AK606:AK612 AK620:AK626 AK634:AK640 AK648:AK654 AK662:AK668 AK676:AK682 AK690:AK696 AK704:AK710 AK718:AK724 AK732:AK738 AK746:AK752 AK760:AK766 AK774:AK780 AK788:AK794 AK802:AK808 AK816:AK822 AK830:AK836 AK844:AK850 AK858:AK864 AK872:AK878 AK886:AK892 AK900:AK906 AK914:AK920 AK928:AK934 AK942:AK948 AK956:AK962 AK970:AK976 AK984:AK990 AK998 AK6:AK24</xm:sqref>
        </x14:conditionalFormatting>
        <x14:conditionalFormatting xmlns:xm="http://schemas.microsoft.com/office/excel/2006/main">
          <x14:cfRule type="expression" priority="218" id="{874D420B-8B78-4141-90A6-256DCFA180B0}">
            <xm:f>$R6=契約状況コード表!$B$6</xm:f>
            <x14:dxf>
              <fill>
                <patternFill>
                  <bgColor theme="9" tint="0.79998168889431442"/>
                </patternFill>
              </fill>
            </x14:dxf>
          </x14:cfRule>
          <xm:sqref>AQ32:AQ38 AQ46:AQ52 AQ60:AQ66 AQ74:AQ80 AQ88:AQ94 AQ102:AQ108 AQ116:AQ122 AQ130:AQ136 AQ144:AQ150 AQ158:AQ164 AQ172:AQ178 AQ186:AQ192 AQ200:AQ206 AQ214:AQ220 AQ228:AQ234 AQ242:AQ248 AQ256:AQ262 AQ270:AQ276 AQ284:AQ290 AQ298:AQ304 AQ312:AQ318 AQ326:AQ332 AQ340:AQ346 AQ354:AQ360 AQ368:AQ374 AQ382:AQ388 AQ396:AQ402 AQ410:AQ416 AQ424:AQ430 AQ438:AQ444 AQ452:AQ458 AQ466:AQ472 AQ480:AQ486 AQ494:AQ500 AQ508:AQ514 AQ522:AQ528 AQ536:AQ542 AQ550:AQ556 AQ564:AQ570 AQ578:AQ584 AQ592:AQ598 AQ606:AQ612 AQ620:AQ626 AQ634:AQ640 AQ648:AQ654 AQ662:AQ668 AQ676:AQ682 AQ690:AQ696 AQ704:AQ710 AQ718:AQ724 AQ732:AQ738 AQ746:AQ752 AQ760:AQ766 AQ774:AQ780 AQ788:AQ794 AQ802:AQ808 AQ816:AQ822 AQ830:AQ836 AQ844:AQ850 AQ858:AQ864 AQ872:AQ878 AQ886:AQ892 AQ900:AQ906 AQ914:AQ920 AQ928:AQ934 AQ942:AQ948 AQ956:AQ962 AQ970:AQ976 AQ984:AQ990 AQ998 AQ6:AQ24</xm:sqref>
        </x14:conditionalFormatting>
        <x14:conditionalFormatting xmlns:xm="http://schemas.microsoft.com/office/excel/2006/main">
          <x14:cfRule type="expression" priority="219" id="{8B6C93C9-8FD8-47D9-A342-2C309CE1B6DA}">
            <xm:f>$AK6=契約状況コード表!$J$5</xm:f>
            <x14:dxf>
              <fill>
                <patternFill>
                  <bgColor theme="9" tint="0.79998168889431442"/>
                </patternFill>
              </fill>
            </x14:dxf>
          </x14:cfRule>
          <xm:sqref>AM32:AP38 AM46:AP52 AM60:AP66 AM74:AP80 AM88:AP94 AM102:AP108 AM116:AP122 AM130:AP136 AM144:AP150 AM158:AP164 AM172:AP178 AM186:AP192 AM200:AP206 AM214:AP220 AM228:AP234 AM242:AP248 AM256:AP262 AM270:AP276 AM284:AP290 AM298:AP304 AM312:AP318 AM326:AP332 AM340:AP346 AM354:AP360 AM368:AP374 AM382:AP388 AM396:AP402 AM410:AP416 AM424:AP430 AM438:AP444 AM452:AP458 AM466:AP472 AM480:AP486 AM494:AP500 AM508:AP514 AM522:AP528 AM536:AP542 AM550:AP556 AM564:AP570 AM578:AP584 AM592:AP598 AM606:AP612 AM620:AP626 AM634:AP640 AM648:AP654 AM662:AP668 AM676:AP682 AM690:AP696 AM704:AP710 AM718:AP724 AM732:AP738 AM746:AP752 AM760:AP766 AM774:AP780 AM788:AP794 AM802:AP808 AM816:AP822 AM830:AP836 AM844:AP850 AM858:AP864 AM872:AP878 AM886:AP892 AM900:AP906 AM914:AP920 AM928:AP934 AM942:AP948 AM956:AP962 AM970:AP976 AM984:AP990 AM998:AP998 AM6:AP24</xm:sqref>
        </x14:conditionalFormatting>
        <x14:conditionalFormatting xmlns:xm="http://schemas.microsoft.com/office/excel/2006/main">
          <x14:cfRule type="expression" priority="198" id="{3CC3C344-8AC7-426D-A3A0-75F8842F1F82}">
            <xm:f>$R13=契約状況コード表!$B$8</xm:f>
            <x14:dxf>
              <fill>
                <patternFill>
                  <bgColor theme="0" tint="-0.14996795556505021"/>
                </patternFill>
              </fill>
            </x14:dxf>
          </x14:cfRule>
          <x14:cfRule type="expression" priority="199" id="{C4701062-F02A-4744-BC5D-9E194B5A0321}">
            <xm:f>$R13=契約状況コード表!$B$6</xm:f>
            <x14:dxf>
              <fill>
                <patternFill>
                  <bgColor theme="0" tint="-0.14996795556505021"/>
                </patternFill>
              </fill>
            </x14:dxf>
          </x14:cfRule>
          <x14:cfRule type="expression" priority="200" id="{02B6D204-1BEB-488D-BB32-F08A4EA4DBCB}">
            <xm:f>$R13=契約状況コード表!$B$5</xm:f>
            <x14:dxf>
              <fill>
                <patternFill>
                  <bgColor theme="0" tint="-0.14996795556505021"/>
                </patternFill>
              </fill>
            </x14:dxf>
          </x14:cfRule>
          <xm:sqref>S13 S25 S39 S53 S67 S81 S95 S109 S123 S137 S151 S165 S179 S193 S207 S221 S235 S249 S263 S277 S291 S305 S319 S333 S347 S361 S375 S389 S403 S417 S431 S445 S459 S473 S487 S501 S515 S529 S543 S557 S571 S585 S599 S613 S627 S641 S655 S669 S683 S697 S711 S725 S739 S753 S767 S781 S795 S809 S823 S837 S851 S865 S879 S893 S907 S921 S935 S949 S963 S977 S991</xm:sqref>
        </x14:conditionalFormatting>
        <x14:conditionalFormatting xmlns:xm="http://schemas.microsoft.com/office/excel/2006/main">
          <x14:cfRule type="expression" priority="195" id="{A6E69C66-A5F4-41F0-959C-D9373D3D831F}">
            <xm:f>$R26=契約状況コード表!$B$8</xm:f>
            <x14:dxf>
              <fill>
                <patternFill>
                  <bgColor theme="0" tint="-0.14996795556505021"/>
                </patternFill>
              </fill>
            </x14:dxf>
          </x14:cfRule>
          <x14:cfRule type="expression" priority="196" id="{F402184B-2291-4D23-8535-4BB999665445}">
            <xm:f>$R26=契約状況コード表!$B$6</xm:f>
            <x14:dxf>
              <fill>
                <patternFill>
                  <bgColor theme="0" tint="-0.14996795556505021"/>
                </patternFill>
              </fill>
            </x14:dxf>
          </x14:cfRule>
          <x14:cfRule type="expression" priority="197" id="{6414A645-E077-472F-B08E-354CAEC8D5F3}">
            <xm:f>$R26=契約状況コード表!$B$5</xm:f>
            <x14:dxf>
              <fill>
                <patternFill>
                  <bgColor theme="0" tint="-0.14996795556505021"/>
                </patternFill>
              </fill>
            </x14:dxf>
          </x14:cfRule>
          <xm:sqref>S26:S31 S40:S45 S54:S59 S68:S73 S82:S87 S96:S101 S110:S115 S124:S129 S138:S143 S152:S157 S166:S171 S180:S185 S194:S199 S208:S213 S222:S227 S236:S241 S250:S255 S264:S269 S278:S283 S292:S297 S306:S311 S320:S325 S334:S339 S348:S353 S362:S367 S376:S381 S390:S395 S404:S409 S418:S423 S432:S437 S446:S451 S460:S465 S474:S479 S488:S493 S502:S507 S516:S521 S530:S535 S544:S549 S558:S563 S572:S577 S586:S591 S600:S605 S614:S619 S628:S633 S642:S647 S656:S661 S670:S675 S684:S689 S698:S703 S712:S717 S726:S731 S740:S745 S754:S759 S768:S773 S782:S787 S796:S801 S810:S815 S824:S829 S838:S843 S852:S857 S866:S871 S880:S885 S894:S899 S908:S913 S922:S927 S936:S941 S950:S955 S964:S969 S978:S983 S992:S997</xm:sqref>
        </x14:conditionalFormatting>
        <x14:conditionalFormatting xmlns:xm="http://schemas.microsoft.com/office/excel/2006/main">
          <x14:cfRule type="expression" priority="206" id="{F8911AD2-2F37-4D92-A2F8-E1F771977BDA}">
            <xm:f>$AK13=契約状況コード表!$J$7</xm:f>
            <x14:dxf>
              <fill>
                <patternFill>
                  <bgColor theme="9" tint="0.79998168889431442"/>
                </patternFill>
              </fill>
            </x14:dxf>
          </x14:cfRule>
          <xm:sqref>AL13 AL25 AL39 AL53 AL67 AL81 AL95 AL109 AL123 AL137 AL151 AL165 AL179 AL193 AL207 AL221 AL235 AL249 AL263 AL277 AL291 AL305 AL319 AL333 AL347 AL361 AL375 AL389 AL403 AL417 AL431 AL445 AL459 AL473 AL487 AL501 AL515 AL529 AL543 AL557 AL571 AL585 AL599 AL613 AL627 AL641 AL655 AL669 AL683 AL697 AL711 AL725 AL739 AL753 AL767 AL781 AL795 AL809 AL823 AL837 AL851 AL865 AL879 AL893 AL907 AL921 AL935 AL949 AL963 AL977 AL991</xm:sqref>
        </x14:conditionalFormatting>
        <x14:conditionalFormatting xmlns:xm="http://schemas.microsoft.com/office/excel/2006/main">
          <x14:cfRule type="expression" priority="194" id="{BFC8EAF7-64A5-49CC-B644-47E28176FE9D}">
            <xm:f>$AK26=契約状況コード表!$J$7</xm:f>
            <x14:dxf>
              <fill>
                <patternFill>
                  <bgColor theme="9" tint="0.79998168889431442"/>
                </patternFill>
              </fill>
            </x14:dxf>
          </x14:cfRule>
          <xm:sqref>AL26:AL31 AL40:AL45 AL54:AL59 AL68:AL73 AL82:AL87 AL96:AL101 AL110:AL115 AL124:AL129 AL138:AL143 AL152:AL157 AL166:AL171 AL180:AL185 AL194:AL199 AL208:AL213 AL222:AL227 AL236:AL241 AL250:AL255 AL264:AL269 AL278:AL283 AL292:AL297 AL306:AL311 AL320:AL325 AL334:AL339 AL348:AL353 AL362:AL367 AL376:AL381 AL390:AL395 AL404:AL409 AL418:AL423 AL432:AL437 AL446:AL451 AL460:AL465 AL474:AL479 AL488:AL493 AL502:AL507 AL516:AL521 AL530:AL535 AL544:AL549 AL558:AL563 AL572:AL577 AL586:AL591 AL600:AL605 AL614:AL619 AL628:AL633 AL642:AL647 AL656:AL661 AL670:AL675 AL684:AL689 AL698:AL703 AL712:AL717 AL726:AL731 AL740:AL745 AL754:AL759 AL768:AL773 AL782:AL787 AL796:AL801 AL810:AL815 AL824:AL829 AL838:AL843 AL852:AL857 AL866:AL871 AL880:AL885 AL894:AL899 AL908:AL913 AL922:AL927 AL936:AL941 AL950:AL955 AL964:AL969 AL978:AL983 AL992:AL997</xm:sqref>
        </x14:conditionalFormatting>
        <x14:conditionalFormatting xmlns:xm="http://schemas.microsoft.com/office/excel/2006/main">
          <x14:cfRule type="expression" priority="192" id="{1D2F4E89-3A42-4BD1-8AA8-A6E36FFF65B1}">
            <xm:f>$AR13=契約状況コード表!$Q$5</xm:f>
            <x14:dxf>
              <fill>
                <patternFill>
                  <bgColor theme="9" tint="0.79998168889431442"/>
                </patternFill>
              </fill>
            </x14:dxf>
          </x14:cfRule>
          <xm:sqref>AS13 AS25 AS39 AS53 AS67 AS81 AS95 AS109 AS123 AS137 AS151 AS165 AS179 AS193 AS207 AS221 AS235 AS249 AS263 AS277 AS291 AS305 AS319 AS333 AS347 AS361 AS375 AS389 AS403 AS417 AS431 AS445 AS459 AS473 AS487 AS501 AS515 AS529 AS543 AS557 AS571 AS585 AS599 AS613 AS627 AS641 AS655 AS669 AS683 AS697 AS711 AS725 AS739 AS753 AS767 AS781 AS795 AS809 AS823 AS837 AS851 AS865 AS879 AS893 AS907 AS921 AS935 AS949 AS963 AS977 AS991</xm:sqref>
        </x14:conditionalFormatting>
        <x14:conditionalFormatting xmlns:xm="http://schemas.microsoft.com/office/excel/2006/main">
          <x14:cfRule type="expression" priority="183" id="{07292B7A-3ED5-42B2-8C4A-A741745CAD39}">
            <xm:f>$AR13=契約状況コード表!$Q$6</xm:f>
            <x14:dxf>
              <fill>
                <patternFill>
                  <bgColor theme="9" tint="0.79998168889431442"/>
                </patternFill>
              </fill>
            </x14:dxf>
          </x14:cfRule>
          <x14:cfRule type="expression" priority="207" id="{E1C30C32-BFF2-4B79-A23E-7CC4FDDA663F}">
            <xm:f>$AR13=契約状況コード表!$Q$5</xm:f>
            <x14:dxf>
              <fill>
                <patternFill>
                  <bgColor theme="9" tint="0.79998168889431442"/>
                </patternFill>
              </fill>
            </x14:dxf>
          </x14:cfRule>
          <xm:sqref>AY13 AY25 AY39 AY53 AY67 AY81 AY95 AY109 AY123 AY137 AY151 AY165 AY179 AY193 AY207 AY221 AY235 AY249 AY263 AY277 AY291 AY305 AY319 AY333 AY347 AY361 AY375 AY389 AY403 AY417 AY431 AY445 AY459 AY473 AY487 AY501 AY515 AY529 AY543 AY557 AY571 AY585 AY599 AY613 AY627 AY641 AY655 AY669 AY683 AY697 AY711 AY725 AY739 AY753 AY767 AY781 AY795 AY809 AY823 AY837 AY851 AY865 AY879 AY893 AY907 AY921 AY935 AY949 AY963 AY977 AY991</xm:sqref>
        </x14:conditionalFormatting>
        <x14:conditionalFormatting xmlns:xm="http://schemas.microsoft.com/office/excel/2006/main">
          <x14:cfRule type="expression" priority="174" id="{53C77702-01E4-4984-B51A-AB9F409E8AF3}">
            <xm:f>$AR26=契約状況コード表!$Q$5</xm:f>
            <x14:dxf>
              <fill>
                <patternFill>
                  <bgColor theme="9" tint="0.79998168889431442"/>
                </patternFill>
              </fill>
            </x14:dxf>
          </x14:cfRule>
          <xm:sqref>AS26 AS40 AS54 AS68 AS82 AS96 AS110 AS124 AS138 AS152 AS166 AS180 AS194 AS208 AS222 AS236 AS250 AS264 AS278 AS292 AS306 AS320 AS334 AS348 AS362 AS376 AS390 AS404 AS418 AS432 AS446 AS460 AS474 AS488 AS502 AS516 AS530 AS544 AS558 AS572 AS586 AS600 AS614 AS628 AS642 AS656 AS670 AS684 AS698 AS712 AS726 AS740 AS754 AS768 AS782 AS796 AS810 AS824 AS838 AS852 AS866 AS880 AS894 AS908 AS922 AS936 AS950 AS964 AS978 AS992</xm:sqref>
        </x14:conditionalFormatting>
        <x14:conditionalFormatting xmlns:xm="http://schemas.microsoft.com/office/excel/2006/main">
          <x14:cfRule type="expression" priority="167" id="{FD5A9A61-87EB-4A61-B042-C4F6D2A6A5C7}">
            <xm:f>$AR26=契約状況コード表!$Q$6</xm:f>
            <x14:dxf>
              <fill>
                <patternFill>
                  <bgColor theme="9" tint="0.79998168889431442"/>
                </patternFill>
              </fill>
            </x14:dxf>
          </x14:cfRule>
          <x14:cfRule type="expression" priority="175" id="{0DA68169-7D2B-42D4-81DB-A071BC9F74F0}">
            <xm:f>$AR26=契約状況コード表!$Q$5</xm:f>
            <x14:dxf>
              <fill>
                <patternFill>
                  <bgColor theme="9" tint="0.79998168889431442"/>
                </patternFill>
              </fill>
            </x14:dxf>
          </x14:cfRule>
          <xm:sqref>AY26 AY40 AY54 AY68 AY82 AY96 AY110 AY124 AY138 AY152 AY166 AY180 AY194 AY208 AY222 AY236 AY250 AY264 AY278 AY292 AY306 AY320 AY334 AY348 AY362 AY376 AY390 AY404 AY418 AY432 AY446 AY460 AY474 AY488 AY502 AY516 AY530 AY544 AY558 AY572 AY586 AY600 AY614 AY628 AY642 AY656 AY670 AY684 AY698 AY712 AY726 AY740 AY754 AY768 AY782 AY796 AY810 AY824 AY838 AY852 AY866 AY880 AY894 AY908 AY922 AY936 AY950 AY964 AY978 AY992</xm:sqref>
        </x14:conditionalFormatting>
        <x14:conditionalFormatting xmlns:xm="http://schemas.microsoft.com/office/excel/2006/main">
          <x14:cfRule type="expression" priority="158" id="{EF1A3DE5-5571-41EF-AA09-F0E04E706DED}">
            <xm:f>$AR14=契約状況コード表!$Q$5</xm:f>
            <x14:dxf>
              <fill>
                <patternFill>
                  <bgColor theme="9" tint="0.79998168889431442"/>
                </patternFill>
              </fill>
            </x14:dxf>
          </x14:cfRule>
          <xm:sqref>AS14 AS27 AS41 AS55 AS69 AS83 AS97 AS111 AS125 AS139 AS153 AS167 AS181 AS195 AS209 AS223 AS237 AS251 AS265 AS279 AS293 AS307 AS321 AS335 AS349 AS363 AS377 AS391 AS405 AS419 AS433 AS447 AS461 AS475 AS489 AS503 AS517 AS531 AS545 AS559 AS573 AS587 AS601 AS615 AS629 AS643 AS657 AS671 AS685 AS699 AS713 AS727 AS741 AS755 AS769 AS783 AS797 AS811 AS825 AS839 AS853 AS867 AS881 AS895 AS909 AS923 AS937 AS951 AS965 AS979 AS993</xm:sqref>
        </x14:conditionalFormatting>
        <x14:conditionalFormatting xmlns:xm="http://schemas.microsoft.com/office/excel/2006/main">
          <x14:cfRule type="expression" priority="151" id="{B3A35479-CD7A-47D0-821B-9C34272EB671}">
            <xm:f>$AR14=契約状況コード表!$Q$6</xm:f>
            <x14:dxf>
              <fill>
                <patternFill>
                  <bgColor theme="9" tint="0.79998168889431442"/>
                </patternFill>
              </fill>
            </x14:dxf>
          </x14:cfRule>
          <x14:cfRule type="expression" priority="159" id="{BB51CEFB-4670-4AB9-B76F-97CB9D6C7DC2}">
            <xm:f>$AR14=契約状況コード表!$Q$5</xm:f>
            <x14:dxf>
              <fill>
                <patternFill>
                  <bgColor theme="9" tint="0.79998168889431442"/>
                </patternFill>
              </fill>
            </x14:dxf>
          </x14:cfRule>
          <xm:sqref>AY14 AY27 AY41 AY55 AY69 AY83 AY97 AY111 AY125 AY139 AY153 AY167 AY181 AY195 AY209 AY223 AY237 AY251 AY265 AY279 AY293 AY307 AY321 AY335 AY349 AY363 AY377 AY391 AY405 AY419 AY433 AY447 AY461 AY475 AY489 AY503 AY517 AY531 AY545 AY559 AY573 AY587 AY601 AY615 AY629 AY643 AY657 AY671 AY685 AY699 AY713 AY727 AY741 AY755 AY769 AY783 AY797 AY811 AY825 AY839 AY853 AY867 AY881 AY895 AY909 AY923 AY937 AY951 AY965 AY979 AY993</xm:sqref>
        </x14:conditionalFormatting>
        <x14:conditionalFormatting xmlns:xm="http://schemas.microsoft.com/office/excel/2006/main">
          <x14:cfRule type="expression" priority="142" id="{94672D8A-7C6E-46CD-B735-A0607F80E719}">
            <xm:f>$AR28=契約状況コード表!$Q$5</xm:f>
            <x14:dxf>
              <fill>
                <patternFill>
                  <bgColor theme="9" tint="0.79998168889431442"/>
                </patternFill>
              </fill>
            </x14:dxf>
          </x14:cfRule>
          <xm:sqref>AS28 AS42 AS56 AS70 AS84 AS98 AS112 AS126 AS140 AS154 AS168 AS182 AS196 AS210 AS224 AS238 AS252 AS266 AS280 AS294 AS308 AS322 AS336 AS350 AS364 AS378 AS392 AS406 AS420 AS434 AS448 AS462 AS476 AS490 AS504 AS518 AS532 AS546 AS560 AS574 AS588 AS602 AS616 AS630 AS644 AS658 AS672 AS686 AS700 AS714 AS728 AS742 AS756 AS770 AS784 AS798 AS812 AS826 AS840 AS854 AS868 AS882 AS896 AS910 AS924 AS938 AS952 AS966 AS980 AS994</xm:sqref>
        </x14:conditionalFormatting>
        <x14:conditionalFormatting xmlns:xm="http://schemas.microsoft.com/office/excel/2006/main">
          <x14:cfRule type="expression" priority="135" id="{532127BC-89F7-40E3-954A-2193D8D4052D}">
            <xm:f>$AR28=契約状況コード表!$Q$6</xm:f>
            <x14:dxf>
              <fill>
                <patternFill>
                  <bgColor theme="9" tint="0.79998168889431442"/>
                </patternFill>
              </fill>
            </x14:dxf>
          </x14:cfRule>
          <x14:cfRule type="expression" priority="143" id="{2130AB98-972D-405C-A742-6945F1D967D6}">
            <xm:f>$AR28=契約状況コード表!$Q$5</xm:f>
            <x14:dxf>
              <fill>
                <patternFill>
                  <bgColor theme="9" tint="0.79998168889431442"/>
                </patternFill>
              </fill>
            </x14:dxf>
          </x14:cfRule>
          <xm:sqref>AY28 AY42 AY56 AY70 AY84 AY98 AY112 AY126 AY140 AY154 AY168 AY182 AY196 AY210 AY224 AY238 AY252 AY266 AY280 AY294 AY308 AY322 AY336 AY350 AY364 AY378 AY392 AY406 AY420 AY434 AY448 AY462 AY476 AY490 AY504 AY518 AY532 AY546 AY560 AY574 AY588 AY602 AY616 AY630 AY644 AY658 AY672 AY686 AY700 AY714 AY728 AY742 AY756 AY770 AY784 AY798 AY812 AY826 AY840 AY854 AY868 AY882 AY896 AY910 AY924 AY938 AY952 AY966 AY980 AY994</xm:sqref>
        </x14:conditionalFormatting>
        <x14:conditionalFormatting xmlns:xm="http://schemas.microsoft.com/office/excel/2006/main">
          <x14:cfRule type="expression" priority="126" id="{4B620F84-4193-4A74-87AF-E411790CDA5E}">
            <xm:f>$AR29=契約状況コード表!$Q$5</xm:f>
            <x14:dxf>
              <fill>
                <patternFill>
                  <bgColor theme="9" tint="0.79998168889431442"/>
                </patternFill>
              </fill>
            </x14:dxf>
          </x14:cfRule>
          <xm:sqref>AS29 AS43 AS57 AS71 AS85 AS99 AS113 AS127 AS141 AS155 AS169 AS183 AS197 AS211 AS225 AS239 AS253 AS267 AS281 AS295 AS309 AS323 AS337 AS351 AS365 AS379 AS393 AS407 AS421 AS435 AS449 AS463 AS477 AS491 AS505 AS519 AS533 AS547 AS561 AS575 AS589 AS603 AS617 AS631 AS645 AS659 AS673 AS687 AS701 AS715 AS729 AS743 AS757 AS771 AS785 AS799 AS813 AS827 AS841 AS855 AS869 AS883 AS897 AS911 AS925 AS939 AS953 AS967 AS981 AS995</xm:sqref>
        </x14:conditionalFormatting>
        <x14:conditionalFormatting xmlns:xm="http://schemas.microsoft.com/office/excel/2006/main">
          <x14:cfRule type="expression" priority="119" id="{4E138F01-2970-4194-BEB1-70741F9EF4A1}">
            <xm:f>$AR29=契約状況コード表!$Q$6</xm:f>
            <x14:dxf>
              <fill>
                <patternFill>
                  <bgColor theme="9" tint="0.79998168889431442"/>
                </patternFill>
              </fill>
            </x14:dxf>
          </x14:cfRule>
          <x14:cfRule type="expression" priority="127" id="{5B2CA98E-7945-40D4-A698-14C898828B67}">
            <xm:f>$AR29=契約状況コード表!$Q$5</xm:f>
            <x14:dxf>
              <fill>
                <patternFill>
                  <bgColor theme="9" tint="0.79998168889431442"/>
                </patternFill>
              </fill>
            </x14:dxf>
          </x14:cfRule>
          <xm:sqref>AY29 AY43 AY57 AY71 AY85 AY99 AY113 AY127 AY141 AY155 AY169 AY183 AY197 AY211 AY225 AY239 AY253 AY267 AY281 AY295 AY309 AY323 AY337 AY351 AY365 AY379 AY393 AY407 AY421 AY435 AY449 AY463 AY477 AY491 AY505 AY519 AY533 AY547 AY561 AY575 AY589 AY603 AY617 AY631 AY645 AY659 AY673 AY687 AY701 AY715 AY729 AY743 AY757 AY771 AY785 AY799 AY813 AY827 AY841 AY855 AY869 AY883 AY897 AY911 AY925 AY939 AY953 AY967 AY981 AY995</xm:sqref>
        </x14:conditionalFormatting>
        <x14:conditionalFormatting xmlns:xm="http://schemas.microsoft.com/office/excel/2006/main">
          <x14:cfRule type="expression" priority="110" id="{6B8950A9-6A35-47F6-B435-D9637BE0E423}">
            <xm:f>$AR30=契約状況コード表!$Q$5</xm:f>
            <x14:dxf>
              <fill>
                <patternFill>
                  <bgColor theme="9" tint="0.79998168889431442"/>
                </patternFill>
              </fill>
            </x14:dxf>
          </x14:cfRule>
          <xm:sqref>AS30 AS44 AS58 AS72 AS86 AS100 AS114 AS128 AS142 AS156 AS170 AS184 AS198 AS212 AS226 AS240 AS254 AS268 AS282 AS296 AS310 AS324 AS338 AS352 AS366 AS380 AS394 AS408 AS422 AS436 AS450 AS464 AS478 AS492 AS506 AS520 AS534 AS548 AS562 AS576 AS590 AS604 AS618 AS632 AS646 AS660 AS674 AS688 AS702 AS716 AS730 AS744 AS758 AS772 AS786 AS800 AS814 AS828 AS842 AS856 AS870 AS884 AS898 AS912 AS926 AS940 AS954 AS968 AS982 AS996</xm:sqref>
        </x14:conditionalFormatting>
        <x14:conditionalFormatting xmlns:xm="http://schemas.microsoft.com/office/excel/2006/main">
          <x14:cfRule type="expression" priority="103" id="{2683F191-4050-485A-8B53-E900F713EE4B}">
            <xm:f>$AR30=契約状況コード表!$Q$6</xm:f>
            <x14:dxf>
              <fill>
                <patternFill>
                  <bgColor theme="9" tint="0.79998168889431442"/>
                </patternFill>
              </fill>
            </x14:dxf>
          </x14:cfRule>
          <x14:cfRule type="expression" priority="111" id="{5037AC44-E2F9-4226-BCCB-28D018311CF2}">
            <xm:f>$AR30=契約状況コード表!$Q$5</xm:f>
            <x14:dxf>
              <fill>
                <patternFill>
                  <bgColor theme="9" tint="0.79998168889431442"/>
                </patternFill>
              </fill>
            </x14:dxf>
          </x14:cfRule>
          <xm:sqref>AY30 AY44 AY58 AY72 AY86 AY100 AY114 AY128 AY142 AY156 AY170 AY184 AY198 AY212 AY226 AY240 AY254 AY268 AY282 AY296 AY310 AY324 AY338 AY352 AY366 AY380 AY394 AY408 AY422 AY436 AY450 AY464 AY478 AY492 AY506 AY520 AY534 AY548 AY562 AY576 AY590 AY604 AY618 AY632 AY646 AY660 AY674 AY688 AY702 AY716 AY730 AY744 AY758 AY772 AY786 AY800 AY814 AY828 AY842 AY856 AY870 AY884 AY898 AY912 AY926 AY940 AY954 AY968 AY982 AY996</xm:sqref>
        </x14:conditionalFormatting>
        <x14:conditionalFormatting xmlns:xm="http://schemas.microsoft.com/office/excel/2006/main">
          <x14:cfRule type="expression" priority="94" id="{2EC32EBB-800C-4E52-8B23-4D16DA69E316}">
            <xm:f>$AR17=契約状況コード表!$Q$5</xm:f>
            <x14:dxf>
              <fill>
                <patternFill>
                  <bgColor theme="9" tint="0.79998168889431442"/>
                </patternFill>
              </fill>
            </x14:dxf>
          </x14:cfRule>
          <xm:sqref>AS17 AS31 AS45 AS59 AS73 AS87 AS101 AS115 AS129 AS143 AS157 AS171 AS185 AS199 AS213 AS227 AS241 AS255 AS269 AS283 AS297 AS311 AS325 AS339 AS353 AS367 AS381 AS395 AS409 AS423 AS437 AS451 AS465 AS479 AS493 AS507 AS521 AS535 AS549 AS563 AS577 AS591 AS605 AS619 AS633 AS647 AS661 AS675 AS689 AS703 AS717 AS731 AS745 AS759 AS773 AS787 AS801 AS815 AS829 AS843 AS857 AS871 AS885 AS899 AS913 AS927 AS941 AS955 AS969 AS983 AS997</xm:sqref>
        </x14:conditionalFormatting>
        <x14:conditionalFormatting xmlns:xm="http://schemas.microsoft.com/office/excel/2006/main">
          <x14:cfRule type="expression" priority="87" id="{2EFE29F4-5EDB-45C6-A825-99316896DD9B}">
            <xm:f>$AR17=契約状況コード表!$Q$6</xm:f>
            <x14:dxf>
              <fill>
                <patternFill>
                  <bgColor theme="9" tint="0.79998168889431442"/>
                </patternFill>
              </fill>
            </x14:dxf>
          </x14:cfRule>
          <x14:cfRule type="expression" priority="95" id="{AB822850-4BB3-420E-AAFD-644AFD8ED29D}">
            <xm:f>$AR17=契約状況コード表!$Q$5</xm:f>
            <x14:dxf>
              <fill>
                <patternFill>
                  <bgColor theme="9" tint="0.79998168889431442"/>
                </patternFill>
              </fill>
            </x14:dxf>
          </x14:cfRule>
          <xm:sqref>AY17 AY31 AY45 AY59 AY73 AY87 AY101 AY115 AY129 AY143 AY157 AY171 AY185 AY199 AY213 AY227 AY241 AY255 AY269 AY283 AY297 AY311 AY325 AY339 AY353 AY367 AY381 AY395 AY409 AY423 AY437 AY451 AY465 AY479 AY493 AY507 AY521 AY535 AY549 AY563 AY577 AY591 AY605 AY619 AY633 AY647 AY661 AY675 AY689 AY703 AY717 AY731 AY745 AY759 AY773 AY787 AY801 AY815 AY829 AY843 AY857 AY871 AY885 AY899 AY913 AY927 AY941 AY955 AY969 AY983 AY997</xm:sqref>
        </x14:conditionalFormatting>
        <x14:conditionalFormatting xmlns:xm="http://schemas.microsoft.com/office/excel/2006/main">
          <x14:cfRule type="expression" priority="78" id="{EB241130-3C9C-4832-8639-890D6922FEE1}">
            <xm:f>OR(P25=契約状況コード表!$E$10,P25=契約状況コード表!$E$9,P25=契約状況コード表!$E$8,P25=契約状況コード表!$E$7)</xm:f>
            <x14:dxf>
              <fill>
                <patternFill>
                  <bgColor theme="0" tint="-0.34998626667073579"/>
                </patternFill>
              </fill>
            </x14:dxf>
          </x14:cfRule>
          <xm:sqref>Q25:Q31 Q39:Q45 Q53:Q59 Q67:Q73 Q81:Q87 Q95:Q101 Q109:Q115 Q123:Q129 Q137:Q143 Q151:Q157 Q165:Q171 Q179:Q185 Q193:Q199 Q207:Q213 Q221:Q227 Q235:Q241 Q249:Q255 Q263:Q269 Q277:Q283 Q291:Q297 Q305:Q311 Q319:Q325 Q333:Q339 Q347:Q353 Q361:Q367 Q375:Q381 Q389:Q395 Q403:Q409 Q417:Q423 Q431:Q437 Q445:Q451 Q459:Q465 Q473:Q479 Q487:Q493 Q501:Q507 Q515:Q521 Q529:Q535 Q543:Q549 Q557:Q563 Q571:Q577 Q585:Q591 Q599:Q605 Q613:Q619 Q627:Q633 Q641:Q647 Q655:Q661 Q669:Q675 Q683:Q689 Q697:Q703 Q711:Q717 Q725:Q731 Q739:Q745 Q753:Q759 Q767:Q773 Q781:Q787 Q795:Q801 Q809:Q815 Q823:Q829 Q837:Q843 Q851:Q857 Q865:Q871 Q879:Q885 Q893:Q899 Q907:Q913 Q921:Q927 Q935:Q941 Q949:Q955 Q963:Q969 Q977:Q983 Q991:Q997</xm:sqref>
        </x14:conditionalFormatting>
        <x14:conditionalFormatting xmlns:xm="http://schemas.microsoft.com/office/excel/2006/main">
          <x14:cfRule type="expression" priority="208" stopIfTrue="1" id="{E02B1092-22A1-4F46-B98E-5FE083246745}">
            <xm:f>$AK25=契約状況コード表!$J$7</xm:f>
            <x14:dxf/>
          </x14:cfRule>
          <x14:cfRule type="expression" priority="209" stopIfTrue="1" id="{0545BD72-D3A1-4064-ADEA-CB7D019D4518}">
            <xm:f>$AK25=契約状況コード表!$J$6</xm:f>
            <x14:dxf/>
          </x14:cfRule>
          <x14:cfRule type="expression" priority="210" stopIfTrue="1" id="{F5A4ACF8-0D12-4042-9DD2-583E6C9F2B67}">
            <xm:f>$AK25=契約状況コード表!$J$5</xm:f>
            <x14:dxf>
              <fill>
                <patternFill patternType="none">
                  <bgColor auto="1"/>
                </patternFill>
              </fill>
            </x14:dxf>
          </x14:cfRule>
          <x14:cfRule type="expression" priority="211" id="{C4E953E2-F1FE-4851-A412-90E52D3C3603}">
            <xm:f>$R25=契約状況コード表!$B$7</xm:f>
            <x14:dxf>
              <fill>
                <patternFill>
                  <bgColor theme="9" tint="0.79998168889431442"/>
                </patternFill>
              </fill>
            </x14:dxf>
          </x14:cfRule>
          <x14:cfRule type="expression" priority="212" id="{39FA694A-5B86-458F-B32B-E5D99D2B5160}">
            <xm:f>$R25=契約状況コード表!$B$6</xm:f>
            <x14:dxf>
              <fill>
                <patternFill>
                  <bgColor theme="9" tint="0.79998168889431442"/>
                </patternFill>
              </fill>
            </x14:dxf>
          </x14:cfRule>
          <xm:sqref>AK25:AK31 AK39:AK45 AK53:AK59 AK67:AK73 AK81:AK87 AK95:AK101 AK109:AK115 AK123:AK129 AK137:AK143 AK151:AK157 AK165:AK171 AK179:AK185 AK193:AK199 AK207:AK213 AK221:AK227 AK235:AK241 AK249:AK255 AK263:AK269 AK277:AK283 AK291:AK297 AK305:AK311 AK319:AK325 AK333:AK339 AK347:AK353 AK361:AK367 AK375:AK381 AK389:AK395 AK403:AK409 AK417:AK423 AK431:AK437 AK445:AK451 AK459:AK465 AK473:AK479 AK487:AK493 AK501:AK507 AK515:AK521 AK529:AK535 AK543:AK549 AK557:AK563 AK571:AK577 AK585:AK591 AK599:AK605 AK613:AK619 AK627:AK633 AK641:AK647 AK655:AK661 AK669:AK675 AK683:AK689 AK697:AK703 AK711:AK717 AK725:AK731 AK739:AK745 AK753:AK759 AK767:AK773 AK781:AK787 AK795:AK801 AK809:AK815 AK823:AK829 AK837:AK843 AK851:AK857 AK865:AK871 AK879:AK885 AK893:AK899 AK907:AK913 AK921:AK927 AK935:AK941 AK949:AK955 AK963:AK969 AK977:AK983 AK991:AK997</xm:sqref>
        </x14:conditionalFormatting>
        <x14:conditionalFormatting xmlns:xm="http://schemas.microsoft.com/office/excel/2006/main">
          <x14:cfRule type="expression" priority="52" id="{2109BAA3-8D73-4E6A-842C-378296E44920}">
            <xm:f>$R25=契約状況コード表!$B$6</xm:f>
            <x14:dxf>
              <fill>
                <patternFill>
                  <bgColor theme="9" tint="0.79998168889431442"/>
                </patternFill>
              </fill>
            </x14:dxf>
          </x14:cfRule>
          <xm:sqref>AQ25:AQ31 AQ39:AQ45 AQ53:AQ59 AQ67:AQ73 AQ81:AQ87 AQ95:AQ101 AQ109:AQ115 AQ123:AQ129 AQ137:AQ143 AQ151:AQ157 AQ165:AQ171 AQ179:AQ185 AQ193:AQ199 AQ207:AQ213 AQ221:AQ227 AQ235:AQ241 AQ249:AQ255 AQ263:AQ269 AQ277:AQ283 AQ291:AQ297 AQ305:AQ311 AQ319:AQ325 AQ333:AQ339 AQ347:AQ353 AQ361:AQ367 AQ375:AQ381 AQ389:AQ395 AQ403:AQ409 AQ417:AQ423 AQ431:AQ437 AQ445:AQ451 AQ459:AQ465 AQ473:AQ479 AQ487:AQ493 AQ501:AQ507 AQ515:AQ521 AQ529:AQ535 AQ543:AQ549 AQ557:AQ563 AQ571:AQ577 AQ585:AQ591 AQ599:AQ605 AQ613:AQ619 AQ627:AQ633 AQ641:AQ647 AQ655:AQ661 AQ669:AQ675 AQ683:AQ689 AQ697:AQ703 AQ711:AQ717 AQ725:AQ731 AQ739:AQ745 AQ753:AQ759 AQ767:AQ773 AQ781:AQ787 AQ795:AQ801 AQ809:AQ815 AQ823:AQ829 AQ837:AQ843 AQ851:AQ857 AQ865:AQ871 AQ879:AQ885 AQ893:AQ899 AQ907:AQ913 AQ921:AQ927 AQ935:AQ941 AQ949:AQ955 AQ963:AQ969 AQ977:AQ983 AQ991:AQ997</xm:sqref>
        </x14:conditionalFormatting>
        <x14:conditionalFormatting xmlns:xm="http://schemas.microsoft.com/office/excel/2006/main">
          <x14:cfRule type="expression" priority="53" id="{6B79986C-0271-478E-8CFF-5357DAEB4312}">
            <xm:f>$AK25=契約状況コード表!$J$5</xm:f>
            <x14:dxf>
              <fill>
                <patternFill>
                  <bgColor theme="9" tint="0.79998168889431442"/>
                </patternFill>
              </fill>
            </x14:dxf>
          </x14:cfRule>
          <xm:sqref>AM25:AP31 AM39:AP45 AM53:AP59 AM67:AP73 AM81:AP87 AM95:AP101 AM109:AP115 AM123:AP129 AM137:AP143 AM151:AP157 AM165:AP171 AM179:AP185 AM193:AP199 AM207:AP213 AM221:AP227 AM235:AP241 AM249:AP255 AM263:AP269 AM277:AP283 AM291:AP297 AM305:AP311 AM319:AP325 AM333:AP339 AM347:AP353 AM361:AP367 AM375:AP381 AM389:AP395 AM403:AP409 AM417:AP423 AM431:AP437 AM445:AP451 AM459:AP465 AM473:AP479 AM487:AP493 AM501:AP507 AM515:AP521 AM529:AP535 AM543:AP549 AM557:AP563 AM571:AP577 AM585:AP591 AM599:AP605 AM613:AP619 AM627:AP633 AM641:AP647 AM655:AP661 AM669:AP675 AM683:AP689 AM697:AP703 AM711:AP717 AM725:AP731 AM739:AP745 AM753:AP759 AM767:AP773 AM781:AP787 AM795:AP801 AM809:AP815 AM823:AP829 AM837:AP843 AM851:AP857 AM865:AP871 AM879:AP885 AM893:AP899 AM907:AP913 AM921:AP927 AM935:AP941 AM949:AP955 AM963:AP969 AM977:AP983 AM991:AP997</xm:sqref>
        </x14:conditionalFormatting>
        <x14:conditionalFormatting xmlns:xm="http://schemas.microsoft.com/office/excel/2006/main">
          <x14:cfRule type="expression" priority="47" id="{7D0C5F24-5239-4017-B46D-C80FF449042E}">
            <xm:f>$P7=契約状況コード表!$E$5</xm:f>
            <x14:dxf>
              <fill>
                <patternFill>
                  <bgColor theme="9" tint="0.79998168889431442"/>
                </patternFill>
              </fill>
            </x14:dxf>
          </x14:cfRule>
          <x14:cfRule type="expression" priority="48" id="{9037A144-E863-4748-B99B-8EA1F9B8C258}">
            <xm:f>$P7=契約状況コード表!$E$6</xm:f>
            <x14:dxf>
              <fill>
                <patternFill>
                  <bgColor theme="9" tint="0.79998168889431442"/>
                </patternFill>
              </fill>
            </x14:dxf>
          </x14:cfRule>
          <xm:sqref>Q7:Q15 Q17:Q998</xm:sqref>
        </x14:conditionalFormatting>
        <x14:conditionalFormatting xmlns:xm="http://schemas.microsoft.com/office/excel/2006/main">
          <x14:cfRule type="expression" priority="36" id="{5950DD3F-BEE3-431A-BF75-818288EC057E}">
            <xm:f>$R16='\\u0o04020\K01総務部A\会計課\会計共通\03_組織参考資料フォルダ\R06事務年度\R05事務年度\001セキュリティフォルダ\16 ５年度\01　各係格納用（ここに入れて）\令和５年11月分（12月14日期限）\01経費　作業中\[05　【別添1】Dl（11月分）令和5年度契約状況調査票.xlsx]契約状況コード表'!#REF!</xm:f>
            <x14:dxf>
              <fill>
                <patternFill>
                  <bgColor theme="0" tint="-0.14996795556505021"/>
                </patternFill>
              </fill>
            </x14:dxf>
          </x14:cfRule>
          <x14:cfRule type="expression" priority="37" id="{0C850BD5-4426-469C-9B31-B824C52DE68D}">
            <xm:f>$R16='\\u0o04020\K01総務部A\会計課\会計共通\03_組織参考資料フォルダ\R06事務年度\R05事務年度\001セキュリティフォルダ\16 ５年度\01　各係格納用（ここに入れて）\令和５年11月分（12月14日期限）\01経費　作業中\[05　【別添1】Dl（11月分）令和5年度契約状況調査票.xlsx]契約状況コード表'!#REF!</xm:f>
            <x14:dxf>
              <fill>
                <patternFill>
                  <bgColor theme="0" tint="-0.14996795556505021"/>
                </patternFill>
              </fill>
            </x14:dxf>
          </x14:cfRule>
          <x14:cfRule type="expression" priority="38" id="{64D9CDF0-DA8F-4D8A-825B-E7CF8A85EEFD}">
            <xm:f>$R16='\\u0o04020\K01総務部A\会計課\会計共通\03_組織参考資料フォルダ\R06事務年度\R05事務年度\001セキュリティフォルダ\16 ５年度\01　各係格納用（ここに入れて）\令和５年11月分（12月14日期限）\01経費　作業中\[05　【別添1】Dl（11月分）令和5年度契約状況調査票.xlsx]契約状況コード表'!#REF!</xm:f>
            <x14:dxf>
              <fill>
                <patternFill>
                  <bgColor theme="0" tint="-0.14996795556505021"/>
                </patternFill>
              </fill>
            </x14:dxf>
          </x14:cfRule>
          <xm:sqref>S16</xm:sqref>
        </x14:conditionalFormatting>
        <x14:conditionalFormatting xmlns:xm="http://schemas.microsoft.com/office/excel/2006/main">
          <x14:cfRule type="expression" priority="34" id="{A38C9C8A-450D-4BBA-B2D4-6A9A3FA93448}">
            <xm:f>OR(P16='\\u0o04020\K01総務部A\会計課\会計共通\03_組織参考資料フォルダ\R06事務年度\R05事務年度\001セキュリティフォルダ\16 ５年度\01　各係格納用（ここに入れて）\令和５年11月分（12月14日期限）\01経費　作業中\[05　【別添1】Dl（11月分）令和5年度契約状況調査票.xlsx]契約状況コード表'!#REF!,P16='\\u0o04020\K01総務部A\会計課\会計共通\03_組織参考資料フォルダ\R06事務年度\R05事務年度\001セキュリティフォルダ\16 ５年度\01　各係格納用（ここに入れて）\令和５年11月分（12月14日期限）\01経費　作業中\[05　【別添1】Dl（11月分）令和5年度契約状況調査票.xlsx]契約状況コード表'!#REF!,P16='\\u0o04020\K01総務部A\会計課\会計共通\03_組織参考資料フォルダ\R06事務年度\R05事務年度\001セキュリティフォルダ\16 ５年度\01　各係格納用（ここに入れて）\令和５年11月分（12月14日期限）\01経費　作業中\[05　【別添1】Dl（11月分）令和5年度契約状況調査票.xlsx]契約状況コード表'!#REF!,P16='\\u0o04020\K01総務部A\会計課\会計共通\03_組織参考資料フォルダ\R06事務年度\R05事務年度\001セキュリティフォルダ\16 ５年度\01　各係格納用（ここに入れて）\令和５年11月分（12月14日期限）\01経費　作業中\[05　【別添1】Dl（11月分）令和5年度契約状況調査票.xlsx]契約状況コード表'!#REF!)</xm:f>
            <x14:dxf>
              <fill>
                <patternFill>
                  <bgColor theme="0" tint="-0.34998626667073579"/>
                </patternFill>
              </fill>
            </x14:dxf>
          </x14:cfRule>
          <xm:sqref>Q16</xm:sqref>
        </x14:conditionalFormatting>
        <x14:conditionalFormatting xmlns:xm="http://schemas.microsoft.com/office/excel/2006/main">
          <x14:cfRule type="expression" priority="32" id="{6A4A823C-1DB5-43B3-B343-2B38E9B6F86F}">
            <xm:f>$P16='\\u0o04020\K01総務部A\会計課\会計共通\03_組織参考資料フォルダ\R06事務年度\R05事務年度\001セキュリティフォルダ\16 ５年度\01　各係格納用（ここに入れて）\令和５年11月分（12月14日期限）\01経費　作業中\[05　【別添1】Dl（11月分）令和5年度契約状況調査票.xlsx]契約状況コード表'!#REF!</xm:f>
            <x14:dxf>
              <fill>
                <patternFill>
                  <bgColor theme="9" tint="0.79998168889431442"/>
                </patternFill>
              </fill>
            </x14:dxf>
          </x14:cfRule>
          <x14:cfRule type="expression" priority="33" id="{BCEA8DEF-F8C4-49E0-AB61-5F8CB45876CA}">
            <xm:f>$P16='\\u0o04020\K01総務部A\会計課\会計共通\03_組織参考資料フォルダ\R06事務年度\R05事務年度\001セキュリティフォルダ\16 ５年度\01　各係格納用（ここに入れて）\令和５年11月分（12月14日期限）\01経費　作業中\[05　【別添1】Dl（11月分）令和5年度契約状況調査票.xlsx]契約状況コード表'!#REF!</xm:f>
            <x14:dxf>
              <fill>
                <patternFill>
                  <bgColor theme="9" tint="0.79998168889431442"/>
                </patternFill>
              </fill>
            </x14:dxf>
          </x14:cfRule>
          <xm:sqref>Q16</xm:sqref>
        </x14:conditionalFormatting>
        <x14:conditionalFormatting xmlns:xm="http://schemas.microsoft.com/office/excel/2006/main">
          <x14:cfRule type="expression" priority="17" id="{CA120ED2-84AB-469F-9CF5-492B3C08FAA9}">
            <xm:f>OR(P6='\\u0o04020\K01総務部A\会計課\会計共通\03_組織参考資料フォルダ\R06事務年度\R05事務年度\001セキュリティフォルダ\16 ５年度\01　各係格納用（ここに入れて）\令和５年11月分（12月14日期限）\01経費　作業中\[05　【別添1】Dl（11月分）令和5年度契約状況調査票.xlsx]契約状況コード表'!#REF!,P6='\\u0o04020\K01総務部A\会計課\会計共通\03_組織参考資料フォルダ\R06事務年度\R05事務年度\001セキュリティフォルダ\16 ５年度\01　各係格納用（ここに入れて）\令和５年11月分（12月14日期限）\01経費　作業中\[05　【別添1】Dl（11月分）令和5年度契約状況調査票.xlsx]契約状況コード表'!#REF!,P6='\\u0o04020\K01総務部A\会計課\会計共通\03_組織参考資料フォルダ\R06事務年度\R05事務年度\001セキュリティフォルダ\16 ５年度\01　各係格納用（ここに入れて）\令和５年11月分（12月14日期限）\01経費　作業中\[05　【別添1】Dl（11月分）令和5年度契約状況調査票.xlsx]契約状況コード表'!#REF!,P6='\\u0o04020\K01総務部A\会計課\会計共通\03_組織参考資料フォルダ\R06事務年度\R05事務年度\001セキュリティフォルダ\16 ５年度\01　各係格納用（ここに入れて）\令和５年11月分（12月14日期限）\01経費　作業中\[05　【別添1】Dl（11月分）令和5年度契約状況調査票.xlsx]契約状況コード表'!#REF!)</xm:f>
            <x14:dxf>
              <fill>
                <patternFill>
                  <bgColor theme="0" tint="-0.34998626667073579"/>
                </patternFill>
              </fill>
            </x14:dxf>
          </x14:cfRule>
          <xm:sqref>Q6</xm:sqref>
        </x14:conditionalFormatting>
        <x14:conditionalFormatting xmlns:xm="http://schemas.microsoft.com/office/excel/2006/main">
          <x14:cfRule type="expression" priority="15" id="{832022BB-F59E-4B51-A2A7-096AAD22DD6C}">
            <xm:f>OR(P6='\\u0o04020\K01総務部A\会計課\会計共通\03_組織参考資料フォルダ\R06事務年度\R05事務年度\001セキュリティフォルダ\16 ５年度\01　各係格納用（ここに入れて）\令和５年11月分（12月14日期限）\01経費　作業中\[05　【別添1】Dl（11月分）令和5年度契約状況調査票.xlsx]契約状況コード表'!#REF!,P6='\\u0o04020\K01総務部A\会計課\会計共通\03_組織参考資料フォルダ\R06事務年度\R05事務年度\001セキュリティフォルダ\16 ５年度\01　各係格納用（ここに入れて）\令和５年11月分（12月14日期限）\01経費　作業中\[05　【別添1】Dl（11月分）令和5年度契約状況調査票.xlsx]契約状況コード表'!#REF!,P6='\\u0o04020\K01総務部A\会計課\会計共通\03_組織参考資料フォルダ\R06事務年度\R05事務年度\001セキュリティフォルダ\16 ５年度\01　各係格納用（ここに入れて）\令和５年11月分（12月14日期限）\01経費　作業中\[05　【別添1】Dl（11月分）令和5年度契約状況調査票.xlsx]契約状況コード表'!#REF!,P6='\\u0o04020\K01総務部A\会計課\会計共通\03_組織参考資料フォルダ\R06事務年度\R05事務年度\001セキュリティフォルダ\16 ５年度\01　各係格納用（ここに入れて）\令和５年11月分（12月14日期限）\01経費　作業中\[05　【別添1】Dl（11月分）令和5年度契約状況調査票.xlsx]契約状況コード表'!#REF!)</xm:f>
            <x14:dxf>
              <fill>
                <patternFill>
                  <bgColor theme="0" tint="-0.34998626667073579"/>
                </patternFill>
              </fill>
            </x14:dxf>
          </x14:cfRule>
          <xm:sqref>Q6</xm:sqref>
        </x14:conditionalFormatting>
        <x14:conditionalFormatting xmlns:xm="http://schemas.microsoft.com/office/excel/2006/main">
          <x14:cfRule type="expression" priority="13" id="{9D828F22-88B6-47C7-877D-E35F85099618}">
            <xm:f>$P6='\\u0o04020\K01総務部A\会計課\会計共通\03_組織参考資料フォルダ\R06事務年度\R05事務年度\001セキュリティフォルダ\16 ５年度\01　各係格納用（ここに入れて）\令和５年11月分（12月14日期限）\01経費　作業中\[05　【別添1】Dl（11月分）令和5年度契約状況調査票.xlsx]契約状況コード表'!#REF!</xm:f>
            <x14:dxf>
              <fill>
                <patternFill>
                  <bgColor theme="9" tint="0.79998168889431442"/>
                </patternFill>
              </fill>
            </x14:dxf>
          </x14:cfRule>
          <x14:cfRule type="expression" priority="14" id="{CB838EFA-79B2-48CD-8835-D09183B77B48}">
            <xm:f>$P6='\\u0o04020\K01総務部A\会計課\会計共通\03_組織参考資料フォルダ\R06事務年度\R05事務年度\001セキュリティフォルダ\16 ５年度\01　各係格納用（ここに入れて）\令和５年11月分（12月14日期限）\01経費　作業中\[05　【別添1】Dl（11月分）令和5年度契約状況調査票.xlsx]契約状況コード表'!#REF!</xm:f>
            <x14:dxf>
              <fill>
                <patternFill>
                  <bgColor theme="9" tint="0.79998168889431442"/>
                </patternFill>
              </fill>
            </x14:dxf>
          </x14:cfRule>
          <xm:sqref>Q6</xm:sqref>
        </x14:conditionalFormatting>
      </x14:conditionalFormattings>
    </ext>
    <ext xmlns:x14="http://schemas.microsoft.com/office/spreadsheetml/2009/9/main" uri="{CCE6A557-97BC-4b89-ADB6-D9C93CAAB3DF}">
      <x14:dataValidations xmlns:xm="http://schemas.microsoft.com/office/excel/2006/main" xWindow="1147" yWindow="767" count="13">
        <x14:dataValidation type="list" allowBlank="1" showInputMessage="1" showErrorMessage="1" xr:uid="{00000000-0002-0000-0000-000014000000}">
          <x14:formula1>
            <xm:f>契約状況コード表!$Q$5:$Q$6</xm:f>
          </x14:formula1>
          <xm:sqref>L7:L998 BB6:BB998</xm:sqref>
        </x14:dataValidation>
        <x14:dataValidation type="list" allowBlank="1" showInputMessage="1" showErrorMessage="1" xr:uid="{D67F189C-CE3C-45F8-B45F-745581D193D3}">
          <x14:formula1>
            <xm:f>契約状況コード表!$E$5:$E$10</xm:f>
          </x14:formula1>
          <xm:sqref>P7:P998</xm:sqref>
        </x14:dataValidation>
        <x14:dataValidation type="list" allowBlank="1" showInputMessage="1" showErrorMessage="1" xr:uid="{00000000-0002-0000-0000-000016000000}">
          <x14:formula1>
            <xm:f>契約状況コード表!$D$5:$D$7</xm:f>
          </x14:formula1>
          <xm:sqref>K7:K1048576</xm:sqref>
        </x14:dataValidation>
        <x14:dataValidation type="list" allowBlank="1" showInputMessage="1" showErrorMessage="1" xr:uid="{39836664-2B74-4840-85BE-1BE59A7B774F}">
          <x14:formula1>
            <xm:f>'\\u0o04020\K01総務部A\会計課\会計共通\03_組織参考資料フォルダ\R06事務年度\R05事務年度\001セキュリティフォルダ\16 ５年度\02　報告用\令和５年８月分\[Dl（８月分）令和5年度契約状況調査票.xlsx]契約状況コード表'!#REF!</xm:f>
          </x14:formula1>
          <xm:sqref>H7 H9:H10</xm:sqref>
        </x14:dataValidation>
        <x14:dataValidation type="list" allowBlank="1" showInputMessage="1" showErrorMessage="1" xr:uid="{F17B4EA0-C766-4ABA-BB51-4527EC806393}">
          <x14:formula1>
            <xm:f>'\\u0o04020\K01総務部A\会計課\会計共通\03_組織参考資料フォルダ\R06事務年度\R05事務年度\001セキュリティフォルダ\16 ５年度\01　各係格納用（ここに入れて）\令和５年11月分（12月14日期限）\01経費　作業中\[05　【別添1】Dl（11月分）令和5年度契約状況調査票.xlsx]契約状況コード表'!#REF!</xm:f>
          </x14:formula1>
          <xm:sqref>K6:L6 H6 P6 H16 H8 K16:L16 K8:L8 P16 P8</xm:sqref>
        </x14:dataValidation>
        <x14:dataValidation type="list" allowBlank="1" showInputMessage="1" showErrorMessage="1" xr:uid="{00000000-0002-0000-0000-000015000000}">
          <x14:formula1>
            <xm:f>契約状況コード表!$A$5:$A$14</xm:f>
          </x14:formula1>
          <xm:sqref>H11:H998 H8</xm:sqref>
        </x14:dataValidation>
        <x14:dataValidation type="list" allowBlank="1" showInputMessage="1" showErrorMessage="1" xr:uid="{775E8AEB-2D83-497C-B8D8-93E2CC7D188B}">
          <x14:formula1>
            <xm:f>'[Dl（11月分）令和4年度契約状況調査票.xlsx]契約状況コード表'!#REF!</xm:f>
          </x14:formula1>
          <xm:sqref>P8 P16</xm:sqref>
        </x14:dataValidation>
        <x14:dataValidation type="list" allowBlank="1" showInputMessage="1" showErrorMessage="1" xr:uid="{00000000-0002-0000-0000-000019000000}">
          <x14:formula1>
            <xm:f>契約状況コード表!$K$5:$K$12</xm:f>
          </x14:formula1>
          <xm:sqref>AS6:AT998</xm:sqref>
        </x14:dataValidation>
        <x14:dataValidation type="list" allowBlank="1" showInputMessage="1" showErrorMessage="1" xr:uid="{00000000-0002-0000-0000-00001A000000}">
          <x14:formula1>
            <xm:f>契約状況コード表!$L$5:$L$13</xm:f>
          </x14:formula1>
          <xm:sqref>AV6:AW998</xm:sqref>
        </x14:dataValidation>
        <x14:dataValidation type="list" allowBlank="1" showInputMessage="1" xr:uid="{DD42CE1D-8A36-48ED-9AE1-1C9B745F0F50}">
          <x14:formula1>
            <xm:f>契約状況コード表!$R$5:$R$7</xm:f>
          </x14:formula1>
          <xm:sqref>AJ6:AJ998</xm:sqref>
        </x14:dataValidation>
        <x14:dataValidation type="list" allowBlank="1" showInputMessage="1" showErrorMessage="1" xr:uid="{863D1732-125B-4281-A57D-C4963942CF3A}">
          <x14:formula1>
            <xm:f>契約状況コード表!$J$5:$J$7</xm:f>
          </x14:formula1>
          <xm:sqref>AK6:AK998</xm:sqref>
        </x14:dataValidation>
        <x14:dataValidation type="list" allowBlank="1" showInputMessage="1" xr:uid="{81AFC517-FE23-4732-AC14-7C669AFCEA27}">
          <x14:formula1>
            <xm:f>契約状況コード表!$I$5:$I$12</xm:f>
          </x14:formula1>
          <xm:sqref>AI6:AI998</xm:sqref>
        </x14:dataValidation>
        <x14:dataValidation type="list" allowBlank="1" showInputMessage="1" showErrorMessage="1" xr:uid="{F4154EE4-2342-4122-82E2-3079700BBC19}">
          <x14:formula1>
            <xm:f>契約状況コード表!$S$5:$S$6</xm:f>
          </x14:formula1>
          <xm:sqref>AQ6:AQ998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149"/>
  <sheetViews>
    <sheetView showZeros="0" tabSelected="1" view="pageBreakPreview" topLeftCell="B1" zoomScale="85" zoomScaleNormal="100" zoomScaleSheetLayoutView="85" workbookViewId="0">
      <selection activeCell="G7" sqref="G7"/>
    </sheetView>
  </sheetViews>
  <sheetFormatPr defaultColWidth="9" defaultRowHeight="11.25"/>
  <cols>
    <col min="1" max="1" width="0" style="120" hidden="1" customWidth="1"/>
    <col min="2" max="2" width="30.625" style="119" customWidth="1"/>
    <col min="3" max="3" width="20.625" style="120" customWidth="1"/>
    <col min="4" max="4" width="13.125" style="120" customWidth="1"/>
    <col min="5" max="5" width="20.625" style="119" customWidth="1"/>
    <col min="6" max="6" width="14.75" style="119" customWidth="1"/>
    <col min="7" max="7" width="18.75" style="121" customWidth="1"/>
    <col min="8" max="8" width="13.625" style="122" customWidth="1"/>
    <col min="9" max="9" width="13.625" style="120" customWidth="1"/>
    <col min="10" max="10" width="10.875" style="119" customWidth="1"/>
    <col min="11" max="11" width="7.25" style="119" customWidth="1"/>
    <col min="12" max="12" width="8.125" style="119" customWidth="1"/>
    <col min="13" max="13" width="9.125" style="119" customWidth="1"/>
    <col min="14" max="14" width="8.125" style="119" customWidth="1"/>
    <col min="15" max="15" width="12.25" style="119" customWidth="1"/>
    <col min="16" max="16" width="9" style="119"/>
    <col min="17" max="17" width="11.25" style="119" customWidth="1"/>
    <col min="18" max="16384" width="9" style="119"/>
  </cols>
  <sheetData>
    <row r="1" spans="1:17" ht="27.75" customHeight="1">
      <c r="A1" s="219"/>
      <c r="B1" s="226" t="s">
        <v>82</v>
      </c>
      <c r="C1" s="227"/>
      <c r="D1" s="227"/>
      <c r="E1" s="227"/>
      <c r="F1" s="227"/>
      <c r="G1" s="228"/>
      <c r="H1" s="227"/>
      <c r="I1" s="227"/>
      <c r="J1" s="227"/>
      <c r="K1" s="227"/>
      <c r="L1" s="227"/>
      <c r="M1" s="227"/>
      <c r="N1" s="227"/>
      <c r="O1" s="227"/>
    </row>
    <row r="2" spans="1:17">
      <c r="A2" s="220"/>
    </row>
    <row r="3" spans="1:17">
      <c r="A3" s="220"/>
      <c r="B3" s="123"/>
      <c r="O3" s="124"/>
    </row>
    <row r="4" spans="1:17" ht="21.95" customHeight="1">
      <c r="A4" s="220"/>
      <c r="B4" s="222" t="s">
        <v>81</v>
      </c>
      <c r="C4" s="222" t="s">
        <v>69</v>
      </c>
      <c r="D4" s="222" t="s">
        <v>70</v>
      </c>
      <c r="E4" s="222" t="s">
        <v>71</v>
      </c>
      <c r="F4" s="217" t="s">
        <v>72</v>
      </c>
      <c r="G4" s="229" t="s">
        <v>73</v>
      </c>
      <c r="H4" s="223" t="s">
        <v>74</v>
      </c>
      <c r="I4" s="222" t="s">
        <v>75</v>
      </c>
      <c r="J4" s="222" t="s">
        <v>76</v>
      </c>
      <c r="K4" s="224" t="s">
        <v>77</v>
      </c>
      <c r="L4" s="225" t="s">
        <v>78</v>
      </c>
      <c r="M4" s="225"/>
      <c r="N4" s="225"/>
      <c r="O4" s="125"/>
    </row>
    <row r="5" spans="1:17" s="127" customFormat="1" ht="36" customHeight="1">
      <c r="A5" s="221"/>
      <c r="B5" s="222"/>
      <c r="C5" s="222"/>
      <c r="D5" s="222"/>
      <c r="E5" s="222"/>
      <c r="F5" s="218"/>
      <c r="G5" s="229"/>
      <c r="H5" s="223"/>
      <c r="I5" s="222"/>
      <c r="J5" s="222"/>
      <c r="K5" s="224"/>
      <c r="L5" s="126" t="s">
        <v>79</v>
      </c>
      <c r="M5" s="126" t="s">
        <v>176</v>
      </c>
      <c r="N5" s="126" t="s">
        <v>60</v>
      </c>
      <c r="O5" s="126" t="s">
        <v>80</v>
      </c>
    </row>
    <row r="6" spans="1:17" s="127" customFormat="1" ht="69.95" customHeight="1">
      <c r="A6" s="126" t="str">
        <f>IF(MAX(令和6年度契約状況調査票!F7:F13)&gt;=ROW()-5,ROW()-5,"")</f>
        <v/>
      </c>
      <c r="B6" s="113" t="s">
        <v>250</v>
      </c>
      <c r="C6" s="112" t="s">
        <v>249</v>
      </c>
      <c r="D6" s="114">
        <v>45594</v>
      </c>
      <c r="E6" s="113" t="s">
        <v>251</v>
      </c>
      <c r="F6" s="115">
        <v>3290005002893</v>
      </c>
      <c r="G6" s="128" t="s">
        <v>252</v>
      </c>
      <c r="H6" s="116" t="s">
        <v>253</v>
      </c>
      <c r="I6" s="116" t="s">
        <v>254</v>
      </c>
      <c r="J6" s="117" t="s">
        <v>255</v>
      </c>
      <c r="K6" s="129"/>
      <c r="L6" s="117" t="s">
        <v>216</v>
      </c>
      <c r="M6" s="117">
        <v>0</v>
      </c>
      <c r="N6" s="129" t="s">
        <v>216</v>
      </c>
      <c r="O6" s="118">
        <v>0</v>
      </c>
      <c r="P6" s="127" t="str">
        <f>IF(A6="","",VLOOKUP(A6,令和6年度契約状況調査票!$F:$CE,52,FALSE))</f>
        <v/>
      </c>
      <c r="Q6" s="127" t="str">
        <f>IF(A6="","",IF(VLOOKUP(A6,令和6年度契約状況調査票!$F:$AW,13,FALSE)="他官署で調達手続きを実施のため","×",IF(VLOOKUP(A6,令和6年度契約状況調査票!$F:$AW,20,FALSE)="②同種の他の契約の予定価格を類推されるおそれがあるため公表しない","×","○")))</f>
        <v/>
      </c>
    </row>
    <row r="7" spans="1:17" s="127" customFormat="1" ht="69.95" customHeight="1">
      <c r="A7" s="126" t="str">
        <f>IF(MAX(令和6年度契約状況調査票!F6:F13)&gt;=ROW()-5,ROW()-5,"")</f>
        <v/>
      </c>
      <c r="B7" s="113" t="str">
        <f>IF(A7="","",VLOOKUP(A7,令和6年度契約状況調査票!$F:$AW,4,FALSE))</f>
        <v/>
      </c>
      <c r="C7" s="112" t="str">
        <f>IF(A7="","",VLOOKUP(A7,令和6年度契約状況調査票!$F:$AW,5,FALSE))</f>
        <v/>
      </c>
      <c r="D7" s="114" t="str">
        <f>IF(A7="","",VLOOKUP(A7,令和6年度契約状況調査票!$F:$AW,8,FALSE))</f>
        <v/>
      </c>
      <c r="E7" s="113" t="str">
        <f>IF(A7="","",VLOOKUP(A7,令和6年度契約状況調査票!$F:$AW,9,FALSE))</f>
        <v/>
      </c>
      <c r="F7" s="115" t="str">
        <f>IF(A7="","",VLOOKUP(A7,令和6年度契約状況調査票!$F:$AW,10,FALSE))</f>
        <v/>
      </c>
      <c r="G7" s="128" t="str">
        <f>IF(A7="","",VLOOKUP(A7,令和6年度契約状況調査票!$F:$AW,30,FALSE))</f>
        <v/>
      </c>
      <c r="H7" s="116" t="str">
        <f>IF(A7="","",IF(VLOOKUP(A7,令和6年度契約状況調査票!$F:$AW,13,FALSE)="他官署で調達手続きを実施のため","他官署で調達手続きを実施のため",IF(VLOOKUP(A7,令和6年度契約状況調査票!$F:$AW,20,FALSE)="②同種の他の契約の予定価格を類推されるおそれがあるため公表しない","同種の他の契約の予定価格を類推されるおそれがあるため公表しない",IF(VLOOKUP(A7,令和6年度契約状況調査票!$F:$AW,20,FALSE)="－","－",IF(VLOOKUP(A7,令和6年度契約状況調査票!$F:$AW,6,FALSE)&lt;&gt;"",TEXT(VLOOKUP(A7,令和6年度契約状況調査票!$F:$AW,13,FALSE),"#,##0円")&amp;CHAR(10)&amp;"(A)",VLOOKUP(A7,令和6年度契約状況調査票!$F:$AW,13,FALSE))))))</f>
        <v/>
      </c>
      <c r="I7" s="116" t="str">
        <f>IF(A7="","",VLOOKUP(A7,令和6年度契約状況調査票!$F:$AW,14,FALSE))</f>
        <v/>
      </c>
      <c r="J7" s="117" t="str">
        <f>IF(A7="","",IF(VLOOKUP(A7,令和6年度契約状況調査票!$F:$AW,13,FALSE)="他官署で調達手続きを実施のため","－",IF(VLOOKUP(A7,令和6年度契約状況調査票!$F:$AW,20,FALSE)="②同種の他の契約の予定価格を類推されるおそれがあるため公表しない","－",IF(VLOOKUP(A7,令和6年度契約状況調査票!$F:$AW,20,FALSE)="－","－",IF(VLOOKUP(A7,令和6年度契約状況調査票!$F:$AW,6,FALSE)&lt;&gt;"",TEXT(VLOOKUP(A7,令和6年度契約状況調査票!$F:$AW,16,FALSE),"#.0%")&amp;CHAR(10)&amp;"(B/A×100)",VLOOKUP(A7,令和6年度契約状況調査票!$F:$AW,16,FALSE))))))</f>
        <v/>
      </c>
      <c r="K7" s="129"/>
      <c r="L7" s="117" t="str">
        <f>IF(A7="","",IF(VLOOKUP(A7,令和6年度契約状況調査票!$F:$AW,26,FALSE)="①公益社団法人","公社",IF(VLOOKUP(A7,令和6年度契約状況調査票!$F:$AW,26,FALSE)="②公益財団法人","公財","")))</f>
        <v/>
      </c>
      <c r="M7" s="117" t="str">
        <f>IF(A7="","",VLOOKUP(A7,令和6年度契約状況調査票!$F:$AW,27,FALSE))</f>
        <v/>
      </c>
      <c r="N7" s="129" t="str">
        <f>IF(A7="","",IF(VLOOKUP(A7,令和6年度契約状況調査票!$F:$AW,12,FALSE)="国所管",VLOOKUP(A7,令和6年度契約状況調査票!$F:$AW,23,FALSE),""))</f>
        <v/>
      </c>
      <c r="O7" s="118" t="str">
        <f>IF(A7="","",IF(AND(Q7="○",P7="分担契約/単価契約"),"単価契約"&amp;CHAR(10)&amp;"予定調達総額 "&amp;TEXT(VLOOKUP(A7,令和6年度契約状況調査票!$F:$AW,15,FALSE),"#,##0円")&amp;"(B)"&amp;CHAR(10)&amp;"分担契約"&amp;CHAR(10)&amp;VLOOKUP(A7,令和6年度契約状況調査票!$F:$AW,31,FALSE),IF(AND(Q7="○",P7="分担契約"),"分担契約"&amp;CHAR(10)&amp;"契約総額 "&amp;TEXT(VLOOKUP(A7,令和6年度契約状況調査票!$F:$AW,15,FALSE),"#,##0円")&amp;"(B)"&amp;CHAR(10)&amp;VLOOKUP(A7,令和6年度契約状況調査票!$F:$AW,31,FALSE),(IF(P7="分担契約/単価契約","単価契約"&amp;CHAR(10)&amp;"予定調達総額 "&amp;TEXT(VLOOKUP(A7,令和6年度契約状況調査票!$F:$AW,15,FALSE),"#,##0円")&amp;CHAR(10)&amp;"分担契約"&amp;CHAR(10)&amp;VLOOKUP(A7,令和6年度契約状況調査票!$F:$AW,31,FALSE),IF(P7="分担契約","分担契約"&amp;CHAR(10)&amp;"契約総額 "&amp;TEXT(VLOOKUP(A7,令和6年度契約状況調査票!$F:$AW,15,FALSE),"#,##0円")&amp;CHAR(10)&amp;VLOOKUP(A7,令和6年度契約状況調査票!$F:$AW,31,FALSE),IF(P7="単価契約","単価契約"&amp;CHAR(10)&amp;"予定調達総額 "&amp;TEXT(VLOOKUP(A7,令和6年度契約状況調査票!$F:$AW,15,FALSE),"#,##0円")&amp;CHAR(10)&amp;VLOOKUP(A7,令和6年度契約状況調査票!$F:$AW,31,FALSE),VLOOKUP(A7,令和6年度契約状況調査票!$F:$AW,31,FALSE))))))))</f>
        <v/>
      </c>
      <c r="P7" s="127" t="str">
        <f>IF(A7="","",VLOOKUP(A7,令和6年度契約状況調査票!$F:$CE,52,FALSE))</f>
        <v/>
      </c>
      <c r="Q7" s="127" t="str">
        <f>IF(A7="","",IF(VLOOKUP(A7,令和6年度契約状況調査票!$F:$AW,13,FALSE)="他官署で調達手続きを実施のため","×",IF(VLOOKUP(A7,令和6年度契約状況調査票!$F:$AW,20,FALSE)="②同種の他の契約の予定価格を類推されるおそれがあるため公表しない","×","○")))</f>
        <v/>
      </c>
    </row>
    <row r="8" spans="1:17" s="127" customFormat="1" ht="69.95" customHeight="1">
      <c r="A8" s="126" t="str">
        <f>IF(MAX(令和6年度契約状況調査票!F6:F14)&gt;=ROW()-5,ROW()-5,"")</f>
        <v/>
      </c>
      <c r="B8" s="113" t="str">
        <f>IF(A8="","",VLOOKUP(A8,令和6年度契約状況調査票!$F:$AW,4,FALSE))</f>
        <v/>
      </c>
      <c r="C8" s="112" t="str">
        <f>IF(A8="","",VLOOKUP(A8,令和6年度契約状況調査票!$F:$AW,5,FALSE))</f>
        <v/>
      </c>
      <c r="D8" s="114" t="str">
        <f>IF(A8="","",VLOOKUP(A8,令和6年度契約状況調査票!$F:$AW,8,FALSE))</f>
        <v/>
      </c>
      <c r="E8" s="113" t="str">
        <f>IF(A8="","",VLOOKUP(A8,令和6年度契約状況調査票!$F:$AW,9,FALSE))</f>
        <v/>
      </c>
      <c r="F8" s="115" t="str">
        <f>IF(A8="","",VLOOKUP(A8,令和6年度契約状況調査票!$F:$AW,10,FALSE))</f>
        <v/>
      </c>
      <c r="G8" s="128" t="str">
        <f>IF(A8="","",VLOOKUP(A8,令和6年度契約状況調査票!$F:$AW,30,FALSE))</f>
        <v/>
      </c>
      <c r="H8" s="116" t="str">
        <f>IF(A8="","",IF(VLOOKUP(A8,令和6年度契約状況調査票!$F:$AW,13,FALSE)="他官署で調達手続きを実施のため","他官署で調達手続きを実施のため",IF(VLOOKUP(A8,令和6年度契約状況調査票!$F:$AW,20,FALSE)="②同種の他の契約の予定価格を類推されるおそれがあるため公表しない","同種の他の契約の予定価格を類推されるおそれがあるため公表しない",IF(VLOOKUP(A8,令和6年度契約状況調査票!$F:$AW,20,FALSE)="－","－",IF(VLOOKUP(A8,令和6年度契約状況調査票!$F:$AW,6,FALSE)&lt;&gt;"",TEXT(VLOOKUP(A8,令和6年度契約状況調査票!$F:$AW,13,FALSE),"#,##0円")&amp;CHAR(10)&amp;"(A)",VLOOKUP(A8,令和6年度契約状況調査票!$F:$AW,13,FALSE))))))</f>
        <v/>
      </c>
      <c r="I8" s="116" t="str">
        <f>IF(A8="","",VLOOKUP(A8,令和6年度契約状況調査票!$F:$AW,14,FALSE))</f>
        <v/>
      </c>
      <c r="J8" s="117" t="str">
        <f>IF(A8="","",IF(VLOOKUP(A8,令和6年度契約状況調査票!$F:$AW,13,FALSE)="他官署で調達手続きを実施のため","－",IF(VLOOKUP(A8,令和6年度契約状況調査票!$F:$AW,20,FALSE)="②同種の他の契約の予定価格を類推されるおそれがあるため公表しない","－",IF(VLOOKUP(A8,令和6年度契約状況調査票!$F:$AW,20,FALSE)="－","－",IF(VLOOKUP(A8,令和6年度契約状況調査票!$F:$AW,6,FALSE)&lt;&gt;"",TEXT(VLOOKUP(A8,令和6年度契約状況調査票!$F:$AW,16,FALSE),"#.0%")&amp;CHAR(10)&amp;"(B/A×100)",VLOOKUP(A8,令和6年度契約状況調査票!$F:$AW,16,FALSE))))))</f>
        <v/>
      </c>
      <c r="K8" s="129"/>
      <c r="L8" s="117" t="str">
        <f>IF(A8="","",IF(VLOOKUP(A8,令和6年度契約状況調査票!$F:$AW,26,FALSE)="①公益社団法人","公社",IF(VLOOKUP(A8,令和6年度契約状況調査票!$F:$AW,26,FALSE)="②公益財団法人","公財","")))</f>
        <v/>
      </c>
      <c r="M8" s="117" t="str">
        <f>IF(A8="","",VLOOKUP(A8,令和6年度契約状況調査票!$F:$AW,27,FALSE))</f>
        <v/>
      </c>
      <c r="N8" s="129" t="str">
        <f>IF(A8="","",IF(VLOOKUP(A8,令和6年度契約状況調査票!$F:$AW,12,FALSE)="国所管",VLOOKUP(A8,令和6年度契約状況調査票!$F:$AW,23,FALSE),""))</f>
        <v/>
      </c>
      <c r="O8" s="118" t="str">
        <f>IF(A8="","",IF(AND(Q8="○",P8="分担契約/単価契約"),"単価契約"&amp;CHAR(10)&amp;"予定調達総額 "&amp;TEXT(VLOOKUP(A8,令和6年度契約状況調査票!$F:$AW,15,FALSE),"#,##0円")&amp;"(B)"&amp;CHAR(10)&amp;"分担契約"&amp;CHAR(10)&amp;VLOOKUP(A8,令和6年度契約状況調査票!$F:$AW,31,FALSE),IF(AND(Q8="○",P8="分担契約"),"分担契約"&amp;CHAR(10)&amp;"契約総額 "&amp;TEXT(VLOOKUP(A8,令和6年度契約状況調査票!$F:$AW,15,FALSE),"#,##0円")&amp;"(B)"&amp;CHAR(10)&amp;VLOOKUP(A8,令和6年度契約状況調査票!$F:$AW,31,FALSE),(IF(P8="分担契約/単価契約","単価契約"&amp;CHAR(10)&amp;"予定調達総額 "&amp;TEXT(VLOOKUP(A8,令和6年度契約状況調査票!$F:$AW,15,FALSE),"#,##0円")&amp;CHAR(10)&amp;"分担契約"&amp;CHAR(10)&amp;VLOOKUP(A8,令和6年度契約状況調査票!$F:$AW,31,FALSE),IF(P8="分担契約","分担契約"&amp;CHAR(10)&amp;"契約総額 "&amp;TEXT(VLOOKUP(A8,令和6年度契約状況調査票!$F:$AW,15,FALSE),"#,##0円")&amp;CHAR(10)&amp;VLOOKUP(A8,令和6年度契約状況調査票!$F:$AW,31,FALSE),IF(P8="単価契約","単価契約"&amp;CHAR(10)&amp;"予定調達総額 "&amp;TEXT(VLOOKUP(A8,令和6年度契約状況調査票!$F:$AW,15,FALSE),"#,##0円")&amp;CHAR(10)&amp;VLOOKUP(A8,令和6年度契約状況調査票!$F:$AW,31,FALSE),VLOOKUP(A8,令和6年度契約状況調査票!$F:$AW,31,FALSE))))))))</f>
        <v/>
      </c>
      <c r="P8" s="127" t="str">
        <f>IF(A8="","",VLOOKUP(A8,令和6年度契約状況調査票!$F:$CE,52,FALSE))</f>
        <v/>
      </c>
      <c r="Q8" s="127" t="str">
        <f>IF(A8="","",IF(VLOOKUP(A8,令和6年度契約状況調査票!$F:$AW,13,FALSE)="他官署で調達手続きを実施のため","×",IF(VLOOKUP(A8,令和6年度契約状況調査票!$F:$AW,20,FALSE)="②同種の他の契約の予定価格を類推されるおそれがあるため公表しない","×","○")))</f>
        <v/>
      </c>
    </row>
    <row r="9" spans="1:17" s="127" customFormat="1" ht="69.95" customHeight="1">
      <c r="A9" s="126" t="str">
        <f>IF(MAX(令和6年度契約状況調査票!F9:F15)&gt;=ROW()-5,ROW()-5,"")</f>
        <v/>
      </c>
      <c r="B9" s="113" t="str">
        <f>IF(A9="","",VLOOKUP(A9,令和6年度契約状況調査票!$F:$AW,4,FALSE))</f>
        <v/>
      </c>
      <c r="C9" s="112" t="str">
        <f>IF(A9="","",VLOOKUP(A9,令和6年度契約状況調査票!$F:$AW,5,FALSE))</f>
        <v/>
      </c>
      <c r="D9" s="114" t="str">
        <f>IF(A9="","",VLOOKUP(A9,令和6年度契約状況調査票!$F:$AW,8,FALSE))</f>
        <v/>
      </c>
      <c r="E9" s="113" t="str">
        <f>IF(A9="","",VLOOKUP(A9,令和6年度契約状況調査票!$F:$AW,9,FALSE))</f>
        <v/>
      </c>
      <c r="F9" s="115" t="str">
        <f>IF(A9="","",VLOOKUP(A9,令和6年度契約状況調査票!$F:$AW,10,FALSE))</f>
        <v/>
      </c>
      <c r="G9" s="128" t="str">
        <f>IF(A9="","",VLOOKUP(A9,令和6年度契約状況調査票!$F:$AW,30,FALSE))</f>
        <v/>
      </c>
      <c r="H9" s="116" t="str">
        <f>IF(A9="","",IF(VLOOKUP(A9,令和6年度契約状況調査票!$F:$AW,13,FALSE)="他官署で調達手続きを実施のため","他官署で調達手続きを実施のため",IF(VLOOKUP(A9,令和6年度契約状況調査票!$F:$AW,20,FALSE)="②同種の他の契約の予定価格を類推されるおそれがあるため公表しない","同種の他の契約の予定価格を類推されるおそれがあるため公表しない",IF(VLOOKUP(A9,令和6年度契約状況調査票!$F:$AW,20,FALSE)="－","－",IF(VLOOKUP(A9,令和6年度契約状況調査票!$F:$AW,6,FALSE)&lt;&gt;"",TEXT(VLOOKUP(A9,令和6年度契約状況調査票!$F:$AW,13,FALSE),"#,##0円")&amp;CHAR(10)&amp;"(A)",VLOOKUP(A9,令和6年度契約状況調査票!$F:$AW,13,FALSE))))))</f>
        <v/>
      </c>
      <c r="I9" s="116" t="str">
        <f>IF(A9="","",VLOOKUP(A9,令和6年度契約状況調査票!$F:$AW,14,FALSE))</f>
        <v/>
      </c>
      <c r="J9" s="117" t="str">
        <f>IF(A9="","",IF(VLOOKUP(A9,令和6年度契約状況調査票!$F:$AW,13,FALSE)="他官署で調達手続きを実施のため","－",IF(VLOOKUP(A9,令和6年度契約状況調査票!$F:$AW,20,FALSE)="②同種の他の契約の予定価格を類推されるおそれがあるため公表しない","－",IF(VLOOKUP(A9,令和6年度契約状況調査票!$F:$AW,20,FALSE)="－","－",IF(VLOOKUP(A9,令和6年度契約状況調査票!$F:$AW,6,FALSE)&lt;&gt;"",TEXT(VLOOKUP(A9,令和6年度契約状況調査票!$F:$AW,16,FALSE),"#.0%")&amp;CHAR(10)&amp;"(B/A×100)",VLOOKUP(A9,令和6年度契約状況調査票!$F:$AW,16,FALSE))))))</f>
        <v/>
      </c>
      <c r="K9" s="129"/>
      <c r="L9" s="117" t="str">
        <f>IF(A9="","",IF(VLOOKUP(A9,令和6年度契約状況調査票!$F:$AW,26,FALSE)="①公益社団法人","公社",IF(VLOOKUP(A9,令和6年度契約状況調査票!$F:$AW,26,FALSE)="②公益財団法人","公財","")))</f>
        <v/>
      </c>
      <c r="M9" s="117" t="str">
        <f>IF(A9="","",VLOOKUP(A9,令和6年度契約状況調査票!$F:$AW,27,FALSE))</f>
        <v/>
      </c>
      <c r="N9" s="129" t="str">
        <f>IF(A9="","",IF(VLOOKUP(A9,令和6年度契約状況調査票!$F:$AW,12,FALSE)="国所管",VLOOKUP(A9,令和6年度契約状況調査票!$F:$AW,23,FALSE),""))</f>
        <v/>
      </c>
      <c r="O9" s="118" t="str">
        <f>IF(A9="","",IF(AND(Q9="○",P9="分担契約/単価契約"),"単価契約"&amp;CHAR(10)&amp;"予定調達総額 "&amp;TEXT(VLOOKUP(A9,令和6年度契約状況調査票!$F:$AW,15,FALSE),"#,##0円")&amp;"(B)"&amp;CHAR(10)&amp;"分担契約"&amp;CHAR(10)&amp;VLOOKUP(A9,令和6年度契約状況調査票!$F:$AW,31,FALSE),IF(AND(Q9="○",P9="分担契約"),"分担契約"&amp;CHAR(10)&amp;"契約総額 "&amp;TEXT(VLOOKUP(A9,令和6年度契約状況調査票!$F:$AW,15,FALSE),"#,##0円")&amp;"(B)"&amp;CHAR(10)&amp;VLOOKUP(A9,令和6年度契約状況調査票!$F:$AW,31,FALSE),(IF(P9="分担契約/単価契約","単価契約"&amp;CHAR(10)&amp;"予定調達総額 "&amp;TEXT(VLOOKUP(A9,令和6年度契約状況調査票!$F:$AW,15,FALSE),"#,##0円")&amp;CHAR(10)&amp;"分担契約"&amp;CHAR(10)&amp;VLOOKUP(A9,令和6年度契約状況調査票!$F:$AW,31,FALSE),IF(P9="分担契約","分担契約"&amp;CHAR(10)&amp;"契約総額 "&amp;TEXT(VLOOKUP(A9,令和6年度契約状況調査票!$F:$AW,15,FALSE),"#,##0円")&amp;CHAR(10)&amp;VLOOKUP(A9,令和6年度契約状況調査票!$F:$AW,31,FALSE),IF(P9="単価契約","単価契約"&amp;CHAR(10)&amp;"予定調達総額 "&amp;TEXT(VLOOKUP(A9,令和6年度契約状況調査票!$F:$AW,15,FALSE),"#,##0円")&amp;CHAR(10)&amp;VLOOKUP(A9,令和6年度契約状況調査票!$F:$AW,31,FALSE),VLOOKUP(A9,令和6年度契約状況調査票!$F:$AW,31,FALSE))))))))</f>
        <v/>
      </c>
      <c r="P9" s="127" t="str">
        <f>IF(A9="","",VLOOKUP(A9,令和6年度契約状況調査票!$F:$CE,52,FALSE))</f>
        <v/>
      </c>
      <c r="Q9" s="127" t="str">
        <f>IF(A9="","",IF(VLOOKUP(A9,令和6年度契約状況調査票!$F:$AW,13,FALSE)="他官署で調達手続きを実施のため","×",IF(VLOOKUP(A9,令和6年度契約状況調査票!$F:$AW,20,FALSE)="②同種の他の契約の予定価格を類推されるおそれがあるため公表しない","×","○")))</f>
        <v/>
      </c>
    </row>
    <row r="10" spans="1:17" s="127" customFormat="1" ht="69.95" customHeight="1">
      <c r="A10" s="126" t="str">
        <f>IF(MAX(令和6年度契約状況調査票!F10:F15)&gt;=ROW()-5,ROW()-5,"")</f>
        <v/>
      </c>
      <c r="B10" s="113" t="str">
        <f>IF(A10="","",VLOOKUP(A10,令和6年度契約状況調査票!$F:$AW,4,FALSE))</f>
        <v/>
      </c>
      <c r="C10" s="112" t="str">
        <f>IF(A10="","",VLOOKUP(A10,令和6年度契約状況調査票!$F:$AW,5,FALSE))</f>
        <v/>
      </c>
      <c r="D10" s="114" t="str">
        <f>IF(A10="","",VLOOKUP(A10,令和6年度契約状況調査票!$F:$AW,8,FALSE))</f>
        <v/>
      </c>
      <c r="E10" s="113" t="str">
        <f>IF(A10="","",VLOOKUP(A10,令和6年度契約状況調査票!$F:$AW,9,FALSE))</f>
        <v/>
      </c>
      <c r="F10" s="115" t="str">
        <f>IF(A10="","",VLOOKUP(A10,令和6年度契約状況調査票!$F:$AW,10,FALSE))</f>
        <v/>
      </c>
      <c r="G10" s="128" t="str">
        <f>IF(A10="","",VLOOKUP(A10,令和6年度契約状況調査票!$F:$AW,30,FALSE))</f>
        <v/>
      </c>
      <c r="H10" s="116" t="str">
        <f>IF(A10="","",IF(VLOOKUP(A10,令和6年度契約状況調査票!$F:$AW,13,FALSE)="他官署で調達手続きを実施のため","他官署で調達手続きを実施のため",IF(VLOOKUP(A10,令和6年度契約状況調査票!$F:$AW,20,FALSE)="②同種の他の契約の予定価格を類推されるおそれがあるため公表しない","同種の他の契約の予定価格を類推されるおそれがあるため公表しない",IF(VLOOKUP(A10,令和6年度契約状況調査票!$F:$AW,20,FALSE)="－","－",IF(VLOOKUP(A10,令和6年度契約状況調査票!$F:$AW,6,FALSE)&lt;&gt;"",TEXT(VLOOKUP(A10,令和6年度契約状況調査票!$F:$AW,13,FALSE),"#,##0円")&amp;CHAR(10)&amp;"(A)",VLOOKUP(A10,令和6年度契約状況調査票!$F:$AW,13,FALSE))))))</f>
        <v/>
      </c>
      <c r="I10" s="116" t="str">
        <f>IF(A10="","",VLOOKUP(A10,令和6年度契約状況調査票!$F:$AW,14,FALSE))</f>
        <v/>
      </c>
      <c r="J10" s="117" t="str">
        <f>IF(A10="","",IF(VLOOKUP(A10,令和6年度契約状況調査票!$F:$AW,13,FALSE)="他官署で調達手続きを実施のため","－",IF(VLOOKUP(A10,令和6年度契約状況調査票!$F:$AW,20,FALSE)="②同種の他の契約の予定価格を類推されるおそれがあるため公表しない","－",IF(VLOOKUP(A10,令和6年度契約状況調査票!$F:$AW,20,FALSE)="－","－",IF(VLOOKUP(A10,令和6年度契約状況調査票!$F:$AW,6,FALSE)&lt;&gt;"",TEXT(VLOOKUP(A10,令和6年度契約状況調査票!$F:$AW,16,FALSE),"#.0%")&amp;CHAR(10)&amp;"(B/A×100)",VLOOKUP(A10,令和6年度契約状況調査票!$F:$AW,16,FALSE))))))</f>
        <v/>
      </c>
      <c r="K10" s="129"/>
      <c r="L10" s="117" t="str">
        <f>IF(A10="","",IF(VLOOKUP(A10,令和6年度契約状況調査票!$F:$AW,26,FALSE)="①公益社団法人","公社",IF(VLOOKUP(A10,令和6年度契約状況調査票!$F:$AW,26,FALSE)="②公益財団法人","公財","")))</f>
        <v/>
      </c>
      <c r="M10" s="117" t="str">
        <f>IF(A10="","",VLOOKUP(A10,令和6年度契約状況調査票!$F:$AW,27,FALSE))</f>
        <v/>
      </c>
      <c r="N10" s="129" t="str">
        <f>IF(A10="","",IF(VLOOKUP(A10,令和6年度契約状況調査票!$F:$AW,12,FALSE)="国所管",VLOOKUP(A10,令和6年度契約状況調査票!$F:$AW,23,FALSE),""))</f>
        <v/>
      </c>
      <c r="O10" s="118" t="str">
        <f>IF(A10="","",IF(AND(Q10="○",P10="分担契約/単価契約"),"単価契約"&amp;CHAR(10)&amp;"予定調達総額 "&amp;TEXT(VLOOKUP(A10,令和6年度契約状況調査票!$F:$AW,15,FALSE),"#,##0円")&amp;"(B)"&amp;CHAR(10)&amp;"分担契約"&amp;CHAR(10)&amp;VLOOKUP(A10,令和6年度契約状況調査票!$F:$AW,31,FALSE),IF(AND(Q10="○",P10="分担契約"),"分担契約"&amp;CHAR(10)&amp;"契約総額 "&amp;TEXT(VLOOKUP(A10,令和6年度契約状況調査票!$F:$AW,15,FALSE),"#,##0円")&amp;"(B)"&amp;CHAR(10)&amp;VLOOKUP(A10,令和6年度契約状況調査票!$F:$AW,31,FALSE),(IF(P10="分担契約/単価契約","単価契約"&amp;CHAR(10)&amp;"予定調達総額 "&amp;TEXT(VLOOKUP(A10,令和6年度契約状況調査票!$F:$AW,15,FALSE),"#,##0円")&amp;CHAR(10)&amp;"分担契約"&amp;CHAR(10)&amp;VLOOKUP(A10,令和6年度契約状況調査票!$F:$AW,31,FALSE),IF(P10="分担契約","分担契約"&amp;CHAR(10)&amp;"契約総額 "&amp;TEXT(VLOOKUP(A10,令和6年度契約状況調査票!$F:$AW,15,FALSE),"#,##0円")&amp;CHAR(10)&amp;VLOOKUP(A10,令和6年度契約状況調査票!$F:$AW,31,FALSE),IF(P10="単価契約","単価契約"&amp;CHAR(10)&amp;"予定調達総額 "&amp;TEXT(VLOOKUP(A10,令和6年度契約状況調査票!$F:$AW,15,FALSE),"#,##0円")&amp;CHAR(10)&amp;VLOOKUP(A10,令和6年度契約状況調査票!$F:$AW,31,FALSE),VLOOKUP(A10,令和6年度契約状況調査票!$F:$AW,31,FALSE))))))))</f>
        <v/>
      </c>
      <c r="P10" s="127" t="str">
        <f>IF(A10="","",VLOOKUP(A10,令和6年度契約状況調査票!$F:$CE,52,FALSE))</f>
        <v/>
      </c>
      <c r="Q10" s="127" t="str">
        <f>IF(A10="","",IF(VLOOKUP(A10,令和6年度契約状況調査票!$F:$AW,13,FALSE)="他官署で調達手続きを実施のため","×",IF(VLOOKUP(A10,令和6年度契約状況調査票!$F:$AW,20,FALSE)="②同種の他の契約の予定価格を類推されるおそれがあるため公表しない","×","○")))</f>
        <v/>
      </c>
    </row>
    <row r="11" spans="1:17" s="127" customFormat="1" ht="69.95" customHeight="1">
      <c r="A11" s="126" t="str">
        <f>IF(MAX(令和6年度契約状況調査票!F11:F15)&gt;=ROW()-5,ROW()-5,"")</f>
        <v/>
      </c>
      <c r="B11" s="113" t="str">
        <f>IF(A11="","",VLOOKUP(A11,令和6年度契約状況調査票!$F:$AW,4,FALSE))</f>
        <v/>
      </c>
      <c r="C11" s="112" t="str">
        <f>IF(A11="","",VLOOKUP(A11,令和6年度契約状況調査票!$F:$AW,5,FALSE))</f>
        <v/>
      </c>
      <c r="D11" s="114" t="str">
        <f>IF(A11="","",VLOOKUP(A11,令和6年度契約状況調査票!$F:$AW,8,FALSE))</f>
        <v/>
      </c>
      <c r="E11" s="113" t="str">
        <f>IF(A11="","",VLOOKUP(A11,令和6年度契約状況調査票!$F:$AW,9,FALSE))</f>
        <v/>
      </c>
      <c r="F11" s="115" t="str">
        <f>IF(A11="","",VLOOKUP(A11,令和6年度契約状況調査票!$F:$AW,10,FALSE))</f>
        <v/>
      </c>
      <c r="G11" s="128" t="str">
        <f>IF(A11="","",VLOOKUP(A11,令和6年度契約状況調査票!$F:$AW,30,FALSE))</f>
        <v/>
      </c>
      <c r="H11" s="116" t="str">
        <f>IF(A11="","",IF(VLOOKUP(A11,令和6年度契約状況調査票!$F:$AW,13,FALSE)="他官署で調達手続きを実施のため","他官署で調達手続きを実施のため",IF(VLOOKUP(A11,令和6年度契約状況調査票!$F:$AW,20,FALSE)="②同種の他の契約の予定価格を類推されるおそれがあるため公表しない","同種の他の契約の予定価格を類推されるおそれがあるため公表しない",IF(VLOOKUP(A11,令和6年度契約状況調査票!$F:$AW,20,FALSE)="－","－",IF(VLOOKUP(A11,令和6年度契約状況調査票!$F:$AW,6,FALSE)&lt;&gt;"",TEXT(VLOOKUP(A11,令和6年度契約状況調査票!$F:$AW,13,FALSE),"#,##0円")&amp;CHAR(10)&amp;"(A)",VLOOKUP(A11,令和6年度契約状況調査票!$F:$AW,13,FALSE))))))</f>
        <v/>
      </c>
      <c r="I11" s="116" t="str">
        <f>IF(A11="","",VLOOKUP(A11,令和6年度契約状況調査票!$F:$AW,14,FALSE))</f>
        <v/>
      </c>
      <c r="J11" s="117" t="str">
        <f>IF(A11="","",IF(VLOOKUP(A11,令和6年度契約状況調査票!$F:$AW,13,FALSE)="他官署で調達手続きを実施のため","－",IF(VLOOKUP(A11,令和6年度契約状況調査票!$F:$AW,20,FALSE)="②同種の他の契約の予定価格を類推されるおそれがあるため公表しない","－",IF(VLOOKUP(A11,令和6年度契約状況調査票!$F:$AW,20,FALSE)="－","－",IF(VLOOKUP(A11,令和6年度契約状況調査票!$F:$AW,6,FALSE)&lt;&gt;"",TEXT(VLOOKUP(A11,令和6年度契約状況調査票!$F:$AW,16,FALSE),"#.0%")&amp;CHAR(10)&amp;"(B/A×100)",VLOOKUP(A11,令和6年度契約状況調査票!$F:$AW,16,FALSE))))))</f>
        <v/>
      </c>
      <c r="K11" s="129"/>
      <c r="L11" s="117" t="str">
        <f>IF(A11="","",IF(VLOOKUP(A11,令和6年度契約状況調査票!$F:$AW,26,FALSE)="①公益社団法人","公社",IF(VLOOKUP(A11,令和6年度契約状況調査票!$F:$AW,26,FALSE)="②公益財団法人","公財","")))</f>
        <v/>
      </c>
      <c r="M11" s="117" t="str">
        <f>IF(A11="","",VLOOKUP(A11,令和6年度契約状況調査票!$F:$AW,27,FALSE))</f>
        <v/>
      </c>
      <c r="N11" s="129" t="str">
        <f>IF(A11="","",IF(VLOOKUP(A11,令和6年度契約状況調査票!$F:$AW,12,FALSE)="国所管",VLOOKUP(A11,令和6年度契約状況調査票!$F:$AW,23,FALSE),""))</f>
        <v/>
      </c>
      <c r="O11" s="118" t="str">
        <f>IF(A11="","",IF(AND(Q11="○",P11="分担契約/単価契約"),"単価契約"&amp;CHAR(10)&amp;"予定調達総額 "&amp;TEXT(VLOOKUP(A11,令和6年度契約状況調査票!$F:$AW,15,FALSE),"#,##0円")&amp;"(B)"&amp;CHAR(10)&amp;"分担契約"&amp;CHAR(10)&amp;VLOOKUP(A11,令和6年度契約状況調査票!$F:$AW,31,FALSE),IF(AND(Q11="○",P11="分担契約"),"分担契約"&amp;CHAR(10)&amp;"契約総額 "&amp;TEXT(VLOOKUP(A11,令和6年度契約状況調査票!$F:$AW,15,FALSE),"#,##0円")&amp;"(B)"&amp;CHAR(10)&amp;VLOOKUP(A11,令和6年度契約状況調査票!$F:$AW,31,FALSE),(IF(P11="分担契約/単価契約","単価契約"&amp;CHAR(10)&amp;"予定調達総額 "&amp;TEXT(VLOOKUP(A11,令和6年度契約状況調査票!$F:$AW,15,FALSE),"#,##0円")&amp;CHAR(10)&amp;"分担契約"&amp;CHAR(10)&amp;VLOOKUP(A11,令和6年度契約状況調査票!$F:$AW,31,FALSE),IF(P11="分担契約","分担契約"&amp;CHAR(10)&amp;"契約総額 "&amp;TEXT(VLOOKUP(A11,令和6年度契約状況調査票!$F:$AW,15,FALSE),"#,##0円")&amp;CHAR(10)&amp;VLOOKUP(A11,令和6年度契約状況調査票!$F:$AW,31,FALSE),IF(P11="単価契約","単価契約"&amp;CHAR(10)&amp;"予定調達総額 "&amp;TEXT(VLOOKUP(A11,令和6年度契約状況調査票!$F:$AW,15,FALSE),"#,##0円")&amp;CHAR(10)&amp;VLOOKUP(A11,令和6年度契約状況調査票!$F:$AW,31,FALSE),VLOOKUP(A11,令和6年度契約状況調査票!$F:$AW,31,FALSE))))))))</f>
        <v/>
      </c>
      <c r="P11" s="127" t="str">
        <f>IF(A11="","",VLOOKUP(A11,令和6年度契約状況調査票!$F:$CE,52,FALSE))</f>
        <v/>
      </c>
      <c r="Q11" s="127" t="str">
        <f>IF(A11="","",IF(VLOOKUP(A11,令和6年度契約状況調査票!$F:$AW,13,FALSE)="他官署で調達手続きを実施のため","×",IF(VLOOKUP(A11,令和6年度契約状況調査票!$F:$AW,20,FALSE)="②同種の他の契約の予定価格を類推されるおそれがあるため公表しない","×","○")))</f>
        <v/>
      </c>
    </row>
    <row r="12" spans="1:17" s="127" customFormat="1" ht="69.95" customHeight="1">
      <c r="A12" s="126" t="str">
        <f>IF(MAX(令和6年度契約状況調査票!F12:F17)&gt;=ROW()-5,ROW()-5,"")</f>
        <v/>
      </c>
      <c r="B12" s="113" t="str">
        <f>IF(A12="","",VLOOKUP(A12,令和6年度契約状況調査票!$F:$AW,4,FALSE))</f>
        <v/>
      </c>
      <c r="C12" s="112" t="str">
        <f>IF(A12="","",VLOOKUP(A12,令和6年度契約状況調査票!$F:$AW,5,FALSE))</f>
        <v/>
      </c>
      <c r="D12" s="114" t="str">
        <f>IF(A12="","",VLOOKUP(A12,令和6年度契約状況調査票!$F:$AW,8,FALSE))</f>
        <v/>
      </c>
      <c r="E12" s="113" t="str">
        <f>IF(A12="","",VLOOKUP(A12,令和6年度契約状況調査票!$F:$AW,9,FALSE))</f>
        <v/>
      </c>
      <c r="F12" s="115" t="str">
        <f>IF(A12="","",VLOOKUP(A12,令和6年度契約状況調査票!$F:$AW,10,FALSE))</f>
        <v/>
      </c>
      <c r="G12" s="128" t="str">
        <f>IF(A12="","",VLOOKUP(A12,令和6年度契約状況調査票!$F:$AW,30,FALSE))</f>
        <v/>
      </c>
      <c r="H12" s="116" t="str">
        <f>IF(A12="","",IF(VLOOKUP(A12,令和6年度契約状況調査票!$F:$AW,13,FALSE)="他官署で調達手続きを実施のため","他官署で調達手続きを実施のため",IF(VLOOKUP(A12,令和6年度契約状況調査票!$F:$AW,20,FALSE)="②同種の他の契約の予定価格を類推されるおそれがあるため公表しない","同種の他の契約の予定価格を類推されるおそれがあるため公表しない",IF(VLOOKUP(A12,令和6年度契約状況調査票!$F:$AW,20,FALSE)="－","－",IF(VLOOKUP(A12,令和6年度契約状況調査票!$F:$AW,6,FALSE)&lt;&gt;"",TEXT(VLOOKUP(A12,令和6年度契約状況調査票!$F:$AW,13,FALSE),"#,##0円")&amp;CHAR(10)&amp;"(A)",VLOOKUP(A12,令和6年度契約状況調査票!$F:$AW,13,FALSE))))))</f>
        <v/>
      </c>
      <c r="I12" s="116" t="str">
        <f>IF(A12="","",VLOOKUP(A12,令和6年度契約状況調査票!$F:$AW,14,FALSE))</f>
        <v/>
      </c>
      <c r="J12" s="117" t="str">
        <f>IF(A12="","",IF(VLOOKUP(A12,令和6年度契約状況調査票!$F:$AW,13,FALSE)="他官署で調達手続きを実施のため","－",IF(VLOOKUP(A12,令和6年度契約状況調査票!$F:$AW,20,FALSE)="②同種の他の契約の予定価格を類推されるおそれがあるため公表しない","－",IF(VLOOKUP(A12,令和6年度契約状況調査票!$F:$AW,20,FALSE)="－","－",IF(VLOOKUP(A12,令和6年度契約状況調査票!$F:$AW,6,FALSE)&lt;&gt;"",TEXT(VLOOKUP(A12,令和6年度契約状況調査票!$F:$AW,16,FALSE),"#.0%")&amp;CHAR(10)&amp;"(B/A×100)",VLOOKUP(A12,令和6年度契約状況調査票!$F:$AW,16,FALSE))))))</f>
        <v/>
      </c>
      <c r="K12" s="129"/>
      <c r="L12" s="117" t="str">
        <f>IF(A12="","",IF(VLOOKUP(A12,令和6年度契約状況調査票!$F:$AW,26,FALSE)="①公益社団法人","公社",IF(VLOOKUP(A12,令和6年度契約状況調査票!$F:$AW,26,FALSE)="②公益財団法人","公財","")))</f>
        <v/>
      </c>
      <c r="M12" s="117" t="str">
        <f>IF(A12="","",VLOOKUP(A12,令和6年度契約状況調査票!$F:$AW,27,FALSE))</f>
        <v/>
      </c>
      <c r="N12" s="129" t="str">
        <f>IF(A12="","",IF(VLOOKUP(A12,令和6年度契約状況調査票!$F:$AW,12,FALSE)="国所管",VLOOKUP(A12,令和6年度契約状況調査票!$F:$AW,23,FALSE),""))</f>
        <v/>
      </c>
      <c r="O12" s="118" t="str">
        <f>IF(A12="","",IF(AND(Q12="○",P12="分担契約/単価契約"),"単価契約"&amp;CHAR(10)&amp;"予定調達総額 "&amp;TEXT(VLOOKUP(A12,令和6年度契約状況調査票!$F:$AW,15,FALSE),"#,##0円")&amp;"(B)"&amp;CHAR(10)&amp;"分担契約"&amp;CHAR(10)&amp;VLOOKUP(A12,令和6年度契約状況調査票!$F:$AW,31,FALSE),IF(AND(Q12="○",P12="分担契約"),"分担契約"&amp;CHAR(10)&amp;"契約総額 "&amp;TEXT(VLOOKUP(A12,令和6年度契約状況調査票!$F:$AW,15,FALSE),"#,##0円")&amp;"(B)"&amp;CHAR(10)&amp;VLOOKUP(A12,令和6年度契約状況調査票!$F:$AW,31,FALSE),(IF(P12="分担契約/単価契約","単価契約"&amp;CHAR(10)&amp;"予定調達総額 "&amp;TEXT(VLOOKUP(A12,令和6年度契約状況調査票!$F:$AW,15,FALSE),"#,##0円")&amp;CHAR(10)&amp;"分担契約"&amp;CHAR(10)&amp;VLOOKUP(A12,令和6年度契約状況調査票!$F:$AW,31,FALSE),IF(P12="分担契約","分担契約"&amp;CHAR(10)&amp;"契約総額 "&amp;TEXT(VLOOKUP(A12,令和6年度契約状況調査票!$F:$AW,15,FALSE),"#,##0円")&amp;CHAR(10)&amp;VLOOKUP(A12,令和6年度契約状況調査票!$F:$AW,31,FALSE),IF(P12="単価契約","単価契約"&amp;CHAR(10)&amp;"予定調達総額 "&amp;TEXT(VLOOKUP(A12,令和6年度契約状況調査票!$F:$AW,15,FALSE),"#,##0円")&amp;CHAR(10)&amp;VLOOKUP(A12,令和6年度契約状況調査票!$F:$AW,31,FALSE),VLOOKUP(A12,令和6年度契約状況調査票!$F:$AW,31,FALSE))))))))</f>
        <v/>
      </c>
      <c r="P12" s="127" t="str">
        <f>IF(A12="","",VLOOKUP(A12,令和6年度契約状況調査票!$F:$CE,52,FALSE))</f>
        <v/>
      </c>
      <c r="Q12" s="127" t="str">
        <f>IF(A12="","",IF(VLOOKUP(A12,令和6年度契約状況調査票!$F:$AW,13,FALSE)="他官署で調達手続きを実施のため","×",IF(VLOOKUP(A12,令和6年度契約状況調査票!$F:$AW,20,FALSE)="②同種の他の契約の予定価格を類推されるおそれがあるため公表しない","×","○")))</f>
        <v/>
      </c>
    </row>
    <row r="13" spans="1:17" s="127" customFormat="1" ht="69.95" customHeight="1">
      <c r="A13" s="126" t="str">
        <f>IF(MAX(令和6年度契約状況調査票!F13:F18)&gt;=ROW()-5,ROW()-5,"")</f>
        <v/>
      </c>
      <c r="B13" s="113" t="str">
        <f>IF(A13="","",VLOOKUP(A13,令和6年度契約状況調査票!$F:$AW,4,FALSE))</f>
        <v/>
      </c>
      <c r="C13" s="112" t="str">
        <f>IF(A13="","",VLOOKUP(A13,令和6年度契約状況調査票!$F:$AW,5,FALSE))</f>
        <v/>
      </c>
      <c r="D13" s="114" t="str">
        <f>IF(A13="","",VLOOKUP(A13,令和6年度契約状況調査票!$F:$AW,8,FALSE))</f>
        <v/>
      </c>
      <c r="E13" s="113" t="str">
        <f>IF(A13="","",VLOOKUP(A13,令和6年度契約状況調査票!$F:$AW,9,FALSE))</f>
        <v/>
      </c>
      <c r="F13" s="115" t="str">
        <f>IF(A13="","",VLOOKUP(A13,令和6年度契約状況調査票!$F:$AW,10,FALSE))</f>
        <v/>
      </c>
      <c r="G13" s="128" t="str">
        <f>IF(A13="","",VLOOKUP(A13,令和6年度契約状況調査票!$F:$AW,30,FALSE))</f>
        <v/>
      </c>
      <c r="H13" s="116" t="str">
        <f>IF(A13="","",IF(VLOOKUP(A13,令和6年度契約状況調査票!$F:$AW,13,FALSE)="他官署で調達手続きを実施のため","他官署で調達手続きを実施のため",IF(VLOOKUP(A13,令和6年度契約状況調査票!$F:$AW,20,FALSE)="②同種の他の契約の予定価格を類推されるおそれがあるため公表しない","同種の他の契約の予定価格を類推されるおそれがあるため公表しない",IF(VLOOKUP(A13,令和6年度契約状況調査票!$F:$AW,20,FALSE)="－","－",IF(VLOOKUP(A13,令和6年度契約状況調査票!$F:$AW,6,FALSE)&lt;&gt;"",TEXT(VLOOKUP(A13,令和6年度契約状況調査票!$F:$AW,13,FALSE),"#,##0円")&amp;CHAR(10)&amp;"(A)",VLOOKUP(A13,令和6年度契約状況調査票!$F:$AW,13,FALSE))))))</f>
        <v/>
      </c>
      <c r="I13" s="116" t="str">
        <f>IF(A13="","",VLOOKUP(A13,令和6年度契約状況調査票!$F:$AW,14,FALSE))</f>
        <v/>
      </c>
      <c r="J13" s="117" t="str">
        <f>IF(A13="","",IF(VLOOKUP(A13,令和6年度契約状況調査票!$F:$AW,13,FALSE)="他官署で調達手続きを実施のため","－",IF(VLOOKUP(A13,令和6年度契約状況調査票!$F:$AW,20,FALSE)="②同種の他の契約の予定価格を類推されるおそれがあるため公表しない","－",IF(VLOOKUP(A13,令和6年度契約状況調査票!$F:$AW,20,FALSE)="－","－",IF(VLOOKUP(A13,令和6年度契約状況調査票!$F:$AW,6,FALSE)&lt;&gt;"",TEXT(VLOOKUP(A13,令和6年度契約状況調査票!$F:$AW,16,FALSE),"#.0%")&amp;CHAR(10)&amp;"(B/A×100)",VLOOKUP(A13,令和6年度契約状況調査票!$F:$AW,16,FALSE))))))</f>
        <v/>
      </c>
      <c r="K13" s="129"/>
      <c r="L13" s="117" t="str">
        <f>IF(A13="","",IF(VLOOKUP(A13,令和6年度契約状況調査票!$F:$AW,26,FALSE)="①公益社団法人","公社",IF(VLOOKUP(A13,令和6年度契約状況調査票!$F:$AW,26,FALSE)="②公益財団法人","公財","")))</f>
        <v/>
      </c>
      <c r="M13" s="117" t="str">
        <f>IF(A13="","",VLOOKUP(A13,令和6年度契約状況調査票!$F:$AW,27,FALSE))</f>
        <v/>
      </c>
      <c r="N13" s="129" t="str">
        <f>IF(A13="","",IF(VLOOKUP(A13,令和6年度契約状況調査票!$F:$AW,12,FALSE)="国所管",VLOOKUP(A13,令和6年度契約状況調査票!$F:$AW,23,FALSE),""))</f>
        <v/>
      </c>
      <c r="O13" s="118" t="str">
        <f>IF(A13="","",IF(AND(Q13="○",P13="分担契約/単価契約"),"単価契約"&amp;CHAR(10)&amp;"予定調達総額 "&amp;TEXT(VLOOKUP(A13,令和6年度契約状況調査票!$F:$AW,15,FALSE),"#,##0円")&amp;"(B)"&amp;CHAR(10)&amp;"分担契約"&amp;CHAR(10)&amp;VLOOKUP(A13,令和6年度契約状況調査票!$F:$AW,31,FALSE),IF(AND(Q13="○",P13="分担契約"),"分担契約"&amp;CHAR(10)&amp;"契約総額 "&amp;TEXT(VLOOKUP(A13,令和6年度契約状況調査票!$F:$AW,15,FALSE),"#,##0円")&amp;"(B)"&amp;CHAR(10)&amp;VLOOKUP(A13,令和6年度契約状況調査票!$F:$AW,31,FALSE),(IF(P13="分担契約/単価契約","単価契約"&amp;CHAR(10)&amp;"予定調達総額 "&amp;TEXT(VLOOKUP(A13,令和6年度契約状況調査票!$F:$AW,15,FALSE),"#,##0円")&amp;CHAR(10)&amp;"分担契約"&amp;CHAR(10)&amp;VLOOKUP(A13,令和6年度契約状況調査票!$F:$AW,31,FALSE),IF(P13="分担契約","分担契約"&amp;CHAR(10)&amp;"契約総額 "&amp;TEXT(VLOOKUP(A13,令和6年度契約状況調査票!$F:$AW,15,FALSE),"#,##0円")&amp;CHAR(10)&amp;VLOOKUP(A13,令和6年度契約状況調査票!$F:$AW,31,FALSE),IF(P13="単価契約","単価契約"&amp;CHAR(10)&amp;"予定調達総額 "&amp;TEXT(VLOOKUP(A13,令和6年度契約状況調査票!$F:$AW,15,FALSE),"#,##0円")&amp;CHAR(10)&amp;VLOOKUP(A13,令和6年度契約状況調査票!$F:$AW,31,FALSE),VLOOKUP(A13,令和6年度契約状況調査票!$F:$AW,31,FALSE))))))))</f>
        <v/>
      </c>
      <c r="P13" s="127" t="str">
        <f>IF(A13="","",VLOOKUP(A13,令和6年度契約状況調査票!$F:$CE,52,FALSE))</f>
        <v/>
      </c>
    </row>
    <row r="14" spans="1:17" s="127" customFormat="1" ht="69.95" customHeight="1">
      <c r="A14" s="126" t="str">
        <f>IF(MAX(令和6年度契約状況調査票!F13:F19)&gt;=ROW()-5,ROW()-5,"")</f>
        <v/>
      </c>
      <c r="B14" s="113" t="str">
        <f>IF(A14="","",VLOOKUP(A14,令和6年度契約状況調査票!$F:$AW,4,FALSE))</f>
        <v/>
      </c>
      <c r="C14" s="112" t="str">
        <f>IF(A14="","",VLOOKUP(A14,令和6年度契約状況調査票!$F:$AW,5,FALSE))</f>
        <v/>
      </c>
      <c r="D14" s="114" t="str">
        <f>IF(A14="","",VLOOKUP(A14,令和6年度契約状況調査票!$F:$AW,8,FALSE))</f>
        <v/>
      </c>
      <c r="E14" s="113" t="str">
        <f>IF(A14="","",VLOOKUP(A14,令和6年度契約状況調査票!$F:$AW,9,FALSE))</f>
        <v/>
      </c>
      <c r="F14" s="115" t="str">
        <f>IF(A14="","",VLOOKUP(A14,令和6年度契約状況調査票!$F:$AW,10,FALSE))</f>
        <v/>
      </c>
      <c r="G14" s="128" t="str">
        <f>IF(A14="","",VLOOKUP(A14,令和6年度契約状況調査票!$F:$AW,30,FALSE))</f>
        <v/>
      </c>
      <c r="H14" s="116" t="str">
        <f>IF(A14="","",IF(VLOOKUP(A14,令和6年度契約状況調査票!$F:$AW,13,FALSE)="他官署で調達手続きを実施のため","他官署で調達手続きを実施のため",IF(VLOOKUP(A14,令和6年度契約状況調査票!$F:$AW,20,FALSE)="②同種の他の契約の予定価格を類推されるおそれがあるため公表しない","同種の他の契約の予定価格を類推されるおそれがあるため公表しない",IF(VLOOKUP(A14,令和6年度契約状況調査票!$F:$AW,20,FALSE)="－","－",IF(VLOOKUP(A14,令和6年度契約状況調査票!$F:$AW,6,FALSE)&lt;&gt;"",TEXT(VLOOKUP(A14,令和6年度契約状況調査票!$F:$AW,13,FALSE),"#,##0円")&amp;CHAR(10)&amp;"(A)",VLOOKUP(A14,令和6年度契約状況調査票!$F:$AW,13,FALSE))))))</f>
        <v/>
      </c>
      <c r="I14" s="116" t="str">
        <f>IF(A14="","",VLOOKUP(A14,令和6年度契約状況調査票!$F:$AW,14,FALSE))</f>
        <v/>
      </c>
      <c r="J14" s="117" t="str">
        <f>IF(A14="","",IF(VLOOKUP(A14,令和6年度契約状況調査票!$F:$AW,13,FALSE)="他官署で調達手続きを実施のため","－",IF(VLOOKUP(A14,令和6年度契約状況調査票!$F:$AW,20,FALSE)="②同種の他の契約の予定価格を類推されるおそれがあるため公表しない","－",IF(VLOOKUP(A14,令和6年度契約状況調査票!$F:$AW,20,FALSE)="－","－",IF(VLOOKUP(A14,令和6年度契約状況調査票!$F:$AW,6,FALSE)&lt;&gt;"",TEXT(VLOOKUP(A14,令和6年度契約状況調査票!$F:$AW,16,FALSE),"#.0%")&amp;CHAR(10)&amp;"(B/A×100)",VLOOKUP(A14,令和6年度契約状況調査票!$F:$AW,16,FALSE))))))</f>
        <v/>
      </c>
      <c r="K14" s="129"/>
      <c r="L14" s="117" t="str">
        <f>IF(A14="","",IF(VLOOKUP(A14,令和6年度契約状況調査票!$F:$AW,26,FALSE)="①公益社団法人","公社",IF(VLOOKUP(A14,令和6年度契約状況調査票!$F:$AW,26,FALSE)="②公益財団法人","公財","")))</f>
        <v/>
      </c>
      <c r="M14" s="117" t="str">
        <f>IF(A14="","",VLOOKUP(A14,令和6年度契約状況調査票!$F:$AW,27,FALSE))</f>
        <v/>
      </c>
      <c r="N14" s="129" t="str">
        <f>IF(A14="","",IF(VLOOKUP(A14,令和6年度契約状況調査票!$F:$AW,12,FALSE)="国所管",VLOOKUP(A14,令和6年度契約状況調査票!$F:$AW,23,FALSE),""))</f>
        <v/>
      </c>
      <c r="O14" s="118" t="str">
        <f>IF(A14="","",IF(AND(Q14="○",P14="分担契約/単価契約"),"単価契約"&amp;CHAR(10)&amp;"予定調達総額 "&amp;TEXT(VLOOKUP(A14,令和6年度契約状況調査票!$F:$AW,15,FALSE),"#,##0円")&amp;"(B)"&amp;CHAR(10)&amp;"分担契約"&amp;CHAR(10)&amp;VLOOKUP(A14,令和6年度契約状況調査票!$F:$AW,31,FALSE),IF(AND(Q14="○",P14="分担契約"),"分担契約"&amp;CHAR(10)&amp;"契約総額 "&amp;TEXT(VLOOKUP(A14,令和6年度契約状況調査票!$F:$AW,15,FALSE),"#,##0円")&amp;"(B)"&amp;CHAR(10)&amp;VLOOKUP(A14,令和6年度契約状況調査票!$F:$AW,31,FALSE),(IF(P14="分担契約/単価契約","単価契約"&amp;CHAR(10)&amp;"予定調達総額 "&amp;TEXT(VLOOKUP(A14,令和6年度契約状況調査票!$F:$AW,15,FALSE),"#,##0円")&amp;CHAR(10)&amp;"分担契約"&amp;CHAR(10)&amp;VLOOKUP(A14,令和6年度契約状況調査票!$F:$AW,31,FALSE),IF(P14="分担契約","分担契約"&amp;CHAR(10)&amp;"契約総額 "&amp;TEXT(VLOOKUP(A14,令和6年度契約状況調査票!$F:$AW,15,FALSE),"#,##0円")&amp;CHAR(10)&amp;VLOOKUP(A14,令和6年度契約状況調査票!$F:$AW,31,FALSE),IF(P14="単価契約","単価契約"&amp;CHAR(10)&amp;"予定調達総額 "&amp;TEXT(VLOOKUP(A14,令和6年度契約状況調査票!$F:$AW,15,FALSE),"#,##0円")&amp;CHAR(10)&amp;VLOOKUP(A14,令和6年度契約状況調査票!$F:$AW,31,FALSE),VLOOKUP(A14,令和6年度契約状況調査票!$F:$AW,31,FALSE))))))))</f>
        <v/>
      </c>
      <c r="P14" s="127" t="str">
        <f>IF(A14="","",VLOOKUP(A14,令和6年度契約状況調査票!$F:$CE,52,FALSE))</f>
        <v/>
      </c>
    </row>
    <row r="15" spans="1:17" s="127" customFormat="1" ht="69.95" customHeight="1">
      <c r="A15" s="126" t="str">
        <f>IF(MAX(令和6年度契約状況調査票!F13:F20)&gt;=ROW()-5,ROW()-5,"")</f>
        <v/>
      </c>
      <c r="B15" s="113" t="str">
        <f>IF(A15="","",VLOOKUP(A15,令和6年度契約状況調査票!$F:$AW,4,FALSE))</f>
        <v/>
      </c>
      <c r="C15" s="112" t="str">
        <f>IF(A15="","",VLOOKUP(A15,令和6年度契約状況調査票!$F:$AW,5,FALSE))</f>
        <v/>
      </c>
      <c r="D15" s="114" t="str">
        <f>IF(A15="","",VLOOKUP(A15,令和6年度契約状況調査票!$F:$AW,8,FALSE))</f>
        <v/>
      </c>
      <c r="E15" s="113" t="str">
        <f>IF(A15="","",VLOOKUP(A15,令和6年度契約状況調査票!$F:$AW,9,FALSE))</f>
        <v/>
      </c>
      <c r="F15" s="115" t="str">
        <f>IF(A15="","",VLOOKUP(A15,令和6年度契約状況調査票!$F:$AW,10,FALSE))</f>
        <v/>
      </c>
      <c r="G15" s="128" t="str">
        <f>IF(A15="","",VLOOKUP(A15,令和6年度契約状況調査票!$F:$AW,30,FALSE))</f>
        <v/>
      </c>
      <c r="H15" s="116" t="str">
        <f>IF(A15="","",IF(VLOOKUP(A15,令和6年度契約状況調査票!$F:$AW,13,FALSE)="他官署で調達手続きを実施のため","他官署で調達手続きを実施のため",IF(VLOOKUP(A15,令和6年度契約状況調査票!$F:$AW,20,FALSE)="②同種の他の契約の予定価格を類推されるおそれがあるため公表しない","同種の他の契約の予定価格を類推されるおそれがあるため公表しない",IF(VLOOKUP(A15,令和6年度契約状況調査票!$F:$AW,20,FALSE)="－","－",IF(VLOOKUP(A15,令和6年度契約状況調査票!$F:$AW,6,FALSE)&lt;&gt;"",TEXT(VLOOKUP(A15,令和6年度契約状況調査票!$F:$AW,13,FALSE),"#,##0円")&amp;CHAR(10)&amp;"(A)",VLOOKUP(A15,令和6年度契約状況調査票!$F:$AW,13,FALSE))))))</f>
        <v/>
      </c>
      <c r="I15" s="116" t="str">
        <f>IF(A15="","",VLOOKUP(A15,令和6年度契約状況調査票!$F:$AW,14,FALSE))</f>
        <v/>
      </c>
      <c r="J15" s="117" t="str">
        <f>IF(A15="","",IF(VLOOKUP(A15,令和6年度契約状況調査票!$F:$AW,13,FALSE)="他官署で調達手続きを実施のため","－",IF(VLOOKUP(A15,令和6年度契約状況調査票!$F:$AW,20,FALSE)="②同種の他の契約の予定価格を類推されるおそれがあるため公表しない","－",IF(VLOOKUP(A15,令和6年度契約状況調査票!$F:$AW,20,FALSE)="－","－",IF(VLOOKUP(A15,令和6年度契約状況調査票!$F:$AW,6,FALSE)&lt;&gt;"",TEXT(VLOOKUP(A15,令和6年度契約状況調査票!$F:$AW,16,FALSE),"#.0%")&amp;CHAR(10)&amp;"(B/A×100)",VLOOKUP(A15,令和6年度契約状況調査票!$F:$AW,16,FALSE))))))</f>
        <v/>
      </c>
      <c r="K15" s="129"/>
      <c r="L15" s="117" t="str">
        <f>IF(A15="","",IF(VLOOKUP(A15,令和6年度契約状況調査票!$F:$AW,26,FALSE)="①公益社団法人","公社",IF(VLOOKUP(A15,令和6年度契約状況調査票!$F:$AW,26,FALSE)="②公益財団法人","公財","")))</f>
        <v/>
      </c>
      <c r="M15" s="117" t="str">
        <f>IF(A15="","",VLOOKUP(A15,令和6年度契約状況調査票!$F:$AW,27,FALSE))</f>
        <v/>
      </c>
      <c r="N15" s="129" t="str">
        <f>IF(A15="","",IF(VLOOKUP(A15,令和6年度契約状況調査票!$F:$AW,12,FALSE)="国所管",VLOOKUP(A15,令和6年度契約状況調査票!$F:$AW,23,FALSE),""))</f>
        <v/>
      </c>
      <c r="O15" s="118" t="str">
        <f>IF(A15="","",IF(AND(Q15="○",P15="分担契約/単価契約"),"単価契約"&amp;CHAR(10)&amp;"予定調達総額 "&amp;TEXT(VLOOKUP(A15,令和6年度契約状況調査票!$F:$AW,15,FALSE),"#,##0円")&amp;"(B)"&amp;CHAR(10)&amp;"分担契約"&amp;CHAR(10)&amp;VLOOKUP(A15,令和6年度契約状況調査票!$F:$AW,31,FALSE),IF(AND(Q15="○",P15="分担契約"),"分担契約"&amp;CHAR(10)&amp;"契約総額 "&amp;TEXT(VLOOKUP(A15,令和6年度契約状況調査票!$F:$AW,15,FALSE),"#,##0円")&amp;"(B)"&amp;CHAR(10)&amp;VLOOKUP(A15,令和6年度契約状況調査票!$F:$AW,31,FALSE),(IF(P15="分担契約/単価契約","単価契約"&amp;CHAR(10)&amp;"予定調達総額 "&amp;TEXT(VLOOKUP(A15,令和6年度契約状況調査票!$F:$AW,15,FALSE),"#,##0円")&amp;CHAR(10)&amp;"分担契約"&amp;CHAR(10)&amp;VLOOKUP(A15,令和6年度契約状況調査票!$F:$AW,31,FALSE),IF(P15="分担契約","分担契約"&amp;CHAR(10)&amp;"契約総額 "&amp;TEXT(VLOOKUP(A15,令和6年度契約状況調査票!$F:$AW,15,FALSE),"#,##0円")&amp;CHAR(10)&amp;VLOOKUP(A15,令和6年度契約状況調査票!$F:$AW,31,FALSE),IF(P15="単価契約","単価契約"&amp;CHAR(10)&amp;"予定調達総額 "&amp;TEXT(VLOOKUP(A15,令和6年度契約状況調査票!$F:$AW,15,FALSE),"#,##0円")&amp;CHAR(10)&amp;VLOOKUP(A15,令和6年度契約状況調査票!$F:$AW,31,FALSE),VLOOKUP(A15,令和6年度契約状況調査票!$F:$AW,31,FALSE))))))))</f>
        <v/>
      </c>
      <c r="P15" s="127" t="str">
        <f>IF(A15="","",VLOOKUP(A15,令和6年度契約状況調査票!$F:$CE,52,FALSE))</f>
        <v/>
      </c>
    </row>
    <row r="16" spans="1:17" s="127" customFormat="1" ht="69.95" customHeight="1">
      <c r="A16" s="126" t="str">
        <f>IF(MAX(令和6年度契約状況調査票!F13:F21)&gt;=ROW()-5,ROW()-5,"")</f>
        <v/>
      </c>
      <c r="B16" s="113" t="str">
        <f>IF(A16="","",VLOOKUP(A16,令和6年度契約状況調査票!$F:$AW,4,FALSE))</f>
        <v/>
      </c>
      <c r="C16" s="112" t="str">
        <f>IF(A16="","",VLOOKUP(A16,令和6年度契約状況調査票!$F:$AW,5,FALSE))</f>
        <v/>
      </c>
      <c r="D16" s="114" t="str">
        <f>IF(A16="","",VLOOKUP(A16,令和6年度契約状況調査票!$F:$AW,8,FALSE))</f>
        <v/>
      </c>
      <c r="E16" s="113" t="str">
        <f>IF(A16="","",VLOOKUP(A16,令和6年度契約状況調査票!$F:$AW,9,FALSE))</f>
        <v/>
      </c>
      <c r="F16" s="115" t="str">
        <f>IF(A16="","",VLOOKUP(A16,令和6年度契約状況調査票!$F:$AW,10,FALSE))</f>
        <v/>
      </c>
      <c r="G16" s="128" t="str">
        <f>IF(A16="","",VLOOKUP(A16,令和6年度契約状況調査票!$F:$AW,30,FALSE))</f>
        <v/>
      </c>
      <c r="H16" s="116" t="str">
        <f>IF(A16="","",IF(VLOOKUP(A16,令和6年度契約状況調査票!$F:$AW,13,FALSE)="他官署で調達手続きを実施のため","他官署で調達手続きを実施のため",IF(VLOOKUP(A16,令和6年度契約状況調査票!$F:$AW,20,FALSE)="②同種の他の契約の予定価格を類推されるおそれがあるため公表しない","同種の他の契約の予定価格を類推されるおそれがあるため公表しない",IF(VLOOKUP(A16,令和6年度契約状況調査票!$F:$AW,20,FALSE)="－","－",IF(VLOOKUP(A16,令和6年度契約状況調査票!$F:$AW,6,FALSE)&lt;&gt;"",TEXT(VLOOKUP(A16,令和6年度契約状況調査票!$F:$AW,13,FALSE),"#,##0円")&amp;CHAR(10)&amp;"(A)",VLOOKUP(A16,令和6年度契約状況調査票!$F:$AW,13,FALSE))))))</f>
        <v/>
      </c>
      <c r="I16" s="116" t="str">
        <f>IF(A16="","",VLOOKUP(A16,令和6年度契約状況調査票!$F:$AW,14,FALSE))</f>
        <v/>
      </c>
      <c r="J16" s="117" t="str">
        <f>IF(A16="","",IF(VLOOKUP(A16,令和6年度契約状況調査票!$F:$AW,13,FALSE)="他官署で調達手続きを実施のため","－",IF(VLOOKUP(A16,令和6年度契約状況調査票!$F:$AW,20,FALSE)="②同種の他の契約の予定価格を類推されるおそれがあるため公表しない","－",IF(VLOOKUP(A16,令和6年度契約状況調査票!$F:$AW,20,FALSE)="－","－",IF(VLOOKUP(A16,令和6年度契約状況調査票!$F:$AW,6,FALSE)&lt;&gt;"",TEXT(VLOOKUP(A16,令和6年度契約状況調査票!$F:$AW,16,FALSE),"#.0%")&amp;CHAR(10)&amp;"(B/A×100)",VLOOKUP(A16,令和6年度契約状況調査票!$F:$AW,16,FALSE))))))</f>
        <v/>
      </c>
      <c r="K16" s="129"/>
      <c r="L16" s="117" t="str">
        <f>IF(A16="","",IF(VLOOKUP(A16,令和6年度契約状況調査票!$F:$AW,26,FALSE)="①公益社団法人","公社",IF(VLOOKUP(A16,令和6年度契約状況調査票!$F:$AW,26,FALSE)="②公益財団法人","公財","")))</f>
        <v/>
      </c>
      <c r="M16" s="117" t="str">
        <f>IF(A16="","",VLOOKUP(A16,令和6年度契約状況調査票!$F:$AW,27,FALSE))</f>
        <v/>
      </c>
      <c r="N16" s="129" t="str">
        <f>IF(A16="","",IF(VLOOKUP(A16,令和6年度契約状況調査票!$F:$AW,12,FALSE)="国所管",VLOOKUP(A16,令和6年度契約状況調査票!$F:$AW,23,FALSE),""))</f>
        <v/>
      </c>
      <c r="O16" s="118" t="str">
        <f>IF(A16="","",IF(AND(Q16="○",P16="分担契約/単価契約"),"単価契約"&amp;CHAR(10)&amp;"予定調達総額 "&amp;TEXT(VLOOKUP(A16,令和6年度契約状況調査票!$F:$AW,15,FALSE),"#,##0円")&amp;"(B)"&amp;CHAR(10)&amp;"分担契約"&amp;CHAR(10)&amp;VLOOKUP(A16,令和6年度契約状況調査票!$F:$AW,31,FALSE),IF(AND(Q16="○",P16="分担契約"),"分担契約"&amp;CHAR(10)&amp;"契約総額 "&amp;TEXT(VLOOKUP(A16,令和6年度契約状況調査票!$F:$AW,15,FALSE),"#,##0円")&amp;"(B)"&amp;CHAR(10)&amp;VLOOKUP(A16,令和6年度契約状況調査票!$F:$AW,31,FALSE),(IF(P16="分担契約/単価契約","単価契約"&amp;CHAR(10)&amp;"予定調達総額 "&amp;TEXT(VLOOKUP(A16,令和6年度契約状況調査票!$F:$AW,15,FALSE),"#,##0円")&amp;CHAR(10)&amp;"分担契約"&amp;CHAR(10)&amp;VLOOKUP(A16,令和6年度契約状況調査票!$F:$AW,31,FALSE),IF(P16="分担契約","分担契約"&amp;CHAR(10)&amp;"契約総額 "&amp;TEXT(VLOOKUP(A16,令和6年度契約状況調査票!$F:$AW,15,FALSE),"#,##0円")&amp;CHAR(10)&amp;VLOOKUP(A16,令和6年度契約状況調査票!$F:$AW,31,FALSE),IF(P16="単価契約","単価契約"&amp;CHAR(10)&amp;"予定調達総額 "&amp;TEXT(VLOOKUP(A16,令和6年度契約状況調査票!$F:$AW,15,FALSE),"#,##0円")&amp;CHAR(10)&amp;VLOOKUP(A16,令和6年度契約状況調査票!$F:$AW,31,FALSE),VLOOKUP(A16,令和6年度契約状況調査票!$F:$AW,31,FALSE))))))))</f>
        <v/>
      </c>
      <c r="P16" s="127" t="str">
        <f>IF(A16="","",VLOOKUP(A16,令和6年度契約状況調査票!$F:$CE,52,FALSE))</f>
        <v/>
      </c>
    </row>
    <row r="17" spans="1:16" s="127" customFormat="1" ht="69.95" customHeight="1">
      <c r="A17" s="126" t="str">
        <f>IF(MAX(令和6年度契約状況調査票!F13:F22)&gt;=ROW()-5,ROW()-5,"")</f>
        <v/>
      </c>
      <c r="B17" s="113" t="str">
        <f>IF(A17="","",VLOOKUP(A17,令和6年度契約状況調査票!$F:$AW,4,FALSE))</f>
        <v/>
      </c>
      <c r="C17" s="112" t="str">
        <f>IF(A17="","",VLOOKUP(A17,令和6年度契約状況調査票!$F:$AW,5,FALSE))</f>
        <v/>
      </c>
      <c r="D17" s="114" t="str">
        <f>IF(A17="","",VLOOKUP(A17,令和6年度契約状況調査票!$F:$AW,8,FALSE))</f>
        <v/>
      </c>
      <c r="E17" s="113" t="str">
        <f>IF(A17="","",VLOOKUP(A17,令和6年度契約状況調査票!$F:$AW,9,FALSE))</f>
        <v/>
      </c>
      <c r="F17" s="115" t="str">
        <f>IF(A17="","",VLOOKUP(A17,令和6年度契約状況調査票!$F:$AW,10,FALSE))</f>
        <v/>
      </c>
      <c r="G17" s="128" t="str">
        <f>IF(A17="","",VLOOKUP(A17,令和6年度契約状況調査票!$F:$AW,30,FALSE))</f>
        <v/>
      </c>
      <c r="H17" s="116" t="str">
        <f>IF(A17="","",IF(VLOOKUP(A17,令和6年度契約状況調査票!$F:$AW,13,FALSE)="他官署で調達手続きを実施のため","他官署で調達手続きを実施のため",IF(VLOOKUP(A17,令和6年度契約状況調査票!$F:$AW,20,FALSE)="②同種の他の契約の予定価格を類推されるおそれがあるため公表しない","同種の他の契約の予定価格を類推されるおそれがあるため公表しない",IF(VLOOKUP(A17,令和6年度契約状況調査票!$F:$AW,20,FALSE)="－","－",IF(VLOOKUP(A17,令和6年度契約状況調査票!$F:$AW,6,FALSE)&lt;&gt;"",TEXT(VLOOKUP(A17,令和6年度契約状況調査票!$F:$AW,13,FALSE),"#,##0円")&amp;CHAR(10)&amp;"(A)",VLOOKUP(A17,令和6年度契約状況調査票!$F:$AW,13,FALSE))))))</f>
        <v/>
      </c>
      <c r="I17" s="116" t="str">
        <f>IF(A17="","",VLOOKUP(A17,令和6年度契約状況調査票!$F:$AW,14,FALSE))</f>
        <v/>
      </c>
      <c r="J17" s="117" t="str">
        <f>IF(A17="","",IF(VLOOKUP(A17,令和6年度契約状況調査票!$F:$AW,13,FALSE)="他官署で調達手続きを実施のため","－",IF(VLOOKUP(A17,令和6年度契約状況調査票!$F:$AW,20,FALSE)="②同種の他の契約の予定価格を類推されるおそれがあるため公表しない","－",IF(VLOOKUP(A17,令和6年度契約状況調査票!$F:$AW,20,FALSE)="－","－",IF(VLOOKUP(A17,令和6年度契約状況調査票!$F:$AW,6,FALSE)&lt;&gt;"",TEXT(VLOOKUP(A17,令和6年度契約状況調査票!$F:$AW,16,FALSE),"#.0%")&amp;CHAR(10)&amp;"(B/A×100)",VLOOKUP(A17,令和6年度契約状況調査票!$F:$AW,16,FALSE))))))</f>
        <v/>
      </c>
      <c r="K17" s="129"/>
      <c r="L17" s="117" t="str">
        <f>IF(A17="","",IF(VLOOKUP(A17,令和6年度契約状況調査票!$F:$AW,26,FALSE)="①公益社団法人","公社",IF(VLOOKUP(A17,令和6年度契約状況調査票!$F:$AW,26,FALSE)="②公益財団法人","公財","")))</f>
        <v/>
      </c>
      <c r="M17" s="117" t="str">
        <f>IF(A17="","",VLOOKUP(A17,令和6年度契約状況調査票!$F:$AW,27,FALSE))</f>
        <v/>
      </c>
      <c r="N17" s="129" t="str">
        <f>IF(A17="","",IF(VLOOKUP(A17,令和6年度契約状況調査票!$F:$AW,12,FALSE)="国所管",VLOOKUP(A17,令和6年度契約状況調査票!$F:$AW,23,FALSE),""))</f>
        <v/>
      </c>
      <c r="O17" s="118" t="str">
        <f>IF(A17="","",IF(AND(Q17="○",P17="分担契約/単価契約"),"単価契約"&amp;CHAR(10)&amp;"予定調達総額 "&amp;TEXT(VLOOKUP(A17,令和6年度契約状況調査票!$F:$AW,15,FALSE),"#,##0円")&amp;"(B)"&amp;CHAR(10)&amp;"分担契約"&amp;CHAR(10)&amp;VLOOKUP(A17,令和6年度契約状況調査票!$F:$AW,31,FALSE),IF(AND(Q17="○",P17="分担契約"),"分担契約"&amp;CHAR(10)&amp;"契約総額 "&amp;TEXT(VLOOKUP(A17,令和6年度契約状況調査票!$F:$AW,15,FALSE),"#,##0円")&amp;"(B)"&amp;CHAR(10)&amp;VLOOKUP(A17,令和6年度契約状況調査票!$F:$AW,31,FALSE),(IF(P17="分担契約/単価契約","単価契約"&amp;CHAR(10)&amp;"予定調達総額 "&amp;TEXT(VLOOKUP(A17,令和6年度契約状況調査票!$F:$AW,15,FALSE),"#,##0円")&amp;CHAR(10)&amp;"分担契約"&amp;CHAR(10)&amp;VLOOKUP(A17,令和6年度契約状況調査票!$F:$AW,31,FALSE),IF(P17="分担契約","分担契約"&amp;CHAR(10)&amp;"契約総額 "&amp;TEXT(VLOOKUP(A17,令和6年度契約状況調査票!$F:$AW,15,FALSE),"#,##0円")&amp;CHAR(10)&amp;VLOOKUP(A17,令和6年度契約状況調査票!$F:$AW,31,FALSE),IF(P17="単価契約","単価契約"&amp;CHAR(10)&amp;"予定調達総額 "&amp;TEXT(VLOOKUP(A17,令和6年度契約状況調査票!$F:$AW,15,FALSE),"#,##0円")&amp;CHAR(10)&amp;VLOOKUP(A17,令和6年度契約状況調査票!$F:$AW,31,FALSE),VLOOKUP(A17,令和6年度契約状況調査票!$F:$AW,31,FALSE))))))))</f>
        <v/>
      </c>
      <c r="P17" s="127" t="str">
        <f>IF(A17="","",VLOOKUP(A17,令和6年度契約状況調査票!$F:$CE,52,FALSE))</f>
        <v/>
      </c>
    </row>
    <row r="18" spans="1:16" s="127" customFormat="1" ht="69.95" customHeight="1">
      <c r="A18" s="126" t="str">
        <f>IF(MAX(令和6年度契約状況調査票!F13:F23)&gt;=ROW()-5,ROW()-5,"")</f>
        <v/>
      </c>
      <c r="B18" s="113" t="str">
        <f>IF(A18="","",VLOOKUP(A18,令和6年度契約状況調査票!$F:$AW,4,FALSE))</f>
        <v/>
      </c>
      <c r="C18" s="112" t="str">
        <f>IF(A18="","",VLOOKUP(A18,令和6年度契約状況調査票!$F:$AW,5,FALSE))</f>
        <v/>
      </c>
      <c r="D18" s="114" t="str">
        <f>IF(A18="","",VLOOKUP(A18,令和6年度契約状況調査票!$F:$AW,8,FALSE))</f>
        <v/>
      </c>
      <c r="E18" s="113" t="str">
        <f>IF(A18="","",VLOOKUP(A18,令和6年度契約状況調査票!$F:$AW,9,FALSE))</f>
        <v/>
      </c>
      <c r="F18" s="115" t="str">
        <f>IF(A18="","",VLOOKUP(A18,令和6年度契約状況調査票!$F:$AW,10,FALSE))</f>
        <v/>
      </c>
      <c r="G18" s="128" t="str">
        <f>IF(A18="","",VLOOKUP(A18,令和6年度契約状況調査票!$F:$AW,30,FALSE))</f>
        <v/>
      </c>
      <c r="H18" s="116" t="str">
        <f>IF(A18="","",IF(VLOOKUP(A18,令和6年度契約状況調査票!$F:$AW,13,FALSE)="他官署で調達手続きを実施のため","他官署で調達手続きを実施のため",IF(VLOOKUP(A18,令和6年度契約状況調査票!$F:$AW,20,FALSE)="②同種の他の契約の予定価格を類推されるおそれがあるため公表しない","同種の他の契約の予定価格を類推されるおそれがあるため公表しない",IF(VLOOKUP(A18,令和6年度契約状況調査票!$F:$AW,20,FALSE)="－","－",IF(VLOOKUP(A18,令和6年度契約状況調査票!$F:$AW,6,FALSE)&lt;&gt;"",TEXT(VLOOKUP(A18,令和6年度契約状況調査票!$F:$AW,13,FALSE),"#,##0円")&amp;CHAR(10)&amp;"(A)",VLOOKUP(A18,令和6年度契約状況調査票!$F:$AW,13,FALSE))))))</f>
        <v/>
      </c>
      <c r="I18" s="116" t="str">
        <f>IF(A18="","",VLOOKUP(A18,令和6年度契約状況調査票!$F:$AW,14,FALSE))</f>
        <v/>
      </c>
      <c r="J18" s="117" t="str">
        <f>IF(A18="","",IF(VLOOKUP(A18,令和6年度契約状況調査票!$F:$AW,13,FALSE)="他官署で調達手続きを実施のため","－",IF(VLOOKUP(A18,令和6年度契約状況調査票!$F:$AW,20,FALSE)="②同種の他の契約の予定価格を類推されるおそれがあるため公表しない","－",IF(VLOOKUP(A18,令和6年度契約状況調査票!$F:$AW,20,FALSE)="－","－",IF(VLOOKUP(A18,令和6年度契約状況調査票!$F:$AW,6,FALSE)&lt;&gt;"",TEXT(VLOOKUP(A18,令和6年度契約状況調査票!$F:$AW,16,FALSE),"#.0%")&amp;CHAR(10)&amp;"(B/A×100)",VLOOKUP(A18,令和6年度契約状況調査票!$F:$AW,16,FALSE))))))</f>
        <v/>
      </c>
      <c r="K18" s="129"/>
      <c r="L18" s="117" t="str">
        <f>IF(A18="","",IF(VLOOKUP(A18,令和6年度契約状況調査票!$F:$AW,26,FALSE)="①公益社団法人","公社",IF(VLOOKUP(A18,令和6年度契約状況調査票!$F:$AW,26,FALSE)="②公益財団法人","公財","")))</f>
        <v/>
      </c>
      <c r="M18" s="117" t="str">
        <f>IF(A18="","",VLOOKUP(A18,令和6年度契約状況調査票!$F:$AW,27,FALSE))</f>
        <v/>
      </c>
      <c r="N18" s="129" t="str">
        <f>IF(A18="","",IF(VLOOKUP(A18,令和6年度契約状況調査票!$F:$AW,12,FALSE)="国所管",VLOOKUP(A18,令和6年度契約状況調査票!$F:$AW,23,FALSE),""))</f>
        <v/>
      </c>
      <c r="O18" s="118" t="str">
        <f>IF(A18="","",IF(AND(Q18="○",P18="分担契約/単価契約"),"単価契約"&amp;CHAR(10)&amp;"予定調達総額 "&amp;TEXT(VLOOKUP(A18,令和6年度契約状況調査票!$F:$AW,15,FALSE),"#,##0円")&amp;"(B)"&amp;CHAR(10)&amp;"分担契約"&amp;CHAR(10)&amp;VLOOKUP(A18,令和6年度契約状況調査票!$F:$AW,31,FALSE),IF(AND(Q18="○",P18="分担契約"),"分担契約"&amp;CHAR(10)&amp;"契約総額 "&amp;TEXT(VLOOKUP(A18,令和6年度契約状況調査票!$F:$AW,15,FALSE),"#,##0円")&amp;"(B)"&amp;CHAR(10)&amp;VLOOKUP(A18,令和6年度契約状況調査票!$F:$AW,31,FALSE),(IF(P18="分担契約/単価契約","単価契約"&amp;CHAR(10)&amp;"予定調達総額 "&amp;TEXT(VLOOKUP(A18,令和6年度契約状況調査票!$F:$AW,15,FALSE),"#,##0円")&amp;CHAR(10)&amp;"分担契約"&amp;CHAR(10)&amp;VLOOKUP(A18,令和6年度契約状況調査票!$F:$AW,31,FALSE),IF(P18="分担契約","分担契約"&amp;CHAR(10)&amp;"契約総額 "&amp;TEXT(VLOOKUP(A18,令和6年度契約状況調査票!$F:$AW,15,FALSE),"#,##0円")&amp;CHAR(10)&amp;VLOOKUP(A18,令和6年度契約状況調査票!$F:$AW,31,FALSE),IF(P18="単価契約","単価契約"&amp;CHAR(10)&amp;"予定調達総額 "&amp;TEXT(VLOOKUP(A18,令和6年度契約状況調査票!$F:$AW,15,FALSE),"#,##0円")&amp;CHAR(10)&amp;VLOOKUP(A18,令和6年度契約状況調査票!$F:$AW,31,FALSE),VLOOKUP(A18,令和6年度契約状況調査票!$F:$AW,31,FALSE))))))))</f>
        <v/>
      </c>
      <c r="P18" s="127" t="str">
        <f>IF(A18="","",VLOOKUP(A18,令和6年度契約状況調査票!$F:$CE,52,FALSE))</f>
        <v/>
      </c>
    </row>
    <row r="19" spans="1:16" s="127" customFormat="1" ht="69.95" customHeight="1">
      <c r="A19" s="126" t="str">
        <f>IF(MAX(令和6年度契約状況調査票!F13:F24)&gt;=ROW()-5,ROW()-5,"")</f>
        <v/>
      </c>
      <c r="B19" s="113" t="str">
        <f>IF(A19="","",VLOOKUP(A19,令和6年度契約状況調査票!$F:$AW,4,FALSE))</f>
        <v/>
      </c>
      <c r="C19" s="112" t="str">
        <f>IF(A19="","",VLOOKUP(A19,令和6年度契約状況調査票!$F:$AW,5,FALSE))</f>
        <v/>
      </c>
      <c r="D19" s="114" t="str">
        <f>IF(A19="","",VLOOKUP(A19,令和6年度契約状況調査票!$F:$AW,8,FALSE))</f>
        <v/>
      </c>
      <c r="E19" s="113" t="str">
        <f>IF(A19="","",VLOOKUP(A19,令和6年度契約状況調査票!$F:$AW,9,FALSE))</f>
        <v/>
      </c>
      <c r="F19" s="115" t="str">
        <f>IF(A19="","",VLOOKUP(A19,令和6年度契約状況調査票!$F:$AW,10,FALSE))</f>
        <v/>
      </c>
      <c r="G19" s="128" t="str">
        <f>IF(A19="","",VLOOKUP(A19,令和6年度契約状況調査票!$F:$AW,30,FALSE))</f>
        <v/>
      </c>
      <c r="H19" s="116" t="str">
        <f>IF(A19="","",IF(VLOOKUP(A19,令和6年度契約状況調査票!$F:$AW,13,FALSE)="他官署で調達手続きを実施のため","他官署で調達手続きを実施のため",IF(VLOOKUP(A19,令和6年度契約状況調査票!$F:$AW,20,FALSE)="②同種の他の契約の予定価格を類推されるおそれがあるため公表しない","同種の他の契約の予定価格を類推されるおそれがあるため公表しない",IF(VLOOKUP(A19,令和6年度契約状況調査票!$F:$AW,20,FALSE)="－","－",IF(VLOOKUP(A19,令和6年度契約状況調査票!$F:$AW,6,FALSE)&lt;&gt;"",TEXT(VLOOKUP(A19,令和6年度契約状況調査票!$F:$AW,13,FALSE),"#,##0円")&amp;CHAR(10)&amp;"(A)",VLOOKUP(A19,令和6年度契約状況調査票!$F:$AW,13,FALSE))))))</f>
        <v/>
      </c>
      <c r="I19" s="116" t="str">
        <f>IF(A19="","",VLOOKUP(A19,令和6年度契約状況調査票!$F:$AW,14,FALSE))</f>
        <v/>
      </c>
      <c r="J19" s="117" t="str">
        <f>IF(A19="","",IF(VLOOKUP(A19,令和6年度契約状況調査票!$F:$AW,13,FALSE)="他官署で調達手続きを実施のため","－",IF(VLOOKUP(A19,令和6年度契約状況調査票!$F:$AW,20,FALSE)="②同種の他の契約の予定価格を類推されるおそれがあるため公表しない","－",IF(VLOOKUP(A19,令和6年度契約状況調査票!$F:$AW,20,FALSE)="－","－",IF(VLOOKUP(A19,令和6年度契約状況調査票!$F:$AW,6,FALSE)&lt;&gt;"",TEXT(VLOOKUP(A19,令和6年度契約状況調査票!$F:$AW,16,FALSE),"#.0%")&amp;CHAR(10)&amp;"(B/A×100)",VLOOKUP(A19,令和6年度契約状況調査票!$F:$AW,16,FALSE))))))</f>
        <v/>
      </c>
      <c r="K19" s="129"/>
      <c r="L19" s="117" t="str">
        <f>IF(A19="","",IF(VLOOKUP(A19,令和6年度契約状況調査票!$F:$AW,26,FALSE)="①公益社団法人","公社",IF(VLOOKUP(A19,令和6年度契約状況調査票!$F:$AW,26,FALSE)="②公益財団法人","公財","")))</f>
        <v/>
      </c>
      <c r="M19" s="117" t="str">
        <f>IF(A19="","",VLOOKUP(A19,令和6年度契約状況調査票!$F:$AW,27,FALSE))</f>
        <v/>
      </c>
      <c r="N19" s="129" t="str">
        <f>IF(A19="","",IF(VLOOKUP(A19,令和6年度契約状況調査票!$F:$AW,12,FALSE)="国所管",VLOOKUP(A19,令和6年度契約状況調査票!$F:$AW,23,FALSE),""))</f>
        <v/>
      </c>
      <c r="O19" s="118" t="str">
        <f>IF(A19="","",IF(AND(Q19="○",P19="分担契約/単価契約"),"単価契約"&amp;CHAR(10)&amp;"予定調達総額 "&amp;TEXT(VLOOKUP(A19,令和6年度契約状況調査票!$F:$AW,15,FALSE),"#,##0円")&amp;"(B)"&amp;CHAR(10)&amp;"分担契約"&amp;CHAR(10)&amp;VLOOKUP(A19,令和6年度契約状況調査票!$F:$AW,31,FALSE),IF(AND(Q19="○",P19="分担契約"),"分担契約"&amp;CHAR(10)&amp;"契約総額 "&amp;TEXT(VLOOKUP(A19,令和6年度契約状況調査票!$F:$AW,15,FALSE),"#,##0円")&amp;"(B)"&amp;CHAR(10)&amp;VLOOKUP(A19,令和6年度契約状況調査票!$F:$AW,31,FALSE),(IF(P19="分担契約/単価契約","単価契約"&amp;CHAR(10)&amp;"予定調達総額 "&amp;TEXT(VLOOKUP(A19,令和6年度契約状況調査票!$F:$AW,15,FALSE),"#,##0円")&amp;CHAR(10)&amp;"分担契約"&amp;CHAR(10)&amp;VLOOKUP(A19,令和6年度契約状況調査票!$F:$AW,31,FALSE),IF(P19="分担契約","分担契約"&amp;CHAR(10)&amp;"契約総額 "&amp;TEXT(VLOOKUP(A19,令和6年度契約状況調査票!$F:$AW,15,FALSE),"#,##0円")&amp;CHAR(10)&amp;VLOOKUP(A19,令和6年度契約状況調査票!$F:$AW,31,FALSE),IF(P19="単価契約","単価契約"&amp;CHAR(10)&amp;"予定調達総額 "&amp;TEXT(VLOOKUP(A19,令和6年度契約状況調査票!$F:$AW,15,FALSE),"#,##0円")&amp;CHAR(10)&amp;VLOOKUP(A19,令和6年度契約状況調査票!$F:$AW,31,FALSE),VLOOKUP(A19,令和6年度契約状況調査票!$F:$AW,31,FALSE))))))))</f>
        <v/>
      </c>
      <c r="P19" s="127" t="str">
        <f>IF(A19="","",VLOOKUP(A19,令和6年度契約状況調査票!$F:$CE,52,FALSE))</f>
        <v/>
      </c>
    </row>
    <row r="20" spans="1:16" s="127" customFormat="1" ht="69.95" customHeight="1">
      <c r="A20" s="126" t="str">
        <f>IF(MAX(令和6年度契約状況調査票!F13:F25)&gt;=ROW()-5,ROW()-5,"")</f>
        <v/>
      </c>
      <c r="B20" s="113" t="str">
        <f>IF(A20="","",VLOOKUP(A20,令和6年度契約状況調査票!$F:$AW,4,FALSE))</f>
        <v/>
      </c>
      <c r="C20" s="112" t="str">
        <f>IF(A20="","",VLOOKUP(A20,令和6年度契約状況調査票!$F:$AW,5,FALSE))</f>
        <v/>
      </c>
      <c r="D20" s="114" t="str">
        <f>IF(A20="","",VLOOKUP(A20,令和6年度契約状況調査票!$F:$AW,8,FALSE))</f>
        <v/>
      </c>
      <c r="E20" s="113" t="str">
        <f>IF(A20="","",VLOOKUP(A20,令和6年度契約状況調査票!$F:$AW,9,FALSE))</f>
        <v/>
      </c>
      <c r="F20" s="115" t="str">
        <f>IF(A20="","",VLOOKUP(A20,令和6年度契約状況調査票!$F:$AW,10,FALSE))</f>
        <v/>
      </c>
      <c r="G20" s="128" t="str">
        <f>IF(A20="","",VLOOKUP(A20,令和6年度契約状況調査票!$F:$AW,30,FALSE))</f>
        <v/>
      </c>
      <c r="H20" s="116" t="str">
        <f>IF(A20="","",IF(VLOOKUP(A20,令和6年度契約状況調査票!$F:$AW,13,FALSE)="他官署で調達手続きを実施のため","他官署で調達手続きを実施のため",IF(VLOOKUP(A20,令和6年度契約状況調査票!$F:$AW,20,FALSE)="②同種の他の契約の予定価格を類推されるおそれがあるため公表しない","同種の他の契約の予定価格を類推されるおそれがあるため公表しない",IF(VLOOKUP(A20,令和6年度契約状況調査票!$F:$AW,20,FALSE)="－","－",IF(VLOOKUP(A20,令和6年度契約状況調査票!$F:$AW,6,FALSE)&lt;&gt;"",TEXT(VLOOKUP(A20,令和6年度契約状況調査票!$F:$AW,13,FALSE),"#,##0円")&amp;CHAR(10)&amp;"(A)",VLOOKUP(A20,令和6年度契約状況調査票!$F:$AW,13,FALSE))))))</f>
        <v/>
      </c>
      <c r="I20" s="116" t="str">
        <f>IF(A20="","",VLOOKUP(A20,令和6年度契約状況調査票!$F:$AW,14,FALSE))</f>
        <v/>
      </c>
      <c r="J20" s="117" t="str">
        <f>IF(A20="","",IF(VLOOKUP(A20,令和6年度契約状況調査票!$F:$AW,13,FALSE)="他官署で調達手続きを実施のため","－",IF(VLOOKUP(A20,令和6年度契約状況調査票!$F:$AW,20,FALSE)="②同種の他の契約の予定価格を類推されるおそれがあるため公表しない","－",IF(VLOOKUP(A20,令和6年度契約状況調査票!$F:$AW,20,FALSE)="－","－",IF(VLOOKUP(A20,令和6年度契約状況調査票!$F:$AW,6,FALSE)&lt;&gt;"",TEXT(VLOOKUP(A20,令和6年度契約状況調査票!$F:$AW,16,FALSE),"#.0%")&amp;CHAR(10)&amp;"(B/A×100)",VLOOKUP(A20,令和6年度契約状況調査票!$F:$AW,16,FALSE))))))</f>
        <v/>
      </c>
      <c r="K20" s="129"/>
      <c r="L20" s="117" t="str">
        <f>IF(A20="","",IF(VLOOKUP(A20,令和6年度契約状況調査票!$F:$AW,26,FALSE)="①公益社団法人","公社",IF(VLOOKUP(A20,令和6年度契約状況調査票!$F:$AW,26,FALSE)="②公益財団法人","公財","")))</f>
        <v/>
      </c>
      <c r="M20" s="117" t="str">
        <f>IF(A20="","",VLOOKUP(A20,令和6年度契約状況調査票!$F:$AW,27,FALSE))</f>
        <v/>
      </c>
      <c r="N20" s="129" t="str">
        <f>IF(A20="","",IF(VLOOKUP(A20,令和6年度契約状況調査票!$F:$AW,12,FALSE)="国所管",VLOOKUP(A20,令和6年度契約状況調査票!$F:$AW,23,FALSE),""))</f>
        <v/>
      </c>
      <c r="O20" s="118" t="str">
        <f>IF(A20="","",IF(AND(Q20="○",P20="分担契約/単価契約"),"単価契約"&amp;CHAR(10)&amp;"予定調達総額 "&amp;TEXT(VLOOKUP(A20,令和6年度契約状況調査票!$F:$AW,15,FALSE),"#,##0円")&amp;"(B)"&amp;CHAR(10)&amp;"分担契約"&amp;CHAR(10)&amp;VLOOKUP(A20,令和6年度契約状況調査票!$F:$AW,31,FALSE),IF(AND(Q20="○",P20="分担契約"),"分担契約"&amp;CHAR(10)&amp;"契約総額 "&amp;TEXT(VLOOKUP(A20,令和6年度契約状況調査票!$F:$AW,15,FALSE),"#,##0円")&amp;"(B)"&amp;CHAR(10)&amp;VLOOKUP(A20,令和6年度契約状況調査票!$F:$AW,31,FALSE),(IF(P20="分担契約/単価契約","単価契約"&amp;CHAR(10)&amp;"予定調達総額 "&amp;TEXT(VLOOKUP(A20,令和6年度契約状況調査票!$F:$AW,15,FALSE),"#,##0円")&amp;CHAR(10)&amp;"分担契約"&amp;CHAR(10)&amp;VLOOKUP(A20,令和6年度契約状況調査票!$F:$AW,31,FALSE),IF(P20="分担契約","分担契約"&amp;CHAR(10)&amp;"契約総額 "&amp;TEXT(VLOOKUP(A20,令和6年度契約状況調査票!$F:$AW,15,FALSE),"#,##0円")&amp;CHAR(10)&amp;VLOOKUP(A20,令和6年度契約状況調査票!$F:$AW,31,FALSE),IF(P20="単価契約","単価契約"&amp;CHAR(10)&amp;"予定調達総額 "&amp;TEXT(VLOOKUP(A20,令和6年度契約状況調査票!$F:$AW,15,FALSE),"#,##0円")&amp;CHAR(10)&amp;VLOOKUP(A20,令和6年度契約状況調査票!$F:$AW,31,FALSE),VLOOKUP(A20,令和6年度契約状況調査票!$F:$AW,31,FALSE))))))))</f>
        <v/>
      </c>
      <c r="P20" s="127" t="str">
        <f>IF(A20="","",VLOOKUP(A20,令和6年度契約状況調査票!$F:$CE,52,FALSE))</f>
        <v/>
      </c>
    </row>
    <row r="21" spans="1:16" s="127" customFormat="1" ht="69.95" customHeight="1">
      <c r="A21" s="126" t="str">
        <f>IF(MAX(令和6年度契約状況調査票!F13:F26)&gt;=ROW()-5,ROW()-5,"")</f>
        <v/>
      </c>
      <c r="B21" s="113" t="str">
        <f>IF(A21="","",VLOOKUP(A21,令和6年度契約状況調査票!$F:$AW,4,FALSE))</f>
        <v/>
      </c>
      <c r="C21" s="112" t="str">
        <f>IF(A21="","",VLOOKUP(A21,令和6年度契約状況調査票!$F:$AW,5,FALSE))</f>
        <v/>
      </c>
      <c r="D21" s="114" t="str">
        <f>IF(A21="","",VLOOKUP(A21,令和6年度契約状況調査票!$F:$AW,8,FALSE))</f>
        <v/>
      </c>
      <c r="E21" s="113" t="str">
        <f>IF(A21="","",VLOOKUP(A21,令和6年度契約状況調査票!$F:$AW,9,FALSE))</f>
        <v/>
      </c>
      <c r="F21" s="115" t="str">
        <f>IF(A21="","",VLOOKUP(A21,令和6年度契約状況調査票!$F:$AW,10,FALSE))</f>
        <v/>
      </c>
      <c r="G21" s="128" t="str">
        <f>IF(A21="","",VLOOKUP(A21,令和6年度契約状況調査票!$F:$AW,30,FALSE))</f>
        <v/>
      </c>
      <c r="H21" s="116" t="str">
        <f>IF(A21="","",IF(VLOOKUP(A21,令和6年度契約状況調査票!$F:$AW,13,FALSE)="他官署で調達手続きを実施のため","他官署で調達手続きを実施のため",IF(VLOOKUP(A21,令和6年度契約状況調査票!$F:$AW,20,FALSE)="②同種の他の契約の予定価格を類推されるおそれがあるため公表しない","同種の他の契約の予定価格を類推されるおそれがあるため公表しない",IF(VLOOKUP(A21,令和6年度契約状況調査票!$F:$AW,20,FALSE)="－","－",IF(VLOOKUP(A21,令和6年度契約状況調査票!$F:$AW,6,FALSE)&lt;&gt;"",TEXT(VLOOKUP(A21,令和6年度契約状況調査票!$F:$AW,13,FALSE),"#,##0円")&amp;CHAR(10)&amp;"(A)",VLOOKUP(A21,令和6年度契約状況調査票!$F:$AW,13,FALSE))))))</f>
        <v/>
      </c>
      <c r="I21" s="116" t="str">
        <f>IF(A21="","",VLOOKUP(A21,令和6年度契約状況調査票!$F:$AW,14,FALSE))</f>
        <v/>
      </c>
      <c r="J21" s="117" t="str">
        <f>IF(A21="","",IF(VLOOKUP(A21,令和6年度契約状況調査票!$F:$AW,13,FALSE)="他官署で調達手続きを実施のため","－",IF(VLOOKUP(A21,令和6年度契約状況調査票!$F:$AW,20,FALSE)="②同種の他の契約の予定価格を類推されるおそれがあるため公表しない","－",IF(VLOOKUP(A21,令和6年度契約状況調査票!$F:$AW,20,FALSE)="－","－",IF(VLOOKUP(A21,令和6年度契約状況調査票!$F:$AW,6,FALSE)&lt;&gt;"",TEXT(VLOOKUP(A21,令和6年度契約状況調査票!$F:$AW,16,FALSE),"#.0%")&amp;CHAR(10)&amp;"(B/A×100)",VLOOKUP(A21,令和6年度契約状況調査票!$F:$AW,16,FALSE))))))</f>
        <v/>
      </c>
      <c r="K21" s="129"/>
      <c r="L21" s="117" t="str">
        <f>IF(A21="","",IF(VLOOKUP(A21,令和6年度契約状況調査票!$F:$AW,26,FALSE)="①公益社団法人","公社",IF(VLOOKUP(A21,令和6年度契約状況調査票!$F:$AW,26,FALSE)="②公益財団法人","公財","")))</f>
        <v/>
      </c>
      <c r="M21" s="117" t="str">
        <f>IF(A21="","",VLOOKUP(A21,令和6年度契約状況調査票!$F:$AW,27,FALSE))</f>
        <v/>
      </c>
      <c r="N21" s="129" t="str">
        <f>IF(A21="","",IF(VLOOKUP(A21,令和6年度契約状況調査票!$F:$AW,12,FALSE)="国所管",VLOOKUP(A21,令和6年度契約状況調査票!$F:$AW,23,FALSE),""))</f>
        <v/>
      </c>
      <c r="O21" s="118" t="str">
        <f>IF(A21="","",IF(AND(Q21="○",P21="分担契約/単価契約"),"単価契約"&amp;CHAR(10)&amp;"予定調達総額 "&amp;TEXT(VLOOKUP(A21,令和6年度契約状況調査票!$F:$AW,15,FALSE),"#,##0円")&amp;"(B)"&amp;CHAR(10)&amp;"分担契約"&amp;CHAR(10)&amp;VLOOKUP(A21,令和6年度契約状況調査票!$F:$AW,31,FALSE),IF(AND(Q21="○",P21="分担契約"),"分担契約"&amp;CHAR(10)&amp;"契約総額 "&amp;TEXT(VLOOKUP(A21,令和6年度契約状況調査票!$F:$AW,15,FALSE),"#,##0円")&amp;"(B)"&amp;CHAR(10)&amp;VLOOKUP(A21,令和6年度契約状況調査票!$F:$AW,31,FALSE),(IF(P21="分担契約/単価契約","単価契約"&amp;CHAR(10)&amp;"予定調達総額 "&amp;TEXT(VLOOKUP(A21,令和6年度契約状況調査票!$F:$AW,15,FALSE),"#,##0円")&amp;CHAR(10)&amp;"分担契約"&amp;CHAR(10)&amp;VLOOKUP(A21,令和6年度契約状況調査票!$F:$AW,31,FALSE),IF(P21="分担契約","分担契約"&amp;CHAR(10)&amp;"契約総額 "&amp;TEXT(VLOOKUP(A21,令和6年度契約状況調査票!$F:$AW,15,FALSE),"#,##0円")&amp;CHAR(10)&amp;VLOOKUP(A21,令和6年度契約状況調査票!$F:$AW,31,FALSE),IF(P21="単価契約","単価契約"&amp;CHAR(10)&amp;"予定調達総額 "&amp;TEXT(VLOOKUP(A21,令和6年度契約状況調査票!$F:$AW,15,FALSE),"#,##0円")&amp;CHAR(10)&amp;VLOOKUP(A21,令和6年度契約状況調査票!$F:$AW,31,FALSE),VLOOKUP(A21,令和6年度契約状況調査票!$F:$AW,31,FALSE))))))))</f>
        <v/>
      </c>
      <c r="P21" s="127" t="str">
        <f>IF(A21="","",VLOOKUP(A21,令和6年度契約状況調査票!$F:$CE,52,FALSE))</f>
        <v/>
      </c>
    </row>
    <row r="22" spans="1:16" s="127" customFormat="1" ht="69.95" customHeight="1">
      <c r="A22" s="126" t="str">
        <f>IF(MAX(令和6年度契約状況調査票!F13:F27)&gt;=ROW()-5,ROW()-5,"")</f>
        <v/>
      </c>
      <c r="B22" s="113" t="str">
        <f>IF(A22="","",VLOOKUP(A22,令和6年度契約状況調査票!$F:$AW,4,FALSE))</f>
        <v/>
      </c>
      <c r="C22" s="112" t="str">
        <f>IF(A22="","",VLOOKUP(A22,令和6年度契約状況調査票!$F:$AW,5,FALSE))</f>
        <v/>
      </c>
      <c r="D22" s="114" t="str">
        <f>IF(A22="","",VLOOKUP(A22,令和6年度契約状況調査票!$F:$AW,8,FALSE))</f>
        <v/>
      </c>
      <c r="E22" s="113" t="str">
        <f>IF(A22="","",VLOOKUP(A22,令和6年度契約状況調査票!$F:$AW,9,FALSE))</f>
        <v/>
      </c>
      <c r="F22" s="115" t="str">
        <f>IF(A22="","",VLOOKUP(A22,令和6年度契約状況調査票!$F:$AW,10,FALSE))</f>
        <v/>
      </c>
      <c r="G22" s="128" t="str">
        <f>IF(A22="","",VLOOKUP(A22,令和6年度契約状況調査票!$F:$AW,30,FALSE))</f>
        <v/>
      </c>
      <c r="H22" s="116" t="str">
        <f>IF(A22="","",IF(VLOOKUP(A22,令和6年度契約状況調査票!$F:$AW,13,FALSE)="他官署で調達手続きを実施のため","他官署で調達手続きを実施のため",IF(VLOOKUP(A22,令和6年度契約状況調査票!$F:$AW,20,FALSE)="②同種の他の契約の予定価格を類推されるおそれがあるため公表しない","同種の他の契約の予定価格を類推されるおそれがあるため公表しない",IF(VLOOKUP(A22,令和6年度契約状況調査票!$F:$AW,20,FALSE)="－","－",IF(VLOOKUP(A22,令和6年度契約状況調査票!$F:$AW,6,FALSE)&lt;&gt;"",TEXT(VLOOKUP(A22,令和6年度契約状況調査票!$F:$AW,13,FALSE),"#,##0円")&amp;CHAR(10)&amp;"(A)",VLOOKUP(A22,令和6年度契約状況調査票!$F:$AW,13,FALSE))))))</f>
        <v/>
      </c>
      <c r="I22" s="116" t="str">
        <f>IF(A22="","",VLOOKUP(A22,令和6年度契約状況調査票!$F:$AW,14,FALSE))</f>
        <v/>
      </c>
      <c r="J22" s="117" t="str">
        <f>IF(A22="","",IF(VLOOKUP(A22,令和6年度契約状況調査票!$F:$AW,13,FALSE)="他官署で調達手続きを実施のため","－",IF(VLOOKUP(A22,令和6年度契約状況調査票!$F:$AW,20,FALSE)="②同種の他の契約の予定価格を類推されるおそれがあるため公表しない","－",IF(VLOOKUP(A22,令和6年度契約状況調査票!$F:$AW,20,FALSE)="－","－",IF(VLOOKUP(A22,令和6年度契約状況調査票!$F:$AW,6,FALSE)&lt;&gt;"",TEXT(VLOOKUP(A22,令和6年度契約状況調査票!$F:$AW,16,FALSE),"#.0%")&amp;CHAR(10)&amp;"(B/A×100)",VLOOKUP(A22,令和6年度契約状況調査票!$F:$AW,16,FALSE))))))</f>
        <v/>
      </c>
      <c r="K22" s="129"/>
      <c r="L22" s="117" t="str">
        <f>IF(A22="","",IF(VLOOKUP(A22,令和6年度契約状況調査票!$F:$AW,26,FALSE)="①公益社団法人","公社",IF(VLOOKUP(A22,令和6年度契約状況調査票!$F:$AW,26,FALSE)="②公益財団法人","公財","")))</f>
        <v/>
      </c>
      <c r="M22" s="117" t="str">
        <f>IF(A22="","",VLOOKUP(A22,令和6年度契約状況調査票!$F:$AW,27,FALSE))</f>
        <v/>
      </c>
      <c r="N22" s="129" t="str">
        <f>IF(A22="","",IF(VLOOKUP(A22,令和6年度契約状況調査票!$F:$AW,12,FALSE)="国所管",VLOOKUP(A22,令和6年度契約状況調査票!$F:$AW,23,FALSE),""))</f>
        <v/>
      </c>
      <c r="O22" s="118" t="str">
        <f>IF(A22="","",IF(AND(Q22="○",P22="分担契約/単価契約"),"単価契約"&amp;CHAR(10)&amp;"予定調達総額 "&amp;TEXT(VLOOKUP(A22,令和6年度契約状況調査票!$F:$AW,15,FALSE),"#,##0円")&amp;"(B)"&amp;CHAR(10)&amp;"分担契約"&amp;CHAR(10)&amp;VLOOKUP(A22,令和6年度契約状況調査票!$F:$AW,31,FALSE),IF(AND(Q22="○",P22="分担契約"),"分担契約"&amp;CHAR(10)&amp;"契約総額 "&amp;TEXT(VLOOKUP(A22,令和6年度契約状況調査票!$F:$AW,15,FALSE),"#,##0円")&amp;"(B)"&amp;CHAR(10)&amp;VLOOKUP(A22,令和6年度契約状況調査票!$F:$AW,31,FALSE),(IF(P22="分担契約/単価契約","単価契約"&amp;CHAR(10)&amp;"予定調達総額 "&amp;TEXT(VLOOKUP(A22,令和6年度契約状況調査票!$F:$AW,15,FALSE),"#,##0円")&amp;CHAR(10)&amp;"分担契約"&amp;CHAR(10)&amp;VLOOKUP(A22,令和6年度契約状況調査票!$F:$AW,31,FALSE),IF(P22="分担契約","分担契約"&amp;CHAR(10)&amp;"契約総額 "&amp;TEXT(VLOOKUP(A22,令和6年度契約状況調査票!$F:$AW,15,FALSE),"#,##0円")&amp;CHAR(10)&amp;VLOOKUP(A22,令和6年度契約状況調査票!$F:$AW,31,FALSE),IF(P22="単価契約","単価契約"&amp;CHAR(10)&amp;"予定調達総額 "&amp;TEXT(VLOOKUP(A22,令和6年度契約状況調査票!$F:$AW,15,FALSE),"#,##0円")&amp;CHAR(10)&amp;VLOOKUP(A22,令和6年度契約状況調査票!$F:$AW,31,FALSE),VLOOKUP(A22,令和6年度契約状況調査票!$F:$AW,31,FALSE))))))))</f>
        <v/>
      </c>
      <c r="P22" s="127" t="str">
        <f>IF(A22="","",VLOOKUP(A22,令和6年度契約状況調査票!$F:$CE,52,FALSE))</f>
        <v/>
      </c>
    </row>
    <row r="23" spans="1:16" s="127" customFormat="1" ht="69.95" customHeight="1">
      <c r="A23" s="126" t="str">
        <f>IF(MAX(令和6年度契約状況調査票!F13:F28)&gt;=ROW()-5,ROW()-5,"")</f>
        <v/>
      </c>
      <c r="B23" s="113" t="str">
        <f>IF(A23="","",VLOOKUP(A23,令和6年度契約状況調査票!$F:$AW,4,FALSE))</f>
        <v/>
      </c>
      <c r="C23" s="112" t="str">
        <f>IF(A23="","",VLOOKUP(A23,令和6年度契約状況調査票!$F:$AW,5,FALSE))</f>
        <v/>
      </c>
      <c r="D23" s="114" t="str">
        <f>IF(A23="","",VLOOKUP(A23,令和6年度契約状況調査票!$F:$AW,8,FALSE))</f>
        <v/>
      </c>
      <c r="E23" s="113" t="str">
        <f>IF(A23="","",VLOOKUP(A23,令和6年度契約状況調査票!$F:$AW,9,FALSE))</f>
        <v/>
      </c>
      <c r="F23" s="115" t="str">
        <f>IF(A23="","",VLOOKUP(A23,令和6年度契約状況調査票!$F:$AW,10,FALSE))</f>
        <v/>
      </c>
      <c r="G23" s="128" t="str">
        <f>IF(A23="","",VLOOKUP(A23,令和6年度契約状況調査票!$F:$AW,30,FALSE))</f>
        <v/>
      </c>
      <c r="H23" s="116" t="str">
        <f>IF(A23="","",IF(VLOOKUP(A23,令和6年度契約状況調査票!$F:$AW,13,FALSE)="他官署で調達手続きを実施のため","他官署で調達手続きを実施のため",IF(VLOOKUP(A23,令和6年度契約状況調査票!$F:$AW,20,FALSE)="②同種の他の契約の予定価格を類推されるおそれがあるため公表しない","同種の他の契約の予定価格を類推されるおそれがあるため公表しない",IF(VLOOKUP(A23,令和6年度契約状況調査票!$F:$AW,20,FALSE)="－","－",IF(VLOOKUP(A23,令和6年度契約状況調査票!$F:$AW,6,FALSE)&lt;&gt;"",TEXT(VLOOKUP(A23,令和6年度契約状況調査票!$F:$AW,13,FALSE),"#,##0円")&amp;CHAR(10)&amp;"(A)",VLOOKUP(A23,令和6年度契約状況調査票!$F:$AW,13,FALSE))))))</f>
        <v/>
      </c>
      <c r="I23" s="116" t="str">
        <f>IF(A23="","",VLOOKUP(A23,令和6年度契約状況調査票!$F:$AW,14,FALSE))</f>
        <v/>
      </c>
      <c r="J23" s="117" t="str">
        <f>IF(A23="","",IF(VLOOKUP(A23,令和6年度契約状況調査票!$F:$AW,13,FALSE)="他官署で調達手続きを実施のため","－",IF(VLOOKUP(A23,令和6年度契約状況調査票!$F:$AW,20,FALSE)="②同種の他の契約の予定価格を類推されるおそれがあるため公表しない","－",IF(VLOOKUP(A23,令和6年度契約状況調査票!$F:$AW,20,FALSE)="－","－",IF(VLOOKUP(A23,令和6年度契約状況調査票!$F:$AW,6,FALSE)&lt;&gt;"",TEXT(VLOOKUP(A23,令和6年度契約状況調査票!$F:$AW,16,FALSE),"#.0%")&amp;CHAR(10)&amp;"(B/A×100)",VLOOKUP(A23,令和6年度契約状況調査票!$F:$AW,16,FALSE))))))</f>
        <v/>
      </c>
      <c r="K23" s="129"/>
      <c r="L23" s="117" t="str">
        <f>IF(A23="","",IF(VLOOKUP(A23,令和6年度契約状況調査票!$F:$AW,26,FALSE)="①公益社団法人","公社",IF(VLOOKUP(A23,令和6年度契約状況調査票!$F:$AW,26,FALSE)="②公益財団法人","公財","")))</f>
        <v/>
      </c>
      <c r="M23" s="117" t="str">
        <f>IF(A23="","",VLOOKUP(A23,令和6年度契約状況調査票!$F:$AW,27,FALSE))</f>
        <v/>
      </c>
      <c r="N23" s="129" t="str">
        <f>IF(A23="","",IF(VLOOKUP(A23,令和6年度契約状況調査票!$F:$AW,12,FALSE)="国所管",VLOOKUP(A23,令和6年度契約状況調査票!$F:$AW,23,FALSE),""))</f>
        <v/>
      </c>
      <c r="O23" s="118" t="str">
        <f>IF(A23="","",IF(AND(Q23="○",P23="分担契約/単価契約"),"単価契約"&amp;CHAR(10)&amp;"予定調達総額 "&amp;TEXT(VLOOKUP(A23,令和6年度契約状況調査票!$F:$AW,15,FALSE),"#,##0円")&amp;"(B)"&amp;CHAR(10)&amp;"分担契約"&amp;CHAR(10)&amp;VLOOKUP(A23,令和6年度契約状況調査票!$F:$AW,31,FALSE),IF(AND(Q23="○",P23="分担契約"),"分担契約"&amp;CHAR(10)&amp;"契約総額 "&amp;TEXT(VLOOKUP(A23,令和6年度契約状況調査票!$F:$AW,15,FALSE),"#,##0円")&amp;"(B)"&amp;CHAR(10)&amp;VLOOKUP(A23,令和6年度契約状況調査票!$F:$AW,31,FALSE),(IF(P23="分担契約/単価契約","単価契約"&amp;CHAR(10)&amp;"予定調達総額 "&amp;TEXT(VLOOKUP(A23,令和6年度契約状況調査票!$F:$AW,15,FALSE),"#,##0円")&amp;CHAR(10)&amp;"分担契約"&amp;CHAR(10)&amp;VLOOKUP(A23,令和6年度契約状況調査票!$F:$AW,31,FALSE),IF(P23="分担契約","分担契約"&amp;CHAR(10)&amp;"契約総額 "&amp;TEXT(VLOOKUP(A23,令和6年度契約状況調査票!$F:$AW,15,FALSE),"#,##0円")&amp;CHAR(10)&amp;VLOOKUP(A23,令和6年度契約状況調査票!$F:$AW,31,FALSE),IF(P23="単価契約","単価契約"&amp;CHAR(10)&amp;"予定調達総額 "&amp;TEXT(VLOOKUP(A23,令和6年度契約状況調査票!$F:$AW,15,FALSE),"#,##0円")&amp;CHAR(10)&amp;VLOOKUP(A23,令和6年度契約状況調査票!$F:$AW,31,FALSE),VLOOKUP(A23,令和6年度契約状況調査票!$F:$AW,31,FALSE))))))))</f>
        <v/>
      </c>
      <c r="P23" s="127" t="str">
        <f>IF(A23="","",VLOOKUP(A23,令和6年度契約状況調査票!$F:$CE,52,FALSE))</f>
        <v/>
      </c>
    </row>
    <row r="24" spans="1:16" s="127" customFormat="1" ht="69.95" customHeight="1">
      <c r="A24" s="126" t="str">
        <f>IF(MAX(令和6年度契約状況調査票!F13:F29)&gt;=ROW()-5,ROW()-5,"")</f>
        <v/>
      </c>
      <c r="B24" s="113" t="str">
        <f>IF(A24="","",VLOOKUP(A24,令和6年度契約状況調査票!$F:$AW,4,FALSE))</f>
        <v/>
      </c>
      <c r="C24" s="112" t="str">
        <f>IF(A24="","",VLOOKUP(A24,令和6年度契約状況調査票!$F:$AW,5,FALSE))</f>
        <v/>
      </c>
      <c r="D24" s="114" t="str">
        <f>IF(A24="","",VLOOKUP(A24,令和6年度契約状況調査票!$F:$AW,8,FALSE))</f>
        <v/>
      </c>
      <c r="E24" s="113" t="str">
        <f>IF(A24="","",VLOOKUP(A24,令和6年度契約状況調査票!$F:$AW,9,FALSE))</f>
        <v/>
      </c>
      <c r="F24" s="115" t="str">
        <f>IF(A24="","",VLOOKUP(A24,令和6年度契約状況調査票!$F:$AW,10,FALSE))</f>
        <v/>
      </c>
      <c r="G24" s="128" t="str">
        <f>IF(A24="","",VLOOKUP(A24,令和6年度契約状況調査票!$F:$AW,30,FALSE))</f>
        <v/>
      </c>
      <c r="H24" s="116" t="str">
        <f>IF(A24="","",IF(VLOOKUP(A24,令和6年度契約状況調査票!$F:$AW,13,FALSE)="他官署で調達手続きを実施のため","他官署で調達手続きを実施のため",IF(VLOOKUP(A24,令和6年度契約状況調査票!$F:$AW,20,FALSE)="②同種の他の契約の予定価格を類推されるおそれがあるため公表しない","同種の他の契約の予定価格を類推されるおそれがあるため公表しない",IF(VLOOKUP(A24,令和6年度契約状況調査票!$F:$AW,20,FALSE)="－","－",IF(VLOOKUP(A24,令和6年度契約状況調査票!$F:$AW,6,FALSE)&lt;&gt;"",TEXT(VLOOKUP(A24,令和6年度契約状況調査票!$F:$AW,13,FALSE),"#,##0円")&amp;CHAR(10)&amp;"(A)",VLOOKUP(A24,令和6年度契約状況調査票!$F:$AW,13,FALSE))))))</f>
        <v/>
      </c>
      <c r="I24" s="116" t="str">
        <f>IF(A24="","",VLOOKUP(A24,令和6年度契約状況調査票!$F:$AW,14,FALSE))</f>
        <v/>
      </c>
      <c r="J24" s="117" t="str">
        <f>IF(A24="","",IF(VLOOKUP(A24,令和6年度契約状況調査票!$F:$AW,13,FALSE)="他官署で調達手続きを実施のため","－",IF(VLOOKUP(A24,令和6年度契約状況調査票!$F:$AW,20,FALSE)="②同種の他の契約の予定価格を類推されるおそれがあるため公表しない","－",IF(VLOOKUP(A24,令和6年度契約状況調査票!$F:$AW,20,FALSE)="－","－",IF(VLOOKUP(A24,令和6年度契約状況調査票!$F:$AW,6,FALSE)&lt;&gt;"",TEXT(VLOOKUP(A24,令和6年度契約状況調査票!$F:$AW,16,FALSE),"#.0%")&amp;CHAR(10)&amp;"(B/A×100)",VLOOKUP(A24,令和6年度契約状況調査票!$F:$AW,16,FALSE))))))</f>
        <v/>
      </c>
      <c r="K24" s="129"/>
      <c r="L24" s="117" t="str">
        <f>IF(A24="","",IF(VLOOKUP(A24,令和6年度契約状況調査票!$F:$AW,26,FALSE)="①公益社団法人","公社",IF(VLOOKUP(A24,令和6年度契約状況調査票!$F:$AW,26,FALSE)="②公益財団法人","公財","")))</f>
        <v/>
      </c>
      <c r="M24" s="117" t="str">
        <f>IF(A24="","",VLOOKUP(A24,令和6年度契約状況調査票!$F:$AW,27,FALSE))</f>
        <v/>
      </c>
      <c r="N24" s="129" t="str">
        <f>IF(A24="","",IF(VLOOKUP(A24,令和6年度契約状況調査票!$F:$AW,12,FALSE)="国所管",VLOOKUP(A24,令和6年度契約状況調査票!$F:$AW,23,FALSE),""))</f>
        <v/>
      </c>
      <c r="O24" s="118" t="str">
        <f>IF(A24="","",IF(AND(Q24="○",P24="分担契約/単価契約"),"単価契約"&amp;CHAR(10)&amp;"予定調達総額 "&amp;TEXT(VLOOKUP(A24,令和6年度契約状況調査票!$F:$AW,15,FALSE),"#,##0円")&amp;"(B)"&amp;CHAR(10)&amp;"分担契約"&amp;CHAR(10)&amp;VLOOKUP(A24,令和6年度契約状況調査票!$F:$AW,31,FALSE),IF(AND(Q24="○",P24="分担契約"),"分担契約"&amp;CHAR(10)&amp;"契約総額 "&amp;TEXT(VLOOKUP(A24,令和6年度契約状況調査票!$F:$AW,15,FALSE),"#,##0円")&amp;"(B)"&amp;CHAR(10)&amp;VLOOKUP(A24,令和6年度契約状況調査票!$F:$AW,31,FALSE),(IF(P24="分担契約/単価契約","単価契約"&amp;CHAR(10)&amp;"予定調達総額 "&amp;TEXT(VLOOKUP(A24,令和6年度契約状況調査票!$F:$AW,15,FALSE),"#,##0円")&amp;CHAR(10)&amp;"分担契約"&amp;CHAR(10)&amp;VLOOKUP(A24,令和6年度契約状況調査票!$F:$AW,31,FALSE),IF(P24="分担契約","分担契約"&amp;CHAR(10)&amp;"契約総額 "&amp;TEXT(VLOOKUP(A24,令和6年度契約状況調査票!$F:$AW,15,FALSE),"#,##0円")&amp;CHAR(10)&amp;VLOOKUP(A24,令和6年度契約状況調査票!$F:$AW,31,FALSE),IF(P24="単価契約","単価契約"&amp;CHAR(10)&amp;"予定調達総額 "&amp;TEXT(VLOOKUP(A24,令和6年度契約状況調査票!$F:$AW,15,FALSE),"#,##0円")&amp;CHAR(10)&amp;VLOOKUP(A24,令和6年度契約状況調査票!$F:$AW,31,FALSE),VLOOKUP(A24,令和6年度契約状況調査票!$F:$AW,31,FALSE))))))))</f>
        <v/>
      </c>
      <c r="P24" s="127" t="str">
        <f>IF(A24="","",VLOOKUP(A24,令和6年度契約状況調査票!$F:$CE,52,FALSE))</f>
        <v/>
      </c>
    </row>
    <row r="25" spans="1:16" s="127" customFormat="1" ht="69.95" customHeight="1">
      <c r="A25" s="126" t="str">
        <f>IF(MAX(令和6年度契約状況調査票!F13:F30)&gt;=ROW()-5,ROW()-5,"")</f>
        <v/>
      </c>
      <c r="B25" s="113" t="str">
        <f>IF(A25="","",VLOOKUP(A25,令和6年度契約状況調査票!$F:$AW,4,FALSE))</f>
        <v/>
      </c>
      <c r="C25" s="112" t="str">
        <f>IF(A25="","",VLOOKUP(A25,令和6年度契約状況調査票!$F:$AW,5,FALSE))</f>
        <v/>
      </c>
      <c r="D25" s="114" t="str">
        <f>IF(A25="","",VLOOKUP(A25,令和6年度契約状況調査票!$F:$AW,8,FALSE))</f>
        <v/>
      </c>
      <c r="E25" s="113" t="str">
        <f>IF(A25="","",VLOOKUP(A25,令和6年度契約状況調査票!$F:$AW,9,FALSE))</f>
        <v/>
      </c>
      <c r="F25" s="115" t="str">
        <f>IF(A25="","",VLOOKUP(A25,令和6年度契約状況調査票!$F:$AW,10,FALSE))</f>
        <v/>
      </c>
      <c r="G25" s="128" t="str">
        <f>IF(A25="","",VLOOKUP(A25,令和6年度契約状況調査票!$F:$AW,30,FALSE))</f>
        <v/>
      </c>
      <c r="H25" s="116" t="str">
        <f>IF(A25="","",IF(VLOOKUP(A25,令和6年度契約状況調査票!$F:$AW,13,FALSE)="他官署で調達手続きを実施のため","他官署で調達手続きを実施のため",IF(VLOOKUP(A25,令和6年度契約状況調査票!$F:$AW,20,FALSE)="②同種の他の契約の予定価格を類推されるおそれがあるため公表しない","同種の他の契約の予定価格を類推されるおそれがあるため公表しない",IF(VLOOKUP(A25,令和6年度契約状況調査票!$F:$AW,20,FALSE)="－","－",IF(VLOOKUP(A25,令和6年度契約状況調査票!$F:$AW,6,FALSE)&lt;&gt;"",TEXT(VLOOKUP(A25,令和6年度契約状況調査票!$F:$AW,13,FALSE),"#,##0円")&amp;CHAR(10)&amp;"(A)",VLOOKUP(A25,令和6年度契約状況調査票!$F:$AW,13,FALSE))))))</f>
        <v/>
      </c>
      <c r="I25" s="116" t="str">
        <f>IF(A25="","",VLOOKUP(A25,令和6年度契約状況調査票!$F:$AW,14,FALSE))</f>
        <v/>
      </c>
      <c r="J25" s="117" t="str">
        <f>IF(A25="","",IF(VLOOKUP(A25,令和6年度契約状況調査票!$F:$AW,13,FALSE)="他官署で調達手続きを実施のため","－",IF(VLOOKUP(A25,令和6年度契約状況調査票!$F:$AW,20,FALSE)="②同種の他の契約の予定価格を類推されるおそれがあるため公表しない","－",IF(VLOOKUP(A25,令和6年度契約状況調査票!$F:$AW,20,FALSE)="－","－",IF(VLOOKUP(A25,令和6年度契約状況調査票!$F:$AW,6,FALSE)&lt;&gt;"",TEXT(VLOOKUP(A25,令和6年度契約状況調査票!$F:$AW,16,FALSE),"#.0%")&amp;CHAR(10)&amp;"(B/A×100)",VLOOKUP(A25,令和6年度契約状況調査票!$F:$AW,16,FALSE))))))</f>
        <v/>
      </c>
      <c r="K25" s="129"/>
      <c r="L25" s="117" t="str">
        <f>IF(A25="","",IF(VLOOKUP(A25,令和6年度契約状況調査票!$F:$AW,26,FALSE)="①公益社団法人","公社",IF(VLOOKUP(A25,令和6年度契約状況調査票!$F:$AW,26,FALSE)="②公益財団法人","公財","")))</f>
        <v/>
      </c>
      <c r="M25" s="117" t="str">
        <f>IF(A25="","",VLOOKUP(A25,令和6年度契約状況調査票!$F:$AW,27,FALSE))</f>
        <v/>
      </c>
      <c r="N25" s="129" t="str">
        <f>IF(A25="","",IF(VLOOKUP(A25,令和6年度契約状況調査票!$F:$AW,12,FALSE)="国所管",VLOOKUP(A25,令和6年度契約状況調査票!$F:$AW,23,FALSE),""))</f>
        <v/>
      </c>
      <c r="O25" s="118" t="str">
        <f>IF(A25="","",IF(AND(Q25="○",P25="分担契約/単価契約"),"単価契約"&amp;CHAR(10)&amp;"予定調達総額 "&amp;TEXT(VLOOKUP(A25,令和6年度契約状況調査票!$F:$AW,15,FALSE),"#,##0円")&amp;"(B)"&amp;CHAR(10)&amp;"分担契約"&amp;CHAR(10)&amp;VLOOKUP(A25,令和6年度契約状況調査票!$F:$AW,31,FALSE),IF(AND(Q25="○",P25="分担契約"),"分担契約"&amp;CHAR(10)&amp;"契約総額 "&amp;TEXT(VLOOKUP(A25,令和6年度契約状況調査票!$F:$AW,15,FALSE),"#,##0円")&amp;"(B)"&amp;CHAR(10)&amp;VLOOKUP(A25,令和6年度契約状況調査票!$F:$AW,31,FALSE),(IF(P25="分担契約/単価契約","単価契約"&amp;CHAR(10)&amp;"予定調達総額 "&amp;TEXT(VLOOKUP(A25,令和6年度契約状況調査票!$F:$AW,15,FALSE),"#,##0円")&amp;CHAR(10)&amp;"分担契約"&amp;CHAR(10)&amp;VLOOKUP(A25,令和6年度契約状況調査票!$F:$AW,31,FALSE),IF(P25="分担契約","分担契約"&amp;CHAR(10)&amp;"契約総額 "&amp;TEXT(VLOOKUP(A25,令和6年度契約状況調査票!$F:$AW,15,FALSE),"#,##0円")&amp;CHAR(10)&amp;VLOOKUP(A25,令和6年度契約状況調査票!$F:$AW,31,FALSE),IF(P25="単価契約","単価契約"&amp;CHAR(10)&amp;"予定調達総額 "&amp;TEXT(VLOOKUP(A25,令和6年度契約状況調査票!$F:$AW,15,FALSE),"#,##0円")&amp;CHAR(10)&amp;VLOOKUP(A25,令和6年度契約状況調査票!$F:$AW,31,FALSE),VLOOKUP(A25,令和6年度契約状況調査票!$F:$AW,31,FALSE))))))))</f>
        <v/>
      </c>
      <c r="P25" s="127" t="str">
        <f>IF(A25="","",VLOOKUP(A25,令和6年度契約状況調査票!$F:$CE,52,FALSE))</f>
        <v/>
      </c>
    </row>
    <row r="26" spans="1:16" s="127" customFormat="1" ht="69.95" customHeight="1">
      <c r="A26" s="126" t="str">
        <f>IF(MAX(令和6年度契約状況調査票!F13:F31)&gt;=ROW()-5,ROW()-5,"")</f>
        <v/>
      </c>
      <c r="B26" s="113" t="str">
        <f>IF(A26="","",VLOOKUP(A26,令和6年度契約状況調査票!$F:$AW,4,FALSE))</f>
        <v/>
      </c>
      <c r="C26" s="112" t="str">
        <f>IF(A26="","",VLOOKUP(A26,令和6年度契約状況調査票!$F:$AW,5,FALSE))</f>
        <v/>
      </c>
      <c r="D26" s="114" t="str">
        <f>IF(A26="","",VLOOKUP(A26,令和6年度契約状況調査票!$F:$AW,8,FALSE))</f>
        <v/>
      </c>
      <c r="E26" s="113" t="str">
        <f>IF(A26="","",VLOOKUP(A26,令和6年度契約状況調査票!$F:$AW,9,FALSE))</f>
        <v/>
      </c>
      <c r="F26" s="115" t="str">
        <f>IF(A26="","",VLOOKUP(A26,令和6年度契約状況調査票!$F:$AW,10,FALSE))</f>
        <v/>
      </c>
      <c r="G26" s="128" t="str">
        <f>IF(A26="","",VLOOKUP(A26,令和6年度契約状況調査票!$F:$AW,30,FALSE))</f>
        <v/>
      </c>
      <c r="H26" s="116" t="str">
        <f>IF(A26="","",IF(VLOOKUP(A26,令和6年度契約状況調査票!$F:$AW,13,FALSE)="他官署で調達手続きを実施のため","他官署で調達手続きを実施のため",IF(VLOOKUP(A26,令和6年度契約状況調査票!$F:$AW,20,FALSE)="②同種の他の契約の予定価格を類推されるおそれがあるため公表しない","同種の他の契約の予定価格を類推されるおそれがあるため公表しない",IF(VLOOKUP(A26,令和6年度契約状況調査票!$F:$AW,20,FALSE)="－","－",IF(VLOOKUP(A26,令和6年度契約状況調査票!$F:$AW,6,FALSE)&lt;&gt;"",TEXT(VLOOKUP(A26,令和6年度契約状況調査票!$F:$AW,13,FALSE),"#,##0円")&amp;CHAR(10)&amp;"(A)",VLOOKUP(A26,令和6年度契約状況調査票!$F:$AW,13,FALSE))))))</f>
        <v/>
      </c>
      <c r="I26" s="116" t="str">
        <f>IF(A26="","",VLOOKUP(A26,令和6年度契約状況調査票!$F:$AW,14,FALSE))</f>
        <v/>
      </c>
      <c r="J26" s="117" t="str">
        <f>IF(A26="","",IF(VLOOKUP(A26,令和6年度契約状況調査票!$F:$AW,13,FALSE)="他官署で調達手続きを実施のため","－",IF(VLOOKUP(A26,令和6年度契約状況調査票!$F:$AW,20,FALSE)="②同種の他の契約の予定価格を類推されるおそれがあるため公表しない","－",IF(VLOOKUP(A26,令和6年度契約状況調査票!$F:$AW,20,FALSE)="－","－",IF(VLOOKUP(A26,令和6年度契約状況調査票!$F:$AW,6,FALSE)&lt;&gt;"",TEXT(VLOOKUP(A26,令和6年度契約状況調査票!$F:$AW,16,FALSE),"#.0%")&amp;CHAR(10)&amp;"(B/A×100)",VLOOKUP(A26,令和6年度契約状況調査票!$F:$AW,16,FALSE))))))</f>
        <v/>
      </c>
      <c r="K26" s="129"/>
      <c r="L26" s="117" t="str">
        <f>IF(A26="","",IF(VLOOKUP(A26,令和6年度契約状況調査票!$F:$AW,26,FALSE)="①公益社団法人","公社",IF(VLOOKUP(A26,令和6年度契約状況調査票!$F:$AW,26,FALSE)="②公益財団法人","公財","")))</f>
        <v/>
      </c>
      <c r="M26" s="117" t="str">
        <f>IF(A26="","",VLOOKUP(A26,令和6年度契約状況調査票!$F:$AW,27,FALSE))</f>
        <v/>
      </c>
      <c r="N26" s="129" t="str">
        <f>IF(A26="","",IF(VLOOKUP(A26,令和6年度契約状況調査票!$F:$AW,12,FALSE)="国所管",VLOOKUP(A26,令和6年度契約状況調査票!$F:$AW,23,FALSE),""))</f>
        <v/>
      </c>
      <c r="O26" s="118" t="str">
        <f>IF(A26="","",IF(AND(Q26="○",P26="分担契約/単価契約"),"単価契約"&amp;CHAR(10)&amp;"予定調達総額 "&amp;TEXT(VLOOKUP(A26,令和6年度契約状況調査票!$F:$AW,15,FALSE),"#,##0円")&amp;"(B)"&amp;CHAR(10)&amp;"分担契約"&amp;CHAR(10)&amp;VLOOKUP(A26,令和6年度契約状況調査票!$F:$AW,31,FALSE),IF(AND(Q26="○",P26="分担契約"),"分担契約"&amp;CHAR(10)&amp;"契約総額 "&amp;TEXT(VLOOKUP(A26,令和6年度契約状況調査票!$F:$AW,15,FALSE),"#,##0円")&amp;"(B)"&amp;CHAR(10)&amp;VLOOKUP(A26,令和6年度契約状況調査票!$F:$AW,31,FALSE),(IF(P26="分担契約/単価契約","単価契約"&amp;CHAR(10)&amp;"予定調達総額 "&amp;TEXT(VLOOKUP(A26,令和6年度契約状況調査票!$F:$AW,15,FALSE),"#,##0円")&amp;CHAR(10)&amp;"分担契約"&amp;CHAR(10)&amp;VLOOKUP(A26,令和6年度契約状況調査票!$F:$AW,31,FALSE),IF(P26="分担契約","分担契約"&amp;CHAR(10)&amp;"契約総額 "&amp;TEXT(VLOOKUP(A26,令和6年度契約状況調査票!$F:$AW,15,FALSE),"#,##0円")&amp;CHAR(10)&amp;VLOOKUP(A26,令和6年度契約状況調査票!$F:$AW,31,FALSE),IF(P26="単価契約","単価契約"&amp;CHAR(10)&amp;"予定調達総額 "&amp;TEXT(VLOOKUP(A26,令和6年度契約状況調査票!$F:$AW,15,FALSE),"#,##0円")&amp;CHAR(10)&amp;VLOOKUP(A26,令和6年度契約状況調査票!$F:$AW,31,FALSE),VLOOKUP(A26,令和6年度契約状況調査票!$F:$AW,31,FALSE))))))))</f>
        <v/>
      </c>
      <c r="P26" s="127" t="str">
        <f>IF(A26="","",VLOOKUP(A26,令和6年度契約状況調査票!$F:$CE,52,FALSE))</f>
        <v/>
      </c>
    </row>
    <row r="27" spans="1:16" s="127" customFormat="1" ht="69.95" customHeight="1">
      <c r="A27" s="126" t="str">
        <f>IF(MAX(令和6年度契約状況調査票!F13:F32)&gt;=ROW()-5,ROW()-5,"")</f>
        <v/>
      </c>
      <c r="B27" s="113" t="str">
        <f>IF(A27="","",VLOOKUP(A27,令和6年度契約状況調査票!$F:$AW,4,FALSE))</f>
        <v/>
      </c>
      <c r="C27" s="112" t="str">
        <f>IF(A27="","",VLOOKUP(A27,令和6年度契約状況調査票!$F:$AW,5,FALSE))</f>
        <v/>
      </c>
      <c r="D27" s="114" t="str">
        <f>IF(A27="","",VLOOKUP(A27,令和6年度契約状況調査票!$F:$AW,8,FALSE))</f>
        <v/>
      </c>
      <c r="E27" s="113" t="str">
        <f>IF(A27="","",VLOOKUP(A27,令和6年度契約状況調査票!$F:$AW,9,FALSE))</f>
        <v/>
      </c>
      <c r="F27" s="115" t="str">
        <f>IF(A27="","",VLOOKUP(A27,令和6年度契約状況調査票!$F:$AW,10,FALSE))</f>
        <v/>
      </c>
      <c r="G27" s="128" t="str">
        <f>IF(A27="","",VLOOKUP(A27,令和6年度契約状況調査票!$F:$AW,30,FALSE))</f>
        <v/>
      </c>
      <c r="H27" s="116" t="str">
        <f>IF(A27="","",IF(VLOOKUP(A27,令和6年度契約状況調査票!$F:$AW,13,FALSE)="他官署で調達手続きを実施のため","他官署で調達手続きを実施のため",IF(VLOOKUP(A27,令和6年度契約状況調査票!$F:$AW,20,FALSE)="②同種の他の契約の予定価格を類推されるおそれがあるため公表しない","同種の他の契約の予定価格を類推されるおそれがあるため公表しない",IF(VLOOKUP(A27,令和6年度契約状況調査票!$F:$AW,20,FALSE)="－","－",IF(VLOOKUP(A27,令和6年度契約状況調査票!$F:$AW,6,FALSE)&lt;&gt;"",TEXT(VLOOKUP(A27,令和6年度契約状況調査票!$F:$AW,13,FALSE),"#,##0円")&amp;CHAR(10)&amp;"(A)",VLOOKUP(A27,令和6年度契約状況調査票!$F:$AW,13,FALSE))))))</f>
        <v/>
      </c>
      <c r="I27" s="116" t="str">
        <f>IF(A27="","",VLOOKUP(A27,令和6年度契約状況調査票!$F:$AW,14,FALSE))</f>
        <v/>
      </c>
      <c r="J27" s="117" t="str">
        <f>IF(A27="","",IF(VLOOKUP(A27,令和6年度契約状況調査票!$F:$AW,13,FALSE)="他官署で調達手続きを実施のため","－",IF(VLOOKUP(A27,令和6年度契約状況調査票!$F:$AW,20,FALSE)="②同種の他の契約の予定価格を類推されるおそれがあるため公表しない","－",IF(VLOOKUP(A27,令和6年度契約状況調査票!$F:$AW,20,FALSE)="－","－",IF(VLOOKUP(A27,令和6年度契約状況調査票!$F:$AW,6,FALSE)&lt;&gt;"",TEXT(VLOOKUP(A27,令和6年度契約状況調査票!$F:$AW,16,FALSE),"#.0%")&amp;CHAR(10)&amp;"(B/A×100)",VLOOKUP(A27,令和6年度契約状況調査票!$F:$AW,16,FALSE))))))</f>
        <v/>
      </c>
      <c r="K27" s="129"/>
      <c r="L27" s="117" t="str">
        <f>IF(A27="","",IF(VLOOKUP(A27,令和6年度契約状況調査票!$F:$AW,26,FALSE)="①公益社団法人","公社",IF(VLOOKUP(A27,令和6年度契約状況調査票!$F:$AW,26,FALSE)="②公益財団法人","公財","")))</f>
        <v/>
      </c>
      <c r="M27" s="117" t="str">
        <f>IF(A27="","",VLOOKUP(A27,令和6年度契約状況調査票!$F:$AW,27,FALSE))</f>
        <v/>
      </c>
      <c r="N27" s="129" t="str">
        <f>IF(A27="","",IF(VLOOKUP(A27,令和6年度契約状況調査票!$F:$AW,12,FALSE)="国所管",VLOOKUP(A27,令和6年度契約状況調査票!$F:$AW,23,FALSE),""))</f>
        <v/>
      </c>
      <c r="O27" s="118" t="str">
        <f>IF(A27="","",IF(AND(Q27="○",P27="分担契約/単価契約"),"単価契約"&amp;CHAR(10)&amp;"予定調達総額 "&amp;TEXT(VLOOKUP(A27,令和6年度契約状況調査票!$F:$AW,15,FALSE),"#,##0円")&amp;"(B)"&amp;CHAR(10)&amp;"分担契約"&amp;CHAR(10)&amp;VLOOKUP(A27,令和6年度契約状況調査票!$F:$AW,31,FALSE),IF(AND(Q27="○",P27="分担契約"),"分担契約"&amp;CHAR(10)&amp;"契約総額 "&amp;TEXT(VLOOKUP(A27,令和6年度契約状況調査票!$F:$AW,15,FALSE),"#,##0円")&amp;"(B)"&amp;CHAR(10)&amp;VLOOKUP(A27,令和6年度契約状況調査票!$F:$AW,31,FALSE),(IF(P27="分担契約/単価契約","単価契約"&amp;CHAR(10)&amp;"予定調達総額 "&amp;TEXT(VLOOKUP(A27,令和6年度契約状況調査票!$F:$AW,15,FALSE),"#,##0円")&amp;CHAR(10)&amp;"分担契約"&amp;CHAR(10)&amp;VLOOKUP(A27,令和6年度契約状況調査票!$F:$AW,31,FALSE),IF(P27="分担契約","分担契約"&amp;CHAR(10)&amp;"契約総額 "&amp;TEXT(VLOOKUP(A27,令和6年度契約状況調査票!$F:$AW,15,FALSE),"#,##0円")&amp;CHAR(10)&amp;VLOOKUP(A27,令和6年度契約状況調査票!$F:$AW,31,FALSE),IF(P27="単価契約","単価契約"&amp;CHAR(10)&amp;"予定調達総額 "&amp;TEXT(VLOOKUP(A27,令和6年度契約状況調査票!$F:$AW,15,FALSE),"#,##0円")&amp;CHAR(10)&amp;VLOOKUP(A27,令和6年度契約状況調査票!$F:$AW,31,FALSE),VLOOKUP(A27,令和6年度契約状況調査票!$F:$AW,31,FALSE))))))))</f>
        <v/>
      </c>
      <c r="P27" s="127" t="str">
        <f>IF(A27="","",VLOOKUP(A27,令和6年度契約状況調査票!$F:$CE,52,FALSE))</f>
        <v/>
      </c>
    </row>
    <row r="28" spans="1:16" s="127" customFormat="1" ht="69.95" customHeight="1">
      <c r="A28" s="126" t="str">
        <f>IF(MAX(令和6年度契約状況調査票!F13:F33)&gt;=ROW()-5,ROW()-5,"")</f>
        <v/>
      </c>
      <c r="B28" s="113" t="str">
        <f>IF(A28="","",VLOOKUP(A28,令和6年度契約状況調査票!$F:$AW,4,FALSE))</f>
        <v/>
      </c>
      <c r="C28" s="112" t="str">
        <f>IF(A28="","",VLOOKUP(A28,令和6年度契約状況調査票!$F:$AW,5,FALSE))</f>
        <v/>
      </c>
      <c r="D28" s="114" t="str">
        <f>IF(A28="","",VLOOKUP(A28,令和6年度契約状況調査票!$F:$AW,8,FALSE))</f>
        <v/>
      </c>
      <c r="E28" s="113" t="str">
        <f>IF(A28="","",VLOOKUP(A28,令和6年度契約状況調査票!$F:$AW,9,FALSE))</f>
        <v/>
      </c>
      <c r="F28" s="115" t="str">
        <f>IF(A28="","",VLOOKUP(A28,令和6年度契約状況調査票!$F:$AW,10,FALSE))</f>
        <v/>
      </c>
      <c r="G28" s="128" t="str">
        <f>IF(A28="","",VLOOKUP(A28,令和6年度契約状況調査票!$F:$AW,30,FALSE))</f>
        <v/>
      </c>
      <c r="H28" s="116" t="str">
        <f>IF(A28="","",IF(VLOOKUP(A28,令和6年度契約状況調査票!$F:$AW,13,FALSE)="他官署で調達手続きを実施のため","他官署で調達手続きを実施のため",IF(VLOOKUP(A28,令和6年度契約状況調査票!$F:$AW,20,FALSE)="②同種の他の契約の予定価格を類推されるおそれがあるため公表しない","同種の他の契約の予定価格を類推されるおそれがあるため公表しない",IF(VLOOKUP(A28,令和6年度契約状況調査票!$F:$AW,20,FALSE)="－","－",IF(VLOOKUP(A28,令和6年度契約状況調査票!$F:$AW,6,FALSE)&lt;&gt;"",TEXT(VLOOKUP(A28,令和6年度契約状況調査票!$F:$AW,13,FALSE),"#,##0円")&amp;CHAR(10)&amp;"(A)",VLOOKUP(A28,令和6年度契約状況調査票!$F:$AW,13,FALSE))))))</f>
        <v/>
      </c>
      <c r="I28" s="116" t="str">
        <f>IF(A28="","",VLOOKUP(A28,令和6年度契約状況調査票!$F:$AW,14,FALSE))</f>
        <v/>
      </c>
      <c r="J28" s="117" t="str">
        <f>IF(A28="","",IF(VLOOKUP(A28,令和6年度契約状況調査票!$F:$AW,13,FALSE)="他官署で調達手続きを実施のため","－",IF(VLOOKUP(A28,令和6年度契約状況調査票!$F:$AW,20,FALSE)="②同種の他の契約の予定価格を類推されるおそれがあるため公表しない","－",IF(VLOOKUP(A28,令和6年度契約状況調査票!$F:$AW,20,FALSE)="－","－",IF(VLOOKUP(A28,令和6年度契約状況調査票!$F:$AW,6,FALSE)&lt;&gt;"",TEXT(VLOOKUP(A28,令和6年度契約状況調査票!$F:$AW,16,FALSE),"#.0%")&amp;CHAR(10)&amp;"(B/A×100)",VLOOKUP(A28,令和6年度契約状況調査票!$F:$AW,16,FALSE))))))</f>
        <v/>
      </c>
      <c r="K28" s="129"/>
      <c r="L28" s="117" t="str">
        <f>IF(A28="","",IF(VLOOKUP(A28,令和6年度契約状況調査票!$F:$AW,26,FALSE)="①公益社団法人","公社",IF(VLOOKUP(A28,令和6年度契約状況調査票!$F:$AW,26,FALSE)="②公益財団法人","公財","")))</f>
        <v/>
      </c>
      <c r="M28" s="117" t="str">
        <f>IF(A28="","",VLOOKUP(A28,令和6年度契約状況調査票!$F:$AW,27,FALSE))</f>
        <v/>
      </c>
      <c r="N28" s="129" t="str">
        <f>IF(A28="","",IF(VLOOKUP(A28,令和6年度契約状況調査票!$F:$AW,12,FALSE)="国所管",VLOOKUP(A28,令和6年度契約状況調査票!$F:$AW,23,FALSE),""))</f>
        <v/>
      </c>
      <c r="O28" s="118" t="str">
        <f>IF(A28="","",IF(AND(Q28="○",P28="分担契約/単価契約"),"単価契約"&amp;CHAR(10)&amp;"予定調達総額 "&amp;TEXT(VLOOKUP(A28,令和6年度契約状況調査票!$F:$AW,15,FALSE),"#,##0円")&amp;"(B)"&amp;CHAR(10)&amp;"分担契約"&amp;CHAR(10)&amp;VLOOKUP(A28,令和6年度契約状況調査票!$F:$AW,31,FALSE),IF(AND(Q28="○",P28="分担契約"),"分担契約"&amp;CHAR(10)&amp;"契約総額 "&amp;TEXT(VLOOKUP(A28,令和6年度契約状況調査票!$F:$AW,15,FALSE),"#,##0円")&amp;"(B)"&amp;CHAR(10)&amp;VLOOKUP(A28,令和6年度契約状況調査票!$F:$AW,31,FALSE),(IF(P28="分担契約/単価契約","単価契約"&amp;CHAR(10)&amp;"予定調達総額 "&amp;TEXT(VLOOKUP(A28,令和6年度契約状況調査票!$F:$AW,15,FALSE),"#,##0円")&amp;CHAR(10)&amp;"分担契約"&amp;CHAR(10)&amp;VLOOKUP(A28,令和6年度契約状況調査票!$F:$AW,31,FALSE),IF(P28="分担契約","分担契約"&amp;CHAR(10)&amp;"契約総額 "&amp;TEXT(VLOOKUP(A28,令和6年度契約状況調査票!$F:$AW,15,FALSE),"#,##0円")&amp;CHAR(10)&amp;VLOOKUP(A28,令和6年度契約状況調査票!$F:$AW,31,FALSE),IF(P28="単価契約","単価契約"&amp;CHAR(10)&amp;"予定調達総額 "&amp;TEXT(VLOOKUP(A28,令和6年度契約状況調査票!$F:$AW,15,FALSE),"#,##0円")&amp;CHAR(10)&amp;VLOOKUP(A28,令和6年度契約状況調査票!$F:$AW,31,FALSE),VLOOKUP(A28,令和6年度契約状況調査票!$F:$AW,31,FALSE))))))))</f>
        <v/>
      </c>
      <c r="P28" s="127" t="str">
        <f>IF(A28="","",VLOOKUP(A28,令和6年度契約状況調査票!$F:$CE,52,FALSE))</f>
        <v/>
      </c>
    </row>
    <row r="29" spans="1:16" s="127" customFormat="1" ht="69.95" customHeight="1">
      <c r="A29" s="126" t="str">
        <f>IF(MAX(令和6年度契約状況調査票!F13:F34)&gt;=ROW()-5,ROW()-5,"")</f>
        <v/>
      </c>
      <c r="B29" s="113" t="str">
        <f>IF(A29="","",VLOOKUP(A29,令和6年度契約状況調査票!$F:$AW,4,FALSE))</f>
        <v/>
      </c>
      <c r="C29" s="112" t="str">
        <f>IF(A29="","",VLOOKUP(A29,令和6年度契約状況調査票!$F:$AW,5,FALSE))</f>
        <v/>
      </c>
      <c r="D29" s="114" t="str">
        <f>IF(A29="","",VLOOKUP(A29,令和6年度契約状況調査票!$F:$AW,8,FALSE))</f>
        <v/>
      </c>
      <c r="E29" s="113" t="str">
        <f>IF(A29="","",VLOOKUP(A29,令和6年度契約状況調査票!$F:$AW,9,FALSE))</f>
        <v/>
      </c>
      <c r="F29" s="115" t="str">
        <f>IF(A29="","",VLOOKUP(A29,令和6年度契約状況調査票!$F:$AW,10,FALSE))</f>
        <v/>
      </c>
      <c r="G29" s="128" t="str">
        <f>IF(A29="","",VLOOKUP(A29,令和6年度契約状況調査票!$F:$AW,30,FALSE))</f>
        <v/>
      </c>
      <c r="H29" s="116" t="str">
        <f>IF(A29="","",IF(VLOOKUP(A29,令和6年度契約状況調査票!$F:$AW,13,FALSE)="他官署で調達手続きを実施のため","他官署で調達手続きを実施のため",IF(VLOOKUP(A29,令和6年度契約状況調査票!$F:$AW,20,FALSE)="②同種の他の契約の予定価格を類推されるおそれがあるため公表しない","同種の他の契約の予定価格を類推されるおそれがあるため公表しない",IF(VLOOKUP(A29,令和6年度契約状況調査票!$F:$AW,20,FALSE)="－","－",IF(VLOOKUP(A29,令和6年度契約状況調査票!$F:$AW,6,FALSE)&lt;&gt;"",TEXT(VLOOKUP(A29,令和6年度契約状況調査票!$F:$AW,13,FALSE),"#,##0円")&amp;CHAR(10)&amp;"(A)",VLOOKUP(A29,令和6年度契約状況調査票!$F:$AW,13,FALSE))))))</f>
        <v/>
      </c>
      <c r="I29" s="116" t="str">
        <f>IF(A29="","",VLOOKUP(A29,令和6年度契約状況調査票!$F:$AW,14,FALSE))</f>
        <v/>
      </c>
      <c r="J29" s="117" t="str">
        <f>IF(A29="","",IF(VLOOKUP(A29,令和6年度契約状況調査票!$F:$AW,13,FALSE)="他官署で調達手続きを実施のため","－",IF(VLOOKUP(A29,令和6年度契約状況調査票!$F:$AW,20,FALSE)="②同種の他の契約の予定価格を類推されるおそれがあるため公表しない","－",IF(VLOOKUP(A29,令和6年度契約状況調査票!$F:$AW,20,FALSE)="－","－",IF(VLOOKUP(A29,令和6年度契約状況調査票!$F:$AW,6,FALSE)&lt;&gt;"",TEXT(VLOOKUP(A29,令和6年度契約状況調査票!$F:$AW,16,FALSE),"#.0%")&amp;CHAR(10)&amp;"(B/A×100)",VLOOKUP(A29,令和6年度契約状況調査票!$F:$AW,16,FALSE))))))</f>
        <v/>
      </c>
      <c r="K29" s="129"/>
      <c r="L29" s="117" t="str">
        <f>IF(A29="","",IF(VLOOKUP(A29,令和6年度契約状況調査票!$F:$AW,26,FALSE)="①公益社団法人","公社",IF(VLOOKUP(A29,令和6年度契約状況調査票!$F:$AW,26,FALSE)="②公益財団法人","公財","")))</f>
        <v/>
      </c>
      <c r="M29" s="117" t="str">
        <f>IF(A29="","",VLOOKUP(A29,令和6年度契約状況調査票!$F:$AW,27,FALSE))</f>
        <v/>
      </c>
      <c r="N29" s="129" t="str">
        <f>IF(A29="","",IF(VLOOKUP(A29,令和6年度契約状況調査票!$F:$AW,12,FALSE)="国所管",VLOOKUP(A29,令和6年度契約状況調査票!$F:$AW,23,FALSE),""))</f>
        <v/>
      </c>
      <c r="O29" s="118" t="str">
        <f>IF(A29="","",IF(AND(Q29="○",P29="分担契約/単価契約"),"単価契約"&amp;CHAR(10)&amp;"予定調達総額 "&amp;TEXT(VLOOKUP(A29,令和6年度契約状況調査票!$F:$AW,15,FALSE),"#,##0円")&amp;"(B)"&amp;CHAR(10)&amp;"分担契約"&amp;CHAR(10)&amp;VLOOKUP(A29,令和6年度契約状況調査票!$F:$AW,31,FALSE),IF(AND(Q29="○",P29="分担契約"),"分担契約"&amp;CHAR(10)&amp;"契約総額 "&amp;TEXT(VLOOKUP(A29,令和6年度契約状況調査票!$F:$AW,15,FALSE),"#,##0円")&amp;"(B)"&amp;CHAR(10)&amp;VLOOKUP(A29,令和6年度契約状況調査票!$F:$AW,31,FALSE),(IF(P29="分担契約/単価契約","単価契約"&amp;CHAR(10)&amp;"予定調達総額 "&amp;TEXT(VLOOKUP(A29,令和6年度契約状況調査票!$F:$AW,15,FALSE),"#,##0円")&amp;CHAR(10)&amp;"分担契約"&amp;CHAR(10)&amp;VLOOKUP(A29,令和6年度契約状況調査票!$F:$AW,31,FALSE),IF(P29="分担契約","分担契約"&amp;CHAR(10)&amp;"契約総額 "&amp;TEXT(VLOOKUP(A29,令和6年度契約状況調査票!$F:$AW,15,FALSE),"#,##0円")&amp;CHAR(10)&amp;VLOOKUP(A29,令和6年度契約状況調査票!$F:$AW,31,FALSE),IF(P29="単価契約","単価契約"&amp;CHAR(10)&amp;"予定調達総額 "&amp;TEXT(VLOOKUP(A29,令和6年度契約状況調査票!$F:$AW,15,FALSE),"#,##0円")&amp;CHAR(10)&amp;VLOOKUP(A29,令和6年度契約状況調査票!$F:$AW,31,FALSE),VLOOKUP(A29,令和6年度契約状況調査票!$F:$AW,31,FALSE))))))))</f>
        <v/>
      </c>
      <c r="P29" s="127" t="str">
        <f>IF(A29="","",VLOOKUP(A29,令和6年度契約状況調査票!$F:$CE,52,FALSE))</f>
        <v/>
      </c>
    </row>
    <row r="30" spans="1:16" s="127" customFormat="1" ht="69.95" customHeight="1">
      <c r="A30" s="126" t="str">
        <f>IF(MAX(令和6年度契約状況調査票!F13:F35)&gt;=ROW()-5,ROW()-5,"")</f>
        <v/>
      </c>
      <c r="B30" s="113" t="str">
        <f>IF(A30="","",VLOOKUP(A30,令和6年度契約状況調査票!$F:$AW,4,FALSE))</f>
        <v/>
      </c>
      <c r="C30" s="112" t="str">
        <f>IF(A30="","",VLOOKUP(A30,令和6年度契約状況調査票!$F:$AW,5,FALSE))</f>
        <v/>
      </c>
      <c r="D30" s="114" t="str">
        <f>IF(A30="","",VLOOKUP(A30,令和6年度契約状況調査票!$F:$AW,8,FALSE))</f>
        <v/>
      </c>
      <c r="E30" s="113" t="str">
        <f>IF(A30="","",VLOOKUP(A30,令和6年度契約状況調査票!$F:$AW,9,FALSE))</f>
        <v/>
      </c>
      <c r="F30" s="115" t="str">
        <f>IF(A30="","",VLOOKUP(A30,令和6年度契約状況調査票!$F:$AW,10,FALSE))</f>
        <v/>
      </c>
      <c r="G30" s="128" t="str">
        <f>IF(A30="","",VLOOKUP(A30,令和6年度契約状況調査票!$F:$AW,30,FALSE))</f>
        <v/>
      </c>
      <c r="H30" s="116" t="str">
        <f>IF(A30="","",IF(VLOOKUP(A30,令和6年度契約状況調査票!$F:$AW,13,FALSE)="他官署で調達手続きを実施のため","他官署で調達手続きを実施のため",IF(VLOOKUP(A30,令和6年度契約状況調査票!$F:$AW,20,FALSE)="②同種の他の契約の予定価格を類推されるおそれがあるため公表しない","同種の他の契約の予定価格を類推されるおそれがあるため公表しない",IF(VLOOKUP(A30,令和6年度契約状況調査票!$F:$AW,20,FALSE)="－","－",IF(VLOOKUP(A30,令和6年度契約状況調査票!$F:$AW,6,FALSE)&lt;&gt;"",TEXT(VLOOKUP(A30,令和6年度契約状況調査票!$F:$AW,13,FALSE),"#,##0円")&amp;CHAR(10)&amp;"(A)",VLOOKUP(A30,令和6年度契約状況調査票!$F:$AW,13,FALSE))))))</f>
        <v/>
      </c>
      <c r="I30" s="116" t="str">
        <f>IF(A30="","",VLOOKUP(A30,令和6年度契約状況調査票!$F:$AW,14,FALSE))</f>
        <v/>
      </c>
      <c r="J30" s="117" t="str">
        <f>IF(A30="","",IF(VLOOKUP(A30,令和6年度契約状況調査票!$F:$AW,13,FALSE)="他官署で調達手続きを実施のため","－",IF(VLOOKUP(A30,令和6年度契約状況調査票!$F:$AW,20,FALSE)="②同種の他の契約の予定価格を類推されるおそれがあるため公表しない","－",IF(VLOOKUP(A30,令和6年度契約状況調査票!$F:$AW,20,FALSE)="－","－",IF(VLOOKUP(A30,令和6年度契約状況調査票!$F:$AW,6,FALSE)&lt;&gt;"",TEXT(VLOOKUP(A30,令和6年度契約状況調査票!$F:$AW,16,FALSE),"#.0%")&amp;CHAR(10)&amp;"(B/A×100)",VLOOKUP(A30,令和6年度契約状況調査票!$F:$AW,16,FALSE))))))</f>
        <v/>
      </c>
      <c r="K30" s="129"/>
      <c r="L30" s="117" t="str">
        <f>IF(A30="","",IF(VLOOKUP(A30,令和6年度契約状況調査票!$F:$AW,26,FALSE)="①公益社団法人","公社",IF(VLOOKUP(A30,令和6年度契約状況調査票!$F:$AW,26,FALSE)="②公益財団法人","公財","")))</f>
        <v/>
      </c>
      <c r="M30" s="117" t="str">
        <f>IF(A30="","",VLOOKUP(A30,令和6年度契約状況調査票!$F:$AW,27,FALSE))</f>
        <v/>
      </c>
      <c r="N30" s="129" t="str">
        <f>IF(A30="","",IF(VLOOKUP(A30,令和6年度契約状況調査票!$F:$AW,12,FALSE)="国所管",VLOOKUP(A30,令和6年度契約状況調査票!$F:$AW,23,FALSE),""))</f>
        <v/>
      </c>
      <c r="O30" s="118" t="str">
        <f>IF(A30="","",IF(AND(Q30="○",P30="分担契約/単価契約"),"単価契約"&amp;CHAR(10)&amp;"予定調達総額 "&amp;TEXT(VLOOKUP(A30,令和6年度契約状況調査票!$F:$AW,15,FALSE),"#,##0円")&amp;"(B)"&amp;CHAR(10)&amp;"分担契約"&amp;CHAR(10)&amp;VLOOKUP(A30,令和6年度契約状況調査票!$F:$AW,31,FALSE),IF(AND(Q30="○",P30="分担契約"),"分担契約"&amp;CHAR(10)&amp;"契約総額 "&amp;TEXT(VLOOKUP(A30,令和6年度契約状況調査票!$F:$AW,15,FALSE),"#,##0円")&amp;"(B)"&amp;CHAR(10)&amp;VLOOKUP(A30,令和6年度契約状況調査票!$F:$AW,31,FALSE),(IF(P30="分担契約/単価契約","単価契約"&amp;CHAR(10)&amp;"予定調達総額 "&amp;TEXT(VLOOKUP(A30,令和6年度契約状況調査票!$F:$AW,15,FALSE),"#,##0円")&amp;CHAR(10)&amp;"分担契約"&amp;CHAR(10)&amp;VLOOKUP(A30,令和6年度契約状況調査票!$F:$AW,31,FALSE),IF(P30="分担契約","分担契約"&amp;CHAR(10)&amp;"契約総額 "&amp;TEXT(VLOOKUP(A30,令和6年度契約状況調査票!$F:$AW,15,FALSE),"#,##0円")&amp;CHAR(10)&amp;VLOOKUP(A30,令和6年度契約状況調査票!$F:$AW,31,FALSE),IF(P30="単価契約","単価契約"&amp;CHAR(10)&amp;"予定調達総額 "&amp;TEXT(VLOOKUP(A30,令和6年度契約状況調査票!$F:$AW,15,FALSE),"#,##0円")&amp;CHAR(10)&amp;VLOOKUP(A30,令和6年度契約状況調査票!$F:$AW,31,FALSE),VLOOKUP(A30,令和6年度契約状況調査票!$F:$AW,31,FALSE))))))))</f>
        <v/>
      </c>
      <c r="P30" s="127" t="str">
        <f>IF(A30="","",VLOOKUP(A30,令和6年度契約状況調査票!$F:$CE,52,FALSE))</f>
        <v/>
      </c>
    </row>
    <row r="31" spans="1:16" s="127" customFormat="1" ht="69.95" customHeight="1">
      <c r="A31" s="126" t="str">
        <f>IF(MAX(令和6年度契約状況調査票!F13:F36)&gt;=ROW()-5,ROW()-5,"")</f>
        <v/>
      </c>
      <c r="B31" s="113" t="str">
        <f>IF(A31="","",VLOOKUP(A31,令和6年度契約状況調査票!$F:$AW,4,FALSE))</f>
        <v/>
      </c>
      <c r="C31" s="112" t="str">
        <f>IF(A31="","",VLOOKUP(A31,令和6年度契約状況調査票!$F:$AW,5,FALSE))</f>
        <v/>
      </c>
      <c r="D31" s="114" t="str">
        <f>IF(A31="","",VLOOKUP(A31,令和6年度契約状況調査票!$F:$AW,8,FALSE))</f>
        <v/>
      </c>
      <c r="E31" s="113" t="str">
        <f>IF(A31="","",VLOOKUP(A31,令和6年度契約状況調査票!$F:$AW,9,FALSE))</f>
        <v/>
      </c>
      <c r="F31" s="115" t="str">
        <f>IF(A31="","",VLOOKUP(A31,令和6年度契約状況調査票!$F:$AW,10,FALSE))</f>
        <v/>
      </c>
      <c r="G31" s="128" t="str">
        <f>IF(A31="","",VLOOKUP(A31,令和6年度契約状況調査票!$F:$AW,30,FALSE))</f>
        <v/>
      </c>
      <c r="H31" s="116" t="str">
        <f>IF(A31="","",IF(VLOOKUP(A31,令和6年度契約状況調査票!$F:$AW,13,FALSE)="他官署で調達手続きを実施のため","他官署で調達手続きを実施のため",IF(VLOOKUP(A31,令和6年度契約状況調査票!$F:$AW,20,FALSE)="②同種の他の契約の予定価格を類推されるおそれがあるため公表しない","同種の他の契約の予定価格を類推されるおそれがあるため公表しない",IF(VLOOKUP(A31,令和6年度契約状況調査票!$F:$AW,20,FALSE)="－","－",IF(VLOOKUP(A31,令和6年度契約状況調査票!$F:$AW,6,FALSE)&lt;&gt;"",TEXT(VLOOKUP(A31,令和6年度契約状況調査票!$F:$AW,13,FALSE),"#,##0円")&amp;CHAR(10)&amp;"(A)",VLOOKUP(A31,令和6年度契約状況調査票!$F:$AW,13,FALSE))))))</f>
        <v/>
      </c>
      <c r="I31" s="116" t="str">
        <f>IF(A31="","",VLOOKUP(A31,令和6年度契約状況調査票!$F:$AW,14,FALSE))</f>
        <v/>
      </c>
      <c r="J31" s="117" t="str">
        <f>IF(A31="","",IF(VLOOKUP(A31,令和6年度契約状況調査票!$F:$AW,13,FALSE)="他官署で調達手続きを実施のため","－",IF(VLOOKUP(A31,令和6年度契約状況調査票!$F:$AW,20,FALSE)="②同種の他の契約の予定価格を類推されるおそれがあるため公表しない","－",IF(VLOOKUP(A31,令和6年度契約状況調査票!$F:$AW,20,FALSE)="－","－",IF(VLOOKUP(A31,令和6年度契約状況調査票!$F:$AW,6,FALSE)&lt;&gt;"",TEXT(VLOOKUP(A31,令和6年度契約状況調査票!$F:$AW,16,FALSE),"#.0%")&amp;CHAR(10)&amp;"(B/A×100)",VLOOKUP(A31,令和6年度契約状況調査票!$F:$AW,16,FALSE))))))</f>
        <v/>
      </c>
      <c r="K31" s="129"/>
      <c r="L31" s="117" t="str">
        <f>IF(A31="","",IF(VLOOKUP(A31,令和6年度契約状況調査票!$F:$AW,26,FALSE)="①公益社団法人","公社",IF(VLOOKUP(A31,令和6年度契約状況調査票!$F:$AW,26,FALSE)="②公益財団法人","公財","")))</f>
        <v/>
      </c>
      <c r="M31" s="117" t="str">
        <f>IF(A31="","",VLOOKUP(A31,令和6年度契約状況調査票!$F:$AW,27,FALSE))</f>
        <v/>
      </c>
      <c r="N31" s="129" t="str">
        <f>IF(A31="","",IF(VLOOKUP(A31,令和6年度契約状況調査票!$F:$AW,12,FALSE)="国所管",VLOOKUP(A31,令和6年度契約状況調査票!$F:$AW,23,FALSE),""))</f>
        <v/>
      </c>
      <c r="O31" s="118" t="str">
        <f>IF(A31="","",IF(AND(Q31="○",P31="分担契約/単価契約"),"単価契約"&amp;CHAR(10)&amp;"予定調達総額 "&amp;TEXT(VLOOKUP(A31,令和6年度契約状況調査票!$F:$AW,15,FALSE),"#,##0円")&amp;"(B)"&amp;CHAR(10)&amp;"分担契約"&amp;CHAR(10)&amp;VLOOKUP(A31,令和6年度契約状況調査票!$F:$AW,31,FALSE),IF(AND(Q31="○",P31="分担契約"),"分担契約"&amp;CHAR(10)&amp;"契約総額 "&amp;TEXT(VLOOKUP(A31,令和6年度契約状況調査票!$F:$AW,15,FALSE),"#,##0円")&amp;"(B)"&amp;CHAR(10)&amp;VLOOKUP(A31,令和6年度契約状況調査票!$F:$AW,31,FALSE),(IF(P31="分担契約/単価契約","単価契約"&amp;CHAR(10)&amp;"予定調達総額 "&amp;TEXT(VLOOKUP(A31,令和6年度契約状況調査票!$F:$AW,15,FALSE),"#,##0円")&amp;CHAR(10)&amp;"分担契約"&amp;CHAR(10)&amp;VLOOKUP(A31,令和6年度契約状況調査票!$F:$AW,31,FALSE),IF(P31="分担契約","分担契約"&amp;CHAR(10)&amp;"契約総額 "&amp;TEXT(VLOOKUP(A31,令和6年度契約状況調査票!$F:$AW,15,FALSE),"#,##0円")&amp;CHAR(10)&amp;VLOOKUP(A31,令和6年度契約状況調査票!$F:$AW,31,FALSE),IF(P31="単価契約","単価契約"&amp;CHAR(10)&amp;"予定調達総額 "&amp;TEXT(VLOOKUP(A31,令和6年度契約状況調査票!$F:$AW,15,FALSE),"#,##0円")&amp;CHAR(10)&amp;VLOOKUP(A31,令和6年度契約状況調査票!$F:$AW,31,FALSE),VLOOKUP(A31,令和6年度契約状況調査票!$F:$AW,31,FALSE))))))))</f>
        <v/>
      </c>
      <c r="P31" s="127" t="str">
        <f>IF(A31="","",VLOOKUP(A31,令和6年度契約状況調査票!$F:$CE,52,FALSE))</f>
        <v/>
      </c>
    </row>
    <row r="32" spans="1:16" s="127" customFormat="1" ht="69.95" customHeight="1">
      <c r="A32" s="126" t="str">
        <f>IF(MAX(令和6年度契約状況調査票!F13:F37)&gt;=ROW()-5,ROW()-5,"")</f>
        <v/>
      </c>
      <c r="B32" s="113" t="str">
        <f>IF(A32="","",VLOOKUP(A32,令和6年度契約状況調査票!$F:$AW,4,FALSE))</f>
        <v/>
      </c>
      <c r="C32" s="112" t="str">
        <f>IF(A32="","",VLOOKUP(A32,令和6年度契約状況調査票!$F:$AW,5,FALSE))</f>
        <v/>
      </c>
      <c r="D32" s="114" t="str">
        <f>IF(A32="","",VLOOKUP(A32,令和6年度契約状況調査票!$F:$AW,8,FALSE))</f>
        <v/>
      </c>
      <c r="E32" s="113" t="str">
        <f>IF(A32="","",VLOOKUP(A32,令和6年度契約状況調査票!$F:$AW,9,FALSE))</f>
        <v/>
      </c>
      <c r="F32" s="115" t="str">
        <f>IF(A32="","",VLOOKUP(A32,令和6年度契約状況調査票!$F:$AW,10,FALSE))</f>
        <v/>
      </c>
      <c r="G32" s="128" t="str">
        <f>IF(A32="","",VLOOKUP(A32,令和6年度契約状況調査票!$F:$AW,30,FALSE))</f>
        <v/>
      </c>
      <c r="H32" s="116" t="str">
        <f>IF(A32="","",IF(VLOOKUP(A32,令和6年度契約状況調査票!$F:$AW,13,FALSE)="他官署で調達手続きを実施のため","他官署で調達手続きを実施のため",IF(VLOOKUP(A32,令和6年度契約状況調査票!$F:$AW,20,FALSE)="②同種の他の契約の予定価格を類推されるおそれがあるため公表しない","同種の他の契約の予定価格を類推されるおそれがあるため公表しない",IF(VLOOKUP(A32,令和6年度契約状況調査票!$F:$AW,20,FALSE)="－","－",IF(VLOOKUP(A32,令和6年度契約状況調査票!$F:$AW,6,FALSE)&lt;&gt;"",TEXT(VLOOKUP(A32,令和6年度契約状況調査票!$F:$AW,13,FALSE),"#,##0円")&amp;CHAR(10)&amp;"(A)",VLOOKUP(A32,令和6年度契約状況調査票!$F:$AW,13,FALSE))))))</f>
        <v/>
      </c>
      <c r="I32" s="116" t="str">
        <f>IF(A32="","",VLOOKUP(A32,令和6年度契約状況調査票!$F:$AW,14,FALSE))</f>
        <v/>
      </c>
      <c r="J32" s="117" t="str">
        <f>IF(A32="","",IF(VLOOKUP(A32,令和6年度契約状況調査票!$F:$AW,13,FALSE)="他官署で調達手続きを実施のため","－",IF(VLOOKUP(A32,令和6年度契約状況調査票!$F:$AW,20,FALSE)="②同種の他の契約の予定価格を類推されるおそれがあるため公表しない","－",IF(VLOOKUP(A32,令和6年度契約状況調査票!$F:$AW,20,FALSE)="－","－",IF(VLOOKUP(A32,令和6年度契約状況調査票!$F:$AW,6,FALSE)&lt;&gt;"",TEXT(VLOOKUP(A32,令和6年度契約状況調査票!$F:$AW,16,FALSE),"#.0%")&amp;CHAR(10)&amp;"(B/A×100)",VLOOKUP(A32,令和6年度契約状況調査票!$F:$AW,16,FALSE))))))</f>
        <v/>
      </c>
      <c r="K32" s="129"/>
      <c r="L32" s="117" t="str">
        <f>IF(A32="","",IF(VLOOKUP(A32,令和6年度契約状況調査票!$F:$AW,26,FALSE)="①公益社団法人","公社",IF(VLOOKUP(A32,令和6年度契約状況調査票!$F:$AW,26,FALSE)="②公益財団法人","公財","")))</f>
        <v/>
      </c>
      <c r="M32" s="117" t="str">
        <f>IF(A32="","",VLOOKUP(A32,令和6年度契約状況調査票!$F:$AW,27,FALSE))</f>
        <v/>
      </c>
      <c r="N32" s="129" t="str">
        <f>IF(A32="","",IF(VLOOKUP(A32,令和6年度契約状況調査票!$F:$AW,12,FALSE)="国所管",VLOOKUP(A32,令和6年度契約状況調査票!$F:$AW,23,FALSE),""))</f>
        <v/>
      </c>
      <c r="O32" s="118" t="str">
        <f>IF(A32="","",IF(AND(Q32="○",P32="分担契約/単価契約"),"単価契約"&amp;CHAR(10)&amp;"予定調達総額 "&amp;TEXT(VLOOKUP(A32,令和6年度契約状況調査票!$F:$AW,15,FALSE),"#,##0円")&amp;"(B)"&amp;CHAR(10)&amp;"分担契約"&amp;CHAR(10)&amp;VLOOKUP(A32,令和6年度契約状況調査票!$F:$AW,31,FALSE),IF(AND(Q32="○",P32="分担契約"),"分担契約"&amp;CHAR(10)&amp;"契約総額 "&amp;TEXT(VLOOKUP(A32,令和6年度契約状況調査票!$F:$AW,15,FALSE),"#,##0円")&amp;"(B)"&amp;CHAR(10)&amp;VLOOKUP(A32,令和6年度契約状況調査票!$F:$AW,31,FALSE),(IF(P32="分担契約/単価契約","単価契約"&amp;CHAR(10)&amp;"予定調達総額 "&amp;TEXT(VLOOKUP(A32,令和6年度契約状況調査票!$F:$AW,15,FALSE),"#,##0円")&amp;CHAR(10)&amp;"分担契約"&amp;CHAR(10)&amp;VLOOKUP(A32,令和6年度契約状況調査票!$F:$AW,31,FALSE),IF(P32="分担契約","分担契約"&amp;CHAR(10)&amp;"契約総額 "&amp;TEXT(VLOOKUP(A32,令和6年度契約状況調査票!$F:$AW,15,FALSE),"#,##0円")&amp;CHAR(10)&amp;VLOOKUP(A32,令和6年度契約状況調査票!$F:$AW,31,FALSE),IF(P32="単価契約","単価契約"&amp;CHAR(10)&amp;"予定調達総額 "&amp;TEXT(VLOOKUP(A32,令和6年度契約状況調査票!$F:$AW,15,FALSE),"#,##0円")&amp;CHAR(10)&amp;VLOOKUP(A32,令和6年度契約状況調査票!$F:$AW,31,FALSE),VLOOKUP(A32,令和6年度契約状況調査票!$F:$AW,31,FALSE))))))))</f>
        <v/>
      </c>
      <c r="P32" s="127" t="str">
        <f>IF(A32="","",VLOOKUP(A32,令和6年度契約状況調査票!$F:$CE,52,FALSE))</f>
        <v/>
      </c>
    </row>
    <row r="33" spans="1:16" s="127" customFormat="1" ht="69.95" customHeight="1">
      <c r="A33" s="126" t="str">
        <f>IF(MAX(令和6年度契約状況調査票!F13:F38)&gt;=ROW()-5,ROW()-5,"")</f>
        <v/>
      </c>
      <c r="B33" s="113" t="str">
        <f>IF(A33="","",VLOOKUP(A33,令和6年度契約状況調査票!$F:$AW,4,FALSE))</f>
        <v/>
      </c>
      <c r="C33" s="112" t="str">
        <f>IF(A33="","",VLOOKUP(A33,令和6年度契約状況調査票!$F:$AW,5,FALSE))</f>
        <v/>
      </c>
      <c r="D33" s="114" t="str">
        <f>IF(A33="","",VLOOKUP(A33,令和6年度契約状況調査票!$F:$AW,8,FALSE))</f>
        <v/>
      </c>
      <c r="E33" s="113" t="str">
        <f>IF(A33="","",VLOOKUP(A33,令和6年度契約状況調査票!$F:$AW,9,FALSE))</f>
        <v/>
      </c>
      <c r="F33" s="115" t="str">
        <f>IF(A33="","",VLOOKUP(A33,令和6年度契約状況調査票!$F:$AW,10,FALSE))</f>
        <v/>
      </c>
      <c r="G33" s="128" t="str">
        <f>IF(A33="","",VLOOKUP(A33,令和6年度契約状況調査票!$F:$AW,30,FALSE))</f>
        <v/>
      </c>
      <c r="H33" s="116" t="str">
        <f>IF(A33="","",IF(VLOOKUP(A33,令和6年度契約状況調査票!$F:$AW,13,FALSE)="他官署で調達手続きを実施のため","他官署で調達手続きを実施のため",IF(VLOOKUP(A33,令和6年度契約状況調査票!$F:$AW,20,FALSE)="②同種の他の契約の予定価格を類推されるおそれがあるため公表しない","同種の他の契約の予定価格を類推されるおそれがあるため公表しない",IF(VLOOKUP(A33,令和6年度契約状況調査票!$F:$AW,20,FALSE)="－","－",IF(VLOOKUP(A33,令和6年度契約状況調査票!$F:$AW,6,FALSE)&lt;&gt;"",TEXT(VLOOKUP(A33,令和6年度契約状況調査票!$F:$AW,13,FALSE),"#,##0円")&amp;CHAR(10)&amp;"(A)",VLOOKUP(A33,令和6年度契約状況調査票!$F:$AW,13,FALSE))))))</f>
        <v/>
      </c>
      <c r="I33" s="116" t="str">
        <f>IF(A33="","",VLOOKUP(A33,令和6年度契約状況調査票!$F:$AW,14,FALSE))</f>
        <v/>
      </c>
      <c r="J33" s="117" t="str">
        <f>IF(A33="","",IF(VLOOKUP(A33,令和6年度契約状況調査票!$F:$AW,13,FALSE)="他官署で調達手続きを実施のため","－",IF(VLOOKUP(A33,令和6年度契約状況調査票!$F:$AW,20,FALSE)="②同種の他の契約の予定価格を類推されるおそれがあるため公表しない","－",IF(VLOOKUP(A33,令和6年度契約状況調査票!$F:$AW,20,FALSE)="－","－",IF(VLOOKUP(A33,令和6年度契約状況調査票!$F:$AW,6,FALSE)&lt;&gt;"",TEXT(VLOOKUP(A33,令和6年度契約状況調査票!$F:$AW,16,FALSE),"#.0%")&amp;CHAR(10)&amp;"(B/A×100)",VLOOKUP(A33,令和6年度契約状況調査票!$F:$AW,16,FALSE))))))</f>
        <v/>
      </c>
      <c r="K33" s="129"/>
      <c r="L33" s="117" t="str">
        <f>IF(A33="","",IF(VLOOKUP(A33,令和6年度契約状況調査票!$F:$AW,26,FALSE)="①公益社団法人","公社",IF(VLOOKUP(A33,令和6年度契約状況調査票!$F:$AW,26,FALSE)="②公益財団法人","公財","")))</f>
        <v/>
      </c>
      <c r="M33" s="117" t="str">
        <f>IF(A33="","",VLOOKUP(A33,令和6年度契約状況調査票!$F:$AW,27,FALSE))</f>
        <v/>
      </c>
      <c r="N33" s="129" t="str">
        <f>IF(A33="","",IF(VLOOKUP(A33,令和6年度契約状況調査票!$F:$AW,12,FALSE)="国所管",VLOOKUP(A33,令和6年度契約状況調査票!$F:$AW,23,FALSE),""))</f>
        <v/>
      </c>
      <c r="O33" s="118" t="str">
        <f>IF(A33="","",IF(AND(Q33="○",P33="分担契約/単価契約"),"単価契約"&amp;CHAR(10)&amp;"予定調達総額 "&amp;TEXT(VLOOKUP(A33,令和6年度契約状況調査票!$F:$AW,15,FALSE),"#,##0円")&amp;"(B)"&amp;CHAR(10)&amp;"分担契約"&amp;CHAR(10)&amp;VLOOKUP(A33,令和6年度契約状況調査票!$F:$AW,31,FALSE),IF(AND(Q33="○",P33="分担契約"),"分担契約"&amp;CHAR(10)&amp;"契約総額 "&amp;TEXT(VLOOKUP(A33,令和6年度契約状況調査票!$F:$AW,15,FALSE),"#,##0円")&amp;"(B)"&amp;CHAR(10)&amp;VLOOKUP(A33,令和6年度契約状況調査票!$F:$AW,31,FALSE),(IF(P33="分担契約/単価契約","単価契約"&amp;CHAR(10)&amp;"予定調達総額 "&amp;TEXT(VLOOKUP(A33,令和6年度契約状況調査票!$F:$AW,15,FALSE),"#,##0円")&amp;CHAR(10)&amp;"分担契約"&amp;CHAR(10)&amp;VLOOKUP(A33,令和6年度契約状況調査票!$F:$AW,31,FALSE),IF(P33="分担契約","分担契約"&amp;CHAR(10)&amp;"契約総額 "&amp;TEXT(VLOOKUP(A33,令和6年度契約状況調査票!$F:$AW,15,FALSE),"#,##0円")&amp;CHAR(10)&amp;VLOOKUP(A33,令和6年度契約状況調査票!$F:$AW,31,FALSE),IF(P33="単価契約","単価契約"&amp;CHAR(10)&amp;"予定調達総額 "&amp;TEXT(VLOOKUP(A33,令和6年度契約状況調査票!$F:$AW,15,FALSE),"#,##0円")&amp;CHAR(10)&amp;VLOOKUP(A33,令和6年度契約状況調査票!$F:$AW,31,FALSE),VLOOKUP(A33,令和6年度契約状況調査票!$F:$AW,31,FALSE))))))))</f>
        <v/>
      </c>
      <c r="P33" s="127" t="str">
        <f>IF(A33="","",VLOOKUP(A33,令和6年度契約状況調査票!$F:$CE,52,FALSE))</f>
        <v/>
      </c>
    </row>
    <row r="34" spans="1:16" s="127" customFormat="1" ht="69.95" customHeight="1">
      <c r="A34" s="126" t="str">
        <f>IF(MAX(令和6年度契約状況調査票!F13:F39)&gt;=ROW()-5,ROW()-5,"")</f>
        <v/>
      </c>
      <c r="B34" s="113" t="str">
        <f>IF(A34="","",VLOOKUP(A34,令和6年度契約状況調査票!$F:$AW,4,FALSE))</f>
        <v/>
      </c>
      <c r="C34" s="112" t="str">
        <f>IF(A34="","",VLOOKUP(A34,令和6年度契約状況調査票!$F:$AW,5,FALSE))</f>
        <v/>
      </c>
      <c r="D34" s="114" t="str">
        <f>IF(A34="","",VLOOKUP(A34,令和6年度契約状況調査票!$F:$AW,8,FALSE))</f>
        <v/>
      </c>
      <c r="E34" s="113" t="str">
        <f>IF(A34="","",VLOOKUP(A34,令和6年度契約状況調査票!$F:$AW,9,FALSE))</f>
        <v/>
      </c>
      <c r="F34" s="115" t="str">
        <f>IF(A34="","",VLOOKUP(A34,令和6年度契約状況調査票!$F:$AW,10,FALSE))</f>
        <v/>
      </c>
      <c r="G34" s="128" t="str">
        <f>IF(A34="","",VLOOKUP(A34,令和6年度契約状況調査票!$F:$AW,30,FALSE))</f>
        <v/>
      </c>
      <c r="H34" s="116" t="str">
        <f>IF(A34="","",IF(VLOOKUP(A34,令和6年度契約状況調査票!$F:$AW,13,FALSE)="他官署で調達手続きを実施のため","他官署で調達手続きを実施のため",IF(VLOOKUP(A34,令和6年度契約状況調査票!$F:$AW,20,FALSE)="②同種の他の契約の予定価格を類推されるおそれがあるため公表しない","同種の他の契約の予定価格を類推されるおそれがあるため公表しない",IF(VLOOKUP(A34,令和6年度契約状況調査票!$F:$AW,20,FALSE)="－","－",IF(VLOOKUP(A34,令和6年度契約状況調査票!$F:$AW,6,FALSE)&lt;&gt;"",TEXT(VLOOKUP(A34,令和6年度契約状況調査票!$F:$AW,13,FALSE),"#,##0円")&amp;CHAR(10)&amp;"(A)",VLOOKUP(A34,令和6年度契約状況調査票!$F:$AW,13,FALSE))))))</f>
        <v/>
      </c>
      <c r="I34" s="116" t="str">
        <f>IF(A34="","",VLOOKUP(A34,令和6年度契約状況調査票!$F:$AW,14,FALSE))</f>
        <v/>
      </c>
      <c r="J34" s="117" t="str">
        <f>IF(A34="","",IF(VLOOKUP(A34,令和6年度契約状況調査票!$F:$AW,13,FALSE)="他官署で調達手続きを実施のため","－",IF(VLOOKUP(A34,令和6年度契約状況調査票!$F:$AW,20,FALSE)="②同種の他の契約の予定価格を類推されるおそれがあるため公表しない","－",IF(VLOOKUP(A34,令和6年度契約状況調査票!$F:$AW,20,FALSE)="－","－",IF(VLOOKUP(A34,令和6年度契約状況調査票!$F:$AW,6,FALSE)&lt;&gt;"",TEXT(VLOOKUP(A34,令和6年度契約状況調査票!$F:$AW,16,FALSE),"#.0%")&amp;CHAR(10)&amp;"(B/A×100)",VLOOKUP(A34,令和6年度契約状況調査票!$F:$AW,16,FALSE))))))</f>
        <v/>
      </c>
      <c r="K34" s="129"/>
      <c r="L34" s="117" t="str">
        <f>IF(A34="","",IF(VLOOKUP(A34,令和6年度契約状況調査票!$F:$AW,26,FALSE)="①公益社団法人","公社",IF(VLOOKUP(A34,令和6年度契約状況調査票!$F:$AW,26,FALSE)="②公益財団法人","公財","")))</f>
        <v/>
      </c>
      <c r="M34" s="117" t="str">
        <f>IF(A34="","",VLOOKUP(A34,令和6年度契約状況調査票!$F:$AW,27,FALSE))</f>
        <v/>
      </c>
      <c r="N34" s="129" t="str">
        <f>IF(A34="","",IF(VLOOKUP(A34,令和6年度契約状況調査票!$F:$AW,12,FALSE)="国所管",VLOOKUP(A34,令和6年度契約状況調査票!$F:$AW,23,FALSE),""))</f>
        <v/>
      </c>
      <c r="O34" s="118" t="str">
        <f>IF(A34="","",IF(AND(Q34="○",P34="分担契約/単価契約"),"単価契約"&amp;CHAR(10)&amp;"予定調達総額 "&amp;TEXT(VLOOKUP(A34,令和6年度契約状況調査票!$F:$AW,15,FALSE),"#,##0円")&amp;"(B)"&amp;CHAR(10)&amp;"分担契約"&amp;CHAR(10)&amp;VLOOKUP(A34,令和6年度契約状況調査票!$F:$AW,31,FALSE),IF(AND(Q34="○",P34="分担契約"),"分担契約"&amp;CHAR(10)&amp;"契約総額 "&amp;TEXT(VLOOKUP(A34,令和6年度契約状況調査票!$F:$AW,15,FALSE),"#,##0円")&amp;"(B)"&amp;CHAR(10)&amp;VLOOKUP(A34,令和6年度契約状況調査票!$F:$AW,31,FALSE),(IF(P34="分担契約/単価契約","単価契約"&amp;CHAR(10)&amp;"予定調達総額 "&amp;TEXT(VLOOKUP(A34,令和6年度契約状況調査票!$F:$AW,15,FALSE),"#,##0円")&amp;CHAR(10)&amp;"分担契約"&amp;CHAR(10)&amp;VLOOKUP(A34,令和6年度契約状況調査票!$F:$AW,31,FALSE),IF(P34="分担契約","分担契約"&amp;CHAR(10)&amp;"契約総額 "&amp;TEXT(VLOOKUP(A34,令和6年度契約状況調査票!$F:$AW,15,FALSE),"#,##0円")&amp;CHAR(10)&amp;VLOOKUP(A34,令和6年度契約状況調査票!$F:$AW,31,FALSE),IF(P34="単価契約","単価契約"&amp;CHAR(10)&amp;"予定調達総額 "&amp;TEXT(VLOOKUP(A34,令和6年度契約状況調査票!$F:$AW,15,FALSE),"#,##0円")&amp;CHAR(10)&amp;VLOOKUP(A34,令和6年度契約状況調査票!$F:$AW,31,FALSE),VLOOKUP(A34,令和6年度契約状況調査票!$F:$AW,31,FALSE))))))))</f>
        <v/>
      </c>
      <c r="P34" s="127" t="str">
        <f>IF(A34="","",VLOOKUP(A34,令和6年度契約状況調査票!$F:$CE,52,FALSE))</f>
        <v/>
      </c>
    </row>
    <row r="35" spans="1:16" s="127" customFormat="1" ht="69.95" customHeight="1">
      <c r="A35" s="126" t="str">
        <f>IF(MAX(令和6年度契約状況調査票!F13:F40)&gt;=ROW()-5,ROW()-5,"")</f>
        <v/>
      </c>
      <c r="B35" s="113" t="str">
        <f>IF(A35="","",VLOOKUP(A35,令和6年度契約状況調査票!$F:$AW,4,FALSE))</f>
        <v/>
      </c>
      <c r="C35" s="112" t="str">
        <f>IF(A35="","",VLOOKUP(A35,令和6年度契約状況調査票!$F:$AW,5,FALSE))</f>
        <v/>
      </c>
      <c r="D35" s="114" t="str">
        <f>IF(A35="","",VLOOKUP(A35,令和6年度契約状況調査票!$F:$AW,8,FALSE))</f>
        <v/>
      </c>
      <c r="E35" s="113" t="str">
        <f>IF(A35="","",VLOOKUP(A35,令和6年度契約状況調査票!$F:$AW,9,FALSE))</f>
        <v/>
      </c>
      <c r="F35" s="115" t="str">
        <f>IF(A35="","",VLOOKUP(A35,令和6年度契約状況調査票!$F:$AW,10,FALSE))</f>
        <v/>
      </c>
      <c r="G35" s="128" t="str">
        <f>IF(A35="","",VLOOKUP(A35,令和6年度契約状況調査票!$F:$AW,30,FALSE))</f>
        <v/>
      </c>
      <c r="H35" s="116" t="str">
        <f>IF(A35="","",IF(VLOOKUP(A35,令和6年度契約状況調査票!$F:$AW,13,FALSE)="他官署で調達手続きを実施のため","他官署で調達手続きを実施のため",IF(VLOOKUP(A35,令和6年度契約状況調査票!$F:$AW,20,FALSE)="②同種の他の契約の予定価格を類推されるおそれがあるため公表しない","同種の他の契約の予定価格を類推されるおそれがあるため公表しない",IF(VLOOKUP(A35,令和6年度契約状況調査票!$F:$AW,20,FALSE)="－","－",IF(VLOOKUP(A35,令和6年度契約状況調査票!$F:$AW,6,FALSE)&lt;&gt;"",TEXT(VLOOKUP(A35,令和6年度契約状況調査票!$F:$AW,13,FALSE),"#,##0円")&amp;CHAR(10)&amp;"(A)",VLOOKUP(A35,令和6年度契約状況調査票!$F:$AW,13,FALSE))))))</f>
        <v/>
      </c>
      <c r="I35" s="116" t="str">
        <f>IF(A35="","",VLOOKUP(A35,令和6年度契約状況調査票!$F:$AW,14,FALSE))</f>
        <v/>
      </c>
      <c r="J35" s="117" t="str">
        <f>IF(A35="","",IF(VLOOKUP(A35,令和6年度契約状況調査票!$F:$AW,13,FALSE)="他官署で調達手続きを実施のため","－",IF(VLOOKUP(A35,令和6年度契約状況調査票!$F:$AW,20,FALSE)="②同種の他の契約の予定価格を類推されるおそれがあるため公表しない","－",IF(VLOOKUP(A35,令和6年度契約状況調査票!$F:$AW,20,FALSE)="－","－",IF(VLOOKUP(A35,令和6年度契約状況調査票!$F:$AW,6,FALSE)&lt;&gt;"",TEXT(VLOOKUP(A35,令和6年度契約状況調査票!$F:$AW,16,FALSE),"#.0%")&amp;CHAR(10)&amp;"(B/A×100)",VLOOKUP(A35,令和6年度契約状況調査票!$F:$AW,16,FALSE))))))</f>
        <v/>
      </c>
      <c r="K35" s="129"/>
      <c r="L35" s="117" t="str">
        <f>IF(A35="","",IF(VLOOKUP(A35,令和6年度契約状況調査票!$F:$AW,26,FALSE)="①公益社団法人","公社",IF(VLOOKUP(A35,令和6年度契約状況調査票!$F:$AW,26,FALSE)="②公益財団法人","公財","")))</f>
        <v/>
      </c>
      <c r="M35" s="117" t="str">
        <f>IF(A35="","",VLOOKUP(A35,令和6年度契約状況調査票!$F:$AW,27,FALSE))</f>
        <v/>
      </c>
      <c r="N35" s="129" t="str">
        <f>IF(A35="","",IF(VLOOKUP(A35,令和6年度契約状況調査票!$F:$AW,12,FALSE)="国所管",VLOOKUP(A35,令和6年度契約状況調査票!$F:$AW,23,FALSE),""))</f>
        <v/>
      </c>
      <c r="O35" s="118" t="str">
        <f>IF(A35="","",IF(AND(Q35="○",P35="分担契約/単価契約"),"単価契約"&amp;CHAR(10)&amp;"予定調達総額 "&amp;TEXT(VLOOKUP(A35,令和6年度契約状況調査票!$F:$AW,15,FALSE),"#,##0円")&amp;"(B)"&amp;CHAR(10)&amp;"分担契約"&amp;CHAR(10)&amp;VLOOKUP(A35,令和6年度契約状況調査票!$F:$AW,31,FALSE),IF(AND(Q35="○",P35="分担契約"),"分担契約"&amp;CHAR(10)&amp;"契約総額 "&amp;TEXT(VLOOKUP(A35,令和6年度契約状況調査票!$F:$AW,15,FALSE),"#,##0円")&amp;"(B)"&amp;CHAR(10)&amp;VLOOKUP(A35,令和6年度契約状況調査票!$F:$AW,31,FALSE),(IF(P35="分担契約/単価契約","単価契約"&amp;CHAR(10)&amp;"予定調達総額 "&amp;TEXT(VLOOKUP(A35,令和6年度契約状況調査票!$F:$AW,15,FALSE),"#,##0円")&amp;CHAR(10)&amp;"分担契約"&amp;CHAR(10)&amp;VLOOKUP(A35,令和6年度契約状況調査票!$F:$AW,31,FALSE),IF(P35="分担契約","分担契約"&amp;CHAR(10)&amp;"契約総額 "&amp;TEXT(VLOOKUP(A35,令和6年度契約状況調査票!$F:$AW,15,FALSE),"#,##0円")&amp;CHAR(10)&amp;VLOOKUP(A35,令和6年度契約状況調査票!$F:$AW,31,FALSE),IF(P35="単価契約","単価契約"&amp;CHAR(10)&amp;"予定調達総額 "&amp;TEXT(VLOOKUP(A35,令和6年度契約状況調査票!$F:$AW,15,FALSE),"#,##0円")&amp;CHAR(10)&amp;VLOOKUP(A35,令和6年度契約状況調査票!$F:$AW,31,FALSE),VLOOKUP(A35,令和6年度契約状況調査票!$F:$AW,31,FALSE))))))))</f>
        <v/>
      </c>
      <c r="P35" s="127" t="str">
        <f>IF(A35="","",VLOOKUP(A35,令和6年度契約状況調査票!$F:$CE,52,FALSE))</f>
        <v/>
      </c>
    </row>
    <row r="36" spans="1:16" s="127" customFormat="1" ht="69.95" customHeight="1">
      <c r="A36" s="126" t="str">
        <f>IF(MAX(令和6年度契約状況調査票!F13:F41)&gt;=ROW()-5,ROW()-5,"")</f>
        <v/>
      </c>
      <c r="B36" s="113" t="str">
        <f>IF(A36="","",VLOOKUP(A36,令和6年度契約状況調査票!$F:$AW,4,FALSE))</f>
        <v/>
      </c>
      <c r="C36" s="112" t="str">
        <f>IF(A36="","",VLOOKUP(A36,令和6年度契約状況調査票!$F:$AW,5,FALSE))</f>
        <v/>
      </c>
      <c r="D36" s="114" t="str">
        <f>IF(A36="","",VLOOKUP(A36,令和6年度契約状況調査票!$F:$AW,8,FALSE))</f>
        <v/>
      </c>
      <c r="E36" s="113" t="str">
        <f>IF(A36="","",VLOOKUP(A36,令和6年度契約状況調査票!$F:$AW,9,FALSE))</f>
        <v/>
      </c>
      <c r="F36" s="115" t="str">
        <f>IF(A36="","",VLOOKUP(A36,令和6年度契約状況調査票!$F:$AW,10,FALSE))</f>
        <v/>
      </c>
      <c r="G36" s="128" t="str">
        <f>IF(A36="","",VLOOKUP(A36,令和6年度契約状況調査票!$F:$AW,30,FALSE))</f>
        <v/>
      </c>
      <c r="H36" s="116" t="str">
        <f>IF(A36="","",IF(VLOOKUP(A36,令和6年度契約状況調査票!$F:$AW,13,FALSE)="他官署で調達手続きを実施のため","他官署で調達手続きを実施のため",IF(VLOOKUP(A36,令和6年度契約状況調査票!$F:$AW,20,FALSE)="②同種の他の契約の予定価格を類推されるおそれがあるため公表しない","同種の他の契約の予定価格を類推されるおそれがあるため公表しない",IF(VLOOKUP(A36,令和6年度契約状況調査票!$F:$AW,20,FALSE)="－","－",IF(VLOOKUP(A36,令和6年度契約状況調査票!$F:$AW,6,FALSE)&lt;&gt;"",TEXT(VLOOKUP(A36,令和6年度契約状況調査票!$F:$AW,13,FALSE),"#,##0円")&amp;CHAR(10)&amp;"(A)",VLOOKUP(A36,令和6年度契約状況調査票!$F:$AW,13,FALSE))))))</f>
        <v/>
      </c>
      <c r="I36" s="116" t="str">
        <f>IF(A36="","",VLOOKUP(A36,令和6年度契約状況調査票!$F:$AW,14,FALSE))</f>
        <v/>
      </c>
      <c r="J36" s="117" t="str">
        <f>IF(A36="","",IF(VLOOKUP(A36,令和6年度契約状況調査票!$F:$AW,13,FALSE)="他官署で調達手続きを実施のため","－",IF(VLOOKUP(A36,令和6年度契約状況調査票!$F:$AW,20,FALSE)="②同種の他の契約の予定価格を類推されるおそれがあるため公表しない","－",IF(VLOOKUP(A36,令和6年度契約状況調査票!$F:$AW,20,FALSE)="－","－",IF(VLOOKUP(A36,令和6年度契約状況調査票!$F:$AW,6,FALSE)&lt;&gt;"",TEXT(VLOOKUP(A36,令和6年度契約状況調査票!$F:$AW,16,FALSE),"#.0%")&amp;CHAR(10)&amp;"(B/A×100)",VLOOKUP(A36,令和6年度契約状況調査票!$F:$AW,16,FALSE))))))</f>
        <v/>
      </c>
      <c r="K36" s="129"/>
      <c r="L36" s="117" t="str">
        <f>IF(A36="","",IF(VLOOKUP(A36,令和6年度契約状況調査票!$F:$AW,26,FALSE)="①公益社団法人","公社",IF(VLOOKUP(A36,令和6年度契約状況調査票!$F:$AW,26,FALSE)="②公益財団法人","公財","")))</f>
        <v/>
      </c>
      <c r="M36" s="117" t="str">
        <f>IF(A36="","",VLOOKUP(A36,令和6年度契約状況調査票!$F:$AW,27,FALSE))</f>
        <v/>
      </c>
      <c r="N36" s="129" t="str">
        <f>IF(A36="","",IF(VLOOKUP(A36,令和6年度契約状況調査票!$F:$AW,12,FALSE)="国所管",VLOOKUP(A36,令和6年度契約状況調査票!$F:$AW,23,FALSE),""))</f>
        <v/>
      </c>
      <c r="O36" s="118" t="str">
        <f>IF(A36="","",IF(AND(Q36="○",P36="分担契約/単価契約"),"単価契約"&amp;CHAR(10)&amp;"予定調達総額 "&amp;TEXT(VLOOKUP(A36,令和6年度契約状況調査票!$F:$AW,15,FALSE),"#,##0円")&amp;"(B)"&amp;CHAR(10)&amp;"分担契約"&amp;CHAR(10)&amp;VLOOKUP(A36,令和6年度契約状況調査票!$F:$AW,31,FALSE),IF(AND(Q36="○",P36="分担契約"),"分担契約"&amp;CHAR(10)&amp;"契約総額 "&amp;TEXT(VLOOKUP(A36,令和6年度契約状況調査票!$F:$AW,15,FALSE),"#,##0円")&amp;"(B)"&amp;CHAR(10)&amp;VLOOKUP(A36,令和6年度契約状況調査票!$F:$AW,31,FALSE),(IF(P36="分担契約/単価契約","単価契約"&amp;CHAR(10)&amp;"予定調達総額 "&amp;TEXT(VLOOKUP(A36,令和6年度契約状況調査票!$F:$AW,15,FALSE),"#,##0円")&amp;CHAR(10)&amp;"分担契約"&amp;CHAR(10)&amp;VLOOKUP(A36,令和6年度契約状況調査票!$F:$AW,31,FALSE),IF(P36="分担契約","分担契約"&amp;CHAR(10)&amp;"契約総額 "&amp;TEXT(VLOOKUP(A36,令和6年度契約状況調査票!$F:$AW,15,FALSE),"#,##0円")&amp;CHAR(10)&amp;VLOOKUP(A36,令和6年度契約状況調査票!$F:$AW,31,FALSE),IF(P36="単価契約","単価契約"&amp;CHAR(10)&amp;"予定調達総額 "&amp;TEXT(VLOOKUP(A36,令和6年度契約状況調査票!$F:$AW,15,FALSE),"#,##0円")&amp;CHAR(10)&amp;VLOOKUP(A36,令和6年度契約状況調査票!$F:$AW,31,FALSE),VLOOKUP(A36,令和6年度契約状況調査票!$F:$AW,31,FALSE))))))))</f>
        <v/>
      </c>
      <c r="P36" s="127" t="str">
        <f>IF(A36="","",VLOOKUP(A36,令和6年度契約状況調査票!$F:$CE,52,FALSE))</f>
        <v/>
      </c>
    </row>
    <row r="37" spans="1:16" s="127" customFormat="1" ht="69.95" customHeight="1">
      <c r="A37" s="126" t="str">
        <f>IF(MAX(令和6年度契約状況調査票!F13:F42)&gt;=ROW()-5,ROW()-5,"")</f>
        <v/>
      </c>
      <c r="B37" s="113" t="str">
        <f>IF(A37="","",VLOOKUP(A37,令和6年度契約状況調査票!$F:$AW,4,FALSE))</f>
        <v/>
      </c>
      <c r="C37" s="112" t="str">
        <f>IF(A37="","",VLOOKUP(A37,令和6年度契約状況調査票!$F:$AW,5,FALSE))</f>
        <v/>
      </c>
      <c r="D37" s="114" t="str">
        <f>IF(A37="","",VLOOKUP(A37,令和6年度契約状況調査票!$F:$AW,8,FALSE))</f>
        <v/>
      </c>
      <c r="E37" s="113" t="str">
        <f>IF(A37="","",VLOOKUP(A37,令和6年度契約状況調査票!$F:$AW,9,FALSE))</f>
        <v/>
      </c>
      <c r="F37" s="115" t="str">
        <f>IF(A37="","",VLOOKUP(A37,令和6年度契約状況調査票!$F:$AW,10,FALSE))</f>
        <v/>
      </c>
      <c r="G37" s="128" t="str">
        <f>IF(A37="","",VLOOKUP(A37,令和6年度契約状況調査票!$F:$AW,30,FALSE))</f>
        <v/>
      </c>
      <c r="H37" s="116" t="str">
        <f>IF(A37="","",IF(VLOOKUP(A37,令和6年度契約状況調査票!$F:$AW,13,FALSE)="他官署で調達手続きを実施のため","他官署で調達手続きを実施のため",IF(VLOOKUP(A37,令和6年度契約状況調査票!$F:$AW,20,FALSE)="②同種の他の契約の予定価格を類推されるおそれがあるため公表しない","同種の他の契約の予定価格を類推されるおそれがあるため公表しない",IF(VLOOKUP(A37,令和6年度契約状況調査票!$F:$AW,20,FALSE)="－","－",IF(VLOOKUP(A37,令和6年度契約状況調査票!$F:$AW,6,FALSE)&lt;&gt;"",TEXT(VLOOKUP(A37,令和6年度契約状況調査票!$F:$AW,13,FALSE),"#,##0円")&amp;CHAR(10)&amp;"(A)",VLOOKUP(A37,令和6年度契約状況調査票!$F:$AW,13,FALSE))))))</f>
        <v/>
      </c>
      <c r="I37" s="116" t="str">
        <f>IF(A37="","",VLOOKUP(A37,令和6年度契約状況調査票!$F:$AW,14,FALSE))</f>
        <v/>
      </c>
      <c r="J37" s="117" t="str">
        <f>IF(A37="","",IF(VLOOKUP(A37,令和6年度契約状況調査票!$F:$AW,13,FALSE)="他官署で調達手続きを実施のため","－",IF(VLOOKUP(A37,令和6年度契約状況調査票!$F:$AW,20,FALSE)="②同種の他の契約の予定価格を類推されるおそれがあるため公表しない","－",IF(VLOOKUP(A37,令和6年度契約状況調査票!$F:$AW,20,FALSE)="－","－",IF(VLOOKUP(A37,令和6年度契約状況調査票!$F:$AW,6,FALSE)&lt;&gt;"",TEXT(VLOOKUP(A37,令和6年度契約状況調査票!$F:$AW,16,FALSE),"#.0%")&amp;CHAR(10)&amp;"(B/A×100)",VLOOKUP(A37,令和6年度契約状況調査票!$F:$AW,16,FALSE))))))</f>
        <v/>
      </c>
      <c r="K37" s="129"/>
      <c r="L37" s="117" t="str">
        <f>IF(A37="","",IF(VLOOKUP(A37,令和6年度契約状況調査票!$F:$AW,26,FALSE)="①公益社団法人","公社",IF(VLOOKUP(A37,令和6年度契約状況調査票!$F:$AW,26,FALSE)="②公益財団法人","公財","")))</f>
        <v/>
      </c>
      <c r="M37" s="117" t="str">
        <f>IF(A37="","",VLOOKUP(A37,令和6年度契約状況調査票!$F:$AW,27,FALSE))</f>
        <v/>
      </c>
      <c r="N37" s="129" t="str">
        <f>IF(A37="","",IF(VLOOKUP(A37,令和6年度契約状況調査票!$F:$AW,12,FALSE)="国所管",VLOOKUP(A37,令和6年度契約状況調査票!$F:$AW,23,FALSE),""))</f>
        <v/>
      </c>
      <c r="O37" s="118" t="str">
        <f>IF(A37="","",IF(AND(Q37="○",P37="分担契約/単価契約"),"単価契約"&amp;CHAR(10)&amp;"予定調達総額 "&amp;TEXT(VLOOKUP(A37,令和6年度契約状況調査票!$F:$AW,15,FALSE),"#,##0円")&amp;"(B)"&amp;CHAR(10)&amp;"分担契約"&amp;CHAR(10)&amp;VLOOKUP(A37,令和6年度契約状況調査票!$F:$AW,31,FALSE),IF(AND(Q37="○",P37="分担契約"),"分担契約"&amp;CHAR(10)&amp;"契約総額 "&amp;TEXT(VLOOKUP(A37,令和6年度契約状況調査票!$F:$AW,15,FALSE),"#,##0円")&amp;"(B)"&amp;CHAR(10)&amp;VLOOKUP(A37,令和6年度契約状況調査票!$F:$AW,31,FALSE),(IF(P37="分担契約/単価契約","単価契約"&amp;CHAR(10)&amp;"予定調達総額 "&amp;TEXT(VLOOKUP(A37,令和6年度契約状況調査票!$F:$AW,15,FALSE),"#,##0円")&amp;CHAR(10)&amp;"分担契約"&amp;CHAR(10)&amp;VLOOKUP(A37,令和6年度契約状況調査票!$F:$AW,31,FALSE),IF(P37="分担契約","分担契約"&amp;CHAR(10)&amp;"契約総額 "&amp;TEXT(VLOOKUP(A37,令和6年度契約状況調査票!$F:$AW,15,FALSE),"#,##0円")&amp;CHAR(10)&amp;VLOOKUP(A37,令和6年度契約状況調査票!$F:$AW,31,FALSE),IF(P37="単価契約","単価契約"&amp;CHAR(10)&amp;"予定調達総額 "&amp;TEXT(VLOOKUP(A37,令和6年度契約状況調査票!$F:$AW,15,FALSE),"#,##0円")&amp;CHAR(10)&amp;VLOOKUP(A37,令和6年度契約状況調査票!$F:$AW,31,FALSE),VLOOKUP(A37,令和6年度契約状況調査票!$F:$AW,31,FALSE))))))))</f>
        <v/>
      </c>
      <c r="P37" s="127" t="str">
        <f>IF(A37="","",VLOOKUP(A37,令和6年度契約状況調査票!$F:$CE,52,FALSE))</f>
        <v/>
      </c>
    </row>
    <row r="38" spans="1:16" s="127" customFormat="1" ht="69.95" customHeight="1">
      <c r="A38" s="126" t="str">
        <f>IF(MAX(令和6年度契約状況調査票!F13:F43)&gt;=ROW()-5,ROW()-5,"")</f>
        <v/>
      </c>
      <c r="B38" s="113" t="str">
        <f>IF(A38="","",VLOOKUP(A38,令和6年度契約状況調査票!$F:$AW,4,FALSE))</f>
        <v/>
      </c>
      <c r="C38" s="112" t="str">
        <f>IF(A38="","",VLOOKUP(A38,令和6年度契約状況調査票!$F:$AW,5,FALSE))</f>
        <v/>
      </c>
      <c r="D38" s="114" t="str">
        <f>IF(A38="","",VLOOKUP(A38,令和6年度契約状況調査票!$F:$AW,8,FALSE))</f>
        <v/>
      </c>
      <c r="E38" s="113" t="str">
        <f>IF(A38="","",VLOOKUP(A38,令和6年度契約状況調査票!$F:$AW,9,FALSE))</f>
        <v/>
      </c>
      <c r="F38" s="115" t="str">
        <f>IF(A38="","",VLOOKUP(A38,令和6年度契約状況調査票!$F:$AW,10,FALSE))</f>
        <v/>
      </c>
      <c r="G38" s="128" t="str">
        <f>IF(A38="","",VLOOKUP(A38,令和6年度契約状況調査票!$F:$AW,30,FALSE))</f>
        <v/>
      </c>
      <c r="H38" s="116" t="str">
        <f>IF(A38="","",IF(VLOOKUP(A38,令和6年度契約状況調査票!$F:$AW,13,FALSE)="他官署で調達手続きを実施のため","他官署で調達手続きを実施のため",IF(VLOOKUP(A38,令和6年度契約状況調査票!$F:$AW,20,FALSE)="②同種の他の契約の予定価格を類推されるおそれがあるため公表しない","同種の他の契約の予定価格を類推されるおそれがあるため公表しない",IF(VLOOKUP(A38,令和6年度契約状況調査票!$F:$AW,20,FALSE)="－","－",IF(VLOOKUP(A38,令和6年度契約状況調査票!$F:$AW,6,FALSE)&lt;&gt;"",TEXT(VLOOKUP(A38,令和6年度契約状況調査票!$F:$AW,13,FALSE),"#,##0円")&amp;CHAR(10)&amp;"(A)",VLOOKUP(A38,令和6年度契約状況調査票!$F:$AW,13,FALSE))))))</f>
        <v/>
      </c>
      <c r="I38" s="116" t="str">
        <f>IF(A38="","",VLOOKUP(A38,令和6年度契約状況調査票!$F:$AW,14,FALSE))</f>
        <v/>
      </c>
      <c r="J38" s="117" t="str">
        <f>IF(A38="","",IF(VLOOKUP(A38,令和6年度契約状況調査票!$F:$AW,13,FALSE)="他官署で調達手続きを実施のため","－",IF(VLOOKUP(A38,令和6年度契約状況調査票!$F:$AW,20,FALSE)="②同種の他の契約の予定価格を類推されるおそれがあるため公表しない","－",IF(VLOOKUP(A38,令和6年度契約状況調査票!$F:$AW,20,FALSE)="－","－",IF(VLOOKUP(A38,令和6年度契約状況調査票!$F:$AW,6,FALSE)&lt;&gt;"",TEXT(VLOOKUP(A38,令和6年度契約状況調査票!$F:$AW,16,FALSE),"#.0%")&amp;CHAR(10)&amp;"(B/A×100)",VLOOKUP(A38,令和6年度契約状況調査票!$F:$AW,16,FALSE))))))</f>
        <v/>
      </c>
      <c r="K38" s="129"/>
      <c r="L38" s="117" t="str">
        <f>IF(A38="","",IF(VLOOKUP(A38,令和6年度契約状況調査票!$F:$AW,26,FALSE)="①公益社団法人","公社",IF(VLOOKUP(A38,令和6年度契約状況調査票!$F:$AW,26,FALSE)="②公益財団法人","公財","")))</f>
        <v/>
      </c>
      <c r="M38" s="117" t="str">
        <f>IF(A38="","",VLOOKUP(A38,令和6年度契約状況調査票!$F:$AW,27,FALSE))</f>
        <v/>
      </c>
      <c r="N38" s="129" t="str">
        <f>IF(A38="","",IF(VLOOKUP(A38,令和6年度契約状況調査票!$F:$AW,12,FALSE)="国所管",VLOOKUP(A38,令和6年度契約状況調査票!$F:$AW,23,FALSE),""))</f>
        <v/>
      </c>
      <c r="O38" s="118" t="str">
        <f>IF(A38="","",IF(AND(Q38="○",P38="分担契約/単価契約"),"単価契約"&amp;CHAR(10)&amp;"予定調達総額 "&amp;TEXT(VLOOKUP(A38,令和6年度契約状況調査票!$F:$AW,15,FALSE),"#,##0円")&amp;"(B)"&amp;CHAR(10)&amp;"分担契約"&amp;CHAR(10)&amp;VLOOKUP(A38,令和6年度契約状況調査票!$F:$AW,31,FALSE),IF(AND(Q38="○",P38="分担契約"),"分担契約"&amp;CHAR(10)&amp;"契約総額 "&amp;TEXT(VLOOKUP(A38,令和6年度契約状況調査票!$F:$AW,15,FALSE),"#,##0円")&amp;"(B)"&amp;CHAR(10)&amp;VLOOKUP(A38,令和6年度契約状況調査票!$F:$AW,31,FALSE),(IF(P38="分担契約/単価契約","単価契約"&amp;CHAR(10)&amp;"予定調達総額 "&amp;TEXT(VLOOKUP(A38,令和6年度契約状況調査票!$F:$AW,15,FALSE),"#,##0円")&amp;CHAR(10)&amp;"分担契約"&amp;CHAR(10)&amp;VLOOKUP(A38,令和6年度契約状況調査票!$F:$AW,31,FALSE),IF(P38="分担契約","分担契約"&amp;CHAR(10)&amp;"契約総額 "&amp;TEXT(VLOOKUP(A38,令和6年度契約状況調査票!$F:$AW,15,FALSE),"#,##0円")&amp;CHAR(10)&amp;VLOOKUP(A38,令和6年度契約状況調査票!$F:$AW,31,FALSE),IF(P38="単価契約","単価契約"&amp;CHAR(10)&amp;"予定調達総額 "&amp;TEXT(VLOOKUP(A38,令和6年度契約状況調査票!$F:$AW,15,FALSE),"#,##0円")&amp;CHAR(10)&amp;VLOOKUP(A38,令和6年度契約状況調査票!$F:$AW,31,FALSE),VLOOKUP(A38,令和6年度契約状況調査票!$F:$AW,31,FALSE))))))))</f>
        <v/>
      </c>
      <c r="P38" s="127" t="str">
        <f>IF(A38="","",VLOOKUP(A38,令和6年度契約状況調査票!$F:$CE,52,FALSE))</f>
        <v/>
      </c>
    </row>
    <row r="39" spans="1:16" s="127" customFormat="1" ht="69.95" customHeight="1">
      <c r="A39" s="126" t="str">
        <f>IF(MAX(令和6年度契約状況調査票!F13:F44)&gt;=ROW()-5,ROW()-5,"")</f>
        <v/>
      </c>
      <c r="B39" s="113" t="str">
        <f>IF(A39="","",VLOOKUP(A39,令和6年度契約状況調査票!$F:$AW,4,FALSE))</f>
        <v/>
      </c>
      <c r="C39" s="112" t="str">
        <f>IF(A39="","",VLOOKUP(A39,令和6年度契約状況調査票!$F:$AW,5,FALSE))</f>
        <v/>
      </c>
      <c r="D39" s="114" t="str">
        <f>IF(A39="","",VLOOKUP(A39,令和6年度契約状況調査票!$F:$AW,8,FALSE))</f>
        <v/>
      </c>
      <c r="E39" s="113" t="str">
        <f>IF(A39="","",VLOOKUP(A39,令和6年度契約状況調査票!$F:$AW,9,FALSE))</f>
        <v/>
      </c>
      <c r="F39" s="115" t="str">
        <f>IF(A39="","",VLOOKUP(A39,令和6年度契約状況調査票!$F:$AW,10,FALSE))</f>
        <v/>
      </c>
      <c r="G39" s="128" t="str">
        <f>IF(A39="","",VLOOKUP(A39,令和6年度契約状況調査票!$F:$AW,30,FALSE))</f>
        <v/>
      </c>
      <c r="H39" s="116" t="str">
        <f>IF(A39="","",IF(VLOOKUP(A39,令和6年度契約状況調査票!$F:$AW,13,FALSE)="他官署で調達手続きを実施のため","他官署で調達手続きを実施のため",IF(VLOOKUP(A39,令和6年度契約状況調査票!$F:$AW,20,FALSE)="②同種の他の契約の予定価格を類推されるおそれがあるため公表しない","同種の他の契約の予定価格を類推されるおそれがあるため公表しない",IF(VLOOKUP(A39,令和6年度契約状況調査票!$F:$AW,20,FALSE)="－","－",IF(VLOOKUP(A39,令和6年度契約状況調査票!$F:$AW,6,FALSE)&lt;&gt;"",TEXT(VLOOKUP(A39,令和6年度契約状況調査票!$F:$AW,13,FALSE),"#,##0円")&amp;CHAR(10)&amp;"(A)",VLOOKUP(A39,令和6年度契約状況調査票!$F:$AW,13,FALSE))))))</f>
        <v/>
      </c>
      <c r="I39" s="116" t="str">
        <f>IF(A39="","",VLOOKUP(A39,令和6年度契約状況調査票!$F:$AW,14,FALSE))</f>
        <v/>
      </c>
      <c r="J39" s="117" t="str">
        <f>IF(A39="","",IF(VLOOKUP(A39,令和6年度契約状況調査票!$F:$AW,13,FALSE)="他官署で調達手続きを実施のため","－",IF(VLOOKUP(A39,令和6年度契約状況調査票!$F:$AW,20,FALSE)="②同種の他の契約の予定価格を類推されるおそれがあるため公表しない","－",IF(VLOOKUP(A39,令和6年度契約状況調査票!$F:$AW,20,FALSE)="－","－",IF(VLOOKUP(A39,令和6年度契約状況調査票!$F:$AW,6,FALSE)&lt;&gt;"",TEXT(VLOOKUP(A39,令和6年度契約状況調査票!$F:$AW,16,FALSE),"#.0%")&amp;CHAR(10)&amp;"(B/A×100)",VLOOKUP(A39,令和6年度契約状況調査票!$F:$AW,16,FALSE))))))</f>
        <v/>
      </c>
      <c r="K39" s="129"/>
      <c r="L39" s="117" t="str">
        <f>IF(A39="","",IF(VLOOKUP(A39,令和6年度契約状況調査票!$F:$AW,26,FALSE)="①公益社団法人","公社",IF(VLOOKUP(A39,令和6年度契約状況調査票!$F:$AW,26,FALSE)="②公益財団法人","公財","")))</f>
        <v/>
      </c>
      <c r="M39" s="117" t="str">
        <f>IF(A39="","",VLOOKUP(A39,令和6年度契約状況調査票!$F:$AW,27,FALSE))</f>
        <v/>
      </c>
      <c r="N39" s="129" t="str">
        <f>IF(A39="","",IF(VLOOKUP(A39,令和6年度契約状況調査票!$F:$AW,12,FALSE)="国所管",VLOOKUP(A39,令和6年度契約状況調査票!$F:$AW,23,FALSE),""))</f>
        <v/>
      </c>
      <c r="O39" s="118" t="str">
        <f>IF(A39="","",IF(AND(Q39="○",P39="分担契約/単価契約"),"単価契約"&amp;CHAR(10)&amp;"予定調達総額 "&amp;TEXT(VLOOKUP(A39,令和6年度契約状況調査票!$F:$AW,15,FALSE),"#,##0円")&amp;"(B)"&amp;CHAR(10)&amp;"分担契約"&amp;CHAR(10)&amp;VLOOKUP(A39,令和6年度契約状況調査票!$F:$AW,31,FALSE),IF(AND(Q39="○",P39="分担契約"),"分担契約"&amp;CHAR(10)&amp;"契約総額 "&amp;TEXT(VLOOKUP(A39,令和6年度契約状況調査票!$F:$AW,15,FALSE),"#,##0円")&amp;"(B)"&amp;CHAR(10)&amp;VLOOKUP(A39,令和6年度契約状況調査票!$F:$AW,31,FALSE),(IF(P39="分担契約/単価契約","単価契約"&amp;CHAR(10)&amp;"予定調達総額 "&amp;TEXT(VLOOKUP(A39,令和6年度契約状況調査票!$F:$AW,15,FALSE),"#,##0円")&amp;CHAR(10)&amp;"分担契約"&amp;CHAR(10)&amp;VLOOKUP(A39,令和6年度契約状況調査票!$F:$AW,31,FALSE),IF(P39="分担契約","分担契約"&amp;CHAR(10)&amp;"契約総額 "&amp;TEXT(VLOOKUP(A39,令和6年度契約状況調査票!$F:$AW,15,FALSE),"#,##0円")&amp;CHAR(10)&amp;VLOOKUP(A39,令和6年度契約状況調査票!$F:$AW,31,FALSE),IF(P39="単価契約","単価契約"&amp;CHAR(10)&amp;"予定調達総額 "&amp;TEXT(VLOOKUP(A39,令和6年度契約状況調査票!$F:$AW,15,FALSE),"#,##0円")&amp;CHAR(10)&amp;VLOOKUP(A39,令和6年度契約状況調査票!$F:$AW,31,FALSE),VLOOKUP(A39,令和6年度契約状況調査票!$F:$AW,31,FALSE))))))))</f>
        <v/>
      </c>
      <c r="P39" s="127" t="str">
        <f>IF(A39="","",VLOOKUP(A39,令和6年度契約状況調査票!$F:$CE,52,FALSE))</f>
        <v/>
      </c>
    </row>
    <row r="40" spans="1:16" s="127" customFormat="1" ht="69.95" customHeight="1">
      <c r="A40" s="126" t="str">
        <f>IF(MAX(令和6年度契約状況調査票!F13:F45)&gt;=ROW()-5,ROW()-5,"")</f>
        <v/>
      </c>
      <c r="B40" s="113" t="str">
        <f>IF(A40="","",VLOOKUP(A40,令和6年度契約状況調査票!$F:$AW,4,FALSE))</f>
        <v/>
      </c>
      <c r="C40" s="112" t="str">
        <f>IF(A40="","",VLOOKUP(A40,令和6年度契約状況調査票!$F:$AW,5,FALSE))</f>
        <v/>
      </c>
      <c r="D40" s="114" t="str">
        <f>IF(A40="","",VLOOKUP(A40,令和6年度契約状況調査票!$F:$AW,8,FALSE))</f>
        <v/>
      </c>
      <c r="E40" s="113" t="str">
        <f>IF(A40="","",VLOOKUP(A40,令和6年度契約状況調査票!$F:$AW,9,FALSE))</f>
        <v/>
      </c>
      <c r="F40" s="115" t="str">
        <f>IF(A40="","",VLOOKUP(A40,令和6年度契約状況調査票!$F:$AW,10,FALSE))</f>
        <v/>
      </c>
      <c r="G40" s="128" t="str">
        <f>IF(A40="","",VLOOKUP(A40,令和6年度契約状況調査票!$F:$AW,30,FALSE))</f>
        <v/>
      </c>
      <c r="H40" s="116" t="str">
        <f>IF(A40="","",IF(VLOOKUP(A40,令和6年度契約状況調査票!$F:$AW,13,FALSE)="他官署で調達手続きを実施のため","他官署で調達手続きを実施のため",IF(VLOOKUP(A40,令和6年度契約状況調査票!$F:$AW,20,FALSE)="②同種の他の契約の予定価格を類推されるおそれがあるため公表しない","同種の他の契約の予定価格を類推されるおそれがあるため公表しない",IF(VLOOKUP(A40,令和6年度契約状況調査票!$F:$AW,20,FALSE)="－","－",IF(VLOOKUP(A40,令和6年度契約状況調査票!$F:$AW,6,FALSE)&lt;&gt;"",TEXT(VLOOKUP(A40,令和6年度契約状況調査票!$F:$AW,13,FALSE),"#,##0円")&amp;CHAR(10)&amp;"(A)",VLOOKUP(A40,令和6年度契約状況調査票!$F:$AW,13,FALSE))))))</f>
        <v/>
      </c>
      <c r="I40" s="116" t="str">
        <f>IF(A40="","",VLOOKUP(A40,令和6年度契約状況調査票!$F:$AW,14,FALSE))</f>
        <v/>
      </c>
      <c r="J40" s="117" t="str">
        <f>IF(A40="","",IF(VLOOKUP(A40,令和6年度契約状況調査票!$F:$AW,13,FALSE)="他官署で調達手続きを実施のため","－",IF(VLOOKUP(A40,令和6年度契約状況調査票!$F:$AW,20,FALSE)="②同種の他の契約の予定価格を類推されるおそれがあるため公表しない","－",IF(VLOOKUP(A40,令和6年度契約状況調査票!$F:$AW,20,FALSE)="－","－",IF(VLOOKUP(A40,令和6年度契約状況調査票!$F:$AW,6,FALSE)&lt;&gt;"",TEXT(VLOOKUP(A40,令和6年度契約状況調査票!$F:$AW,16,FALSE),"#.0%")&amp;CHAR(10)&amp;"(B/A×100)",VLOOKUP(A40,令和6年度契約状況調査票!$F:$AW,16,FALSE))))))</f>
        <v/>
      </c>
      <c r="K40" s="129"/>
      <c r="L40" s="117" t="str">
        <f>IF(A40="","",IF(VLOOKUP(A40,令和6年度契約状況調査票!$F:$AW,26,FALSE)="①公益社団法人","公社",IF(VLOOKUP(A40,令和6年度契約状況調査票!$F:$AW,26,FALSE)="②公益財団法人","公財","")))</f>
        <v/>
      </c>
      <c r="M40" s="117" t="str">
        <f>IF(A40="","",VLOOKUP(A40,令和6年度契約状況調査票!$F:$AW,27,FALSE))</f>
        <v/>
      </c>
      <c r="N40" s="129" t="str">
        <f>IF(A40="","",IF(VLOOKUP(A40,令和6年度契約状況調査票!$F:$AW,12,FALSE)="国所管",VLOOKUP(A40,令和6年度契約状況調査票!$F:$AW,23,FALSE),""))</f>
        <v/>
      </c>
      <c r="O40" s="118" t="str">
        <f>IF(A40="","",IF(AND(Q40="○",P40="分担契約/単価契約"),"単価契約"&amp;CHAR(10)&amp;"予定調達総額 "&amp;TEXT(VLOOKUP(A40,令和6年度契約状況調査票!$F:$AW,15,FALSE),"#,##0円")&amp;"(B)"&amp;CHAR(10)&amp;"分担契約"&amp;CHAR(10)&amp;VLOOKUP(A40,令和6年度契約状況調査票!$F:$AW,31,FALSE),IF(AND(Q40="○",P40="分担契約"),"分担契約"&amp;CHAR(10)&amp;"契約総額 "&amp;TEXT(VLOOKUP(A40,令和6年度契約状況調査票!$F:$AW,15,FALSE),"#,##0円")&amp;"(B)"&amp;CHAR(10)&amp;VLOOKUP(A40,令和6年度契約状況調査票!$F:$AW,31,FALSE),(IF(P40="分担契約/単価契約","単価契約"&amp;CHAR(10)&amp;"予定調達総額 "&amp;TEXT(VLOOKUP(A40,令和6年度契約状況調査票!$F:$AW,15,FALSE),"#,##0円")&amp;CHAR(10)&amp;"分担契約"&amp;CHAR(10)&amp;VLOOKUP(A40,令和6年度契約状況調査票!$F:$AW,31,FALSE),IF(P40="分担契約","分担契約"&amp;CHAR(10)&amp;"契約総額 "&amp;TEXT(VLOOKUP(A40,令和6年度契約状況調査票!$F:$AW,15,FALSE),"#,##0円")&amp;CHAR(10)&amp;VLOOKUP(A40,令和6年度契約状況調査票!$F:$AW,31,FALSE),IF(P40="単価契約","単価契約"&amp;CHAR(10)&amp;"予定調達総額 "&amp;TEXT(VLOOKUP(A40,令和6年度契約状況調査票!$F:$AW,15,FALSE),"#,##0円")&amp;CHAR(10)&amp;VLOOKUP(A40,令和6年度契約状況調査票!$F:$AW,31,FALSE),VLOOKUP(A40,令和6年度契約状況調査票!$F:$AW,31,FALSE))))))))</f>
        <v/>
      </c>
      <c r="P40" s="127" t="str">
        <f>IF(A40="","",VLOOKUP(A40,令和6年度契約状況調査票!$F:$CE,52,FALSE))</f>
        <v/>
      </c>
    </row>
    <row r="41" spans="1:16" s="127" customFormat="1" ht="69.95" customHeight="1">
      <c r="A41" s="126" t="str">
        <f>IF(MAX(令和6年度契約状況調査票!F13:F46)&gt;=ROW()-5,ROW()-5,"")</f>
        <v/>
      </c>
      <c r="B41" s="113" t="str">
        <f>IF(A41="","",VLOOKUP(A41,令和6年度契約状況調査票!$F:$AW,4,FALSE))</f>
        <v/>
      </c>
      <c r="C41" s="112" t="str">
        <f>IF(A41="","",VLOOKUP(A41,令和6年度契約状況調査票!$F:$AW,5,FALSE))</f>
        <v/>
      </c>
      <c r="D41" s="114" t="str">
        <f>IF(A41="","",VLOOKUP(A41,令和6年度契約状況調査票!$F:$AW,8,FALSE))</f>
        <v/>
      </c>
      <c r="E41" s="113" t="str">
        <f>IF(A41="","",VLOOKUP(A41,令和6年度契約状況調査票!$F:$AW,9,FALSE))</f>
        <v/>
      </c>
      <c r="F41" s="115" t="str">
        <f>IF(A41="","",VLOOKUP(A41,令和6年度契約状況調査票!$F:$AW,10,FALSE))</f>
        <v/>
      </c>
      <c r="G41" s="128" t="str">
        <f>IF(A41="","",VLOOKUP(A41,令和6年度契約状況調査票!$F:$AW,30,FALSE))</f>
        <v/>
      </c>
      <c r="H41" s="116" t="str">
        <f>IF(A41="","",IF(VLOOKUP(A41,令和6年度契約状況調査票!$F:$AW,13,FALSE)="他官署で調達手続きを実施のため","他官署で調達手続きを実施のため",IF(VLOOKUP(A41,令和6年度契約状況調査票!$F:$AW,20,FALSE)="②同種の他の契約の予定価格を類推されるおそれがあるため公表しない","同種の他の契約の予定価格を類推されるおそれがあるため公表しない",IF(VLOOKUP(A41,令和6年度契約状況調査票!$F:$AW,20,FALSE)="－","－",IF(VLOOKUP(A41,令和6年度契約状況調査票!$F:$AW,6,FALSE)&lt;&gt;"",TEXT(VLOOKUP(A41,令和6年度契約状況調査票!$F:$AW,13,FALSE),"#,##0円")&amp;CHAR(10)&amp;"(A)",VLOOKUP(A41,令和6年度契約状況調査票!$F:$AW,13,FALSE))))))</f>
        <v/>
      </c>
      <c r="I41" s="116" t="str">
        <f>IF(A41="","",VLOOKUP(A41,令和6年度契約状況調査票!$F:$AW,14,FALSE))</f>
        <v/>
      </c>
      <c r="J41" s="117" t="str">
        <f>IF(A41="","",IF(VLOOKUP(A41,令和6年度契約状況調査票!$F:$AW,13,FALSE)="他官署で調達手続きを実施のため","－",IF(VLOOKUP(A41,令和6年度契約状況調査票!$F:$AW,20,FALSE)="②同種の他の契約の予定価格を類推されるおそれがあるため公表しない","－",IF(VLOOKUP(A41,令和6年度契約状況調査票!$F:$AW,20,FALSE)="－","－",IF(VLOOKUP(A41,令和6年度契約状況調査票!$F:$AW,6,FALSE)&lt;&gt;"",TEXT(VLOOKUP(A41,令和6年度契約状況調査票!$F:$AW,16,FALSE),"#.0%")&amp;CHAR(10)&amp;"(B/A×100)",VLOOKUP(A41,令和6年度契約状況調査票!$F:$AW,16,FALSE))))))</f>
        <v/>
      </c>
      <c r="K41" s="129"/>
      <c r="L41" s="117" t="str">
        <f>IF(A41="","",IF(VLOOKUP(A41,令和6年度契約状況調査票!$F:$AW,26,FALSE)="①公益社団法人","公社",IF(VLOOKUP(A41,令和6年度契約状況調査票!$F:$AW,26,FALSE)="②公益財団法人","公財","")))</f>
        <v/>
      </c>
      <c r="M41" s="117" t="str">
        <f>IF(A41="","",VLOOKUP(A41,令和6年度契約状況調査票!$F:$AW,27,FALSE))</f>
        <v/>
      </c>
      <c r="N41" s="129" t="str">
        <f>IF(A41="","",IF(VLOOKUP(A41,令和6年度契約状況調査票!$F:$AW,12,FALSE)="国所管",VLOOKUP(A41,令和6年度契約状況調査票!$F:$AW,23,FALSE),""))</f>
        <v/>
      </c>
      <c r="O41" s="118" t="str">
        <f>IF(A41="","",IF(AND(Q41="○",P41="分担契約/単価契約"),"単価契約"&amp;CHAR(10)&amp;"予定調達総額 "&amp;TEXT(VLOOKUP(A41,令和6年度契約状況調査票!$F:$AW,15,FALSE),"#,##0円")&amp;"(B)"&amp;CHAR(10)&amp;"分担契約"&amp;CHAR(10)&amp;VLOOKUP(A41,令和6年度契約状況調査票!$F:$AW,31,FALSE),IF(AND(Q41="○",P41="分担契約"),"分担契約"&amp;CHAR(10)&amp;"契約総額 "&amp;TEXT(VLOOKUP(A41,令和6年度契約状況調査票!$F:$AW,15,FALSE),"#,##0円")&amp;"(B)"&amp;CHAR(10)&amp;VLOOKUP(A41,令和6年度契約状況調査票!$F:$AW,31,FALSE),(IF(P41="分担契約/単価契約","単価契約"&amp;CHAR(10)&amp;"予定調達総額 "&amp;TEXT(VLOOKUP(A41,令和6年度契約状況調査票!$F:$AW,15,FALSE),"#,##0円")&amp;CHAR(10)&amp;"分担契約"&amp;CHAR(10)&amp;VLOOKUP(A41,令和6年度契約状況調査票!$F:$AW,31,FALSE),IF(P41="分担契約","分担契約"&amp;CHAR(10)&amp;"契約総額 "&amp;TEXT(VLOOKUP(A41,令和6年度契約状況調査票!$F:$AW,15,FALSE),"#,##0円")&amp;CHAR(10)&amp;VLOOKUP(A41,令和6年度契約状況調査票!$F:$AW,31,FALSE),IF(P41="単価契約","単価契約"&amp;CHAR(10)&amp;"予定調達総額 "&amp;TEXT(VLOOKUP(A41,令和6年度契約状況調査票!$F:$AW,15,FALSE),"#,##0円")&amp;CHAR(10)&amp;VLOOKUP(A41,令和6年度契約状況調査票!$F:$AW,31,FALSE),VLOOKUP(A41,令和6年度契約状況調査票!$F:$AW,31,FALSE))))))))</f>
        <v/>
      </c>
      <c r="P41" s="127" t="str">
        <f>IF(A41="","",VLOOKUP(A41,令和6年度契約状況調査票!$F:$CE,52,FALSE))</f>
        <v/>
      </c>
    </row>
    <row r="42" spans="1:16" s="127" customFormat="1" ht="69.95" customHeight="1">
      <c r="A42" s="126" t="str">
        <f>IF(MAX(令和6年度契約状況調査票!F13:F47)&gt;=ROW()-5,ROW()-5,"")</f>
        <v/>
      </c>
      <c r="B42" s="113" t="str">
        <f>IF(A42="","",VLOOKUP(A42,令和6年度契約状況調査票!$F:$AW,4,FALSE))</f>
        <v/>
      </c>
      <c r="C42" s="112" t="str">
        <f>IF(A42="","",VLOOKUP(A42,令和6年度契約状況調査票!$F:$AW,5,FALSE))</f>
        <v/>
      </c>
      <c r="D42" s="114" t="str">
        <f>IF(A42="","",VLOOKUP(A42,令和6年度契約状況調査票!$F:$AW,8,FALSE))</f>
        <v/>
      </c>
      <c r="E42" s="113" t="str">
        <f>IF(A42="","",VLOOKUP(A42,令和6年度契約状況調査票!$F:$AW,9,FALSE))</f>
        <v/>
      </c>
      <c r="F42" s="115" t="str">
        <f>IF(A42="","",VLOOKUP(A42,令和6年度契約状況調査票!$F:$AW,10,FALSE))</f>
        <v/>
      </c>
      <c r="G42" s="128" t="str">
        <f>IF(A42="","",VLOOKUP(A42,令和6年度契約状況調査票!$F:$AW,30,FALSE))</f>
        <v/>
      </c>
      <c r="H42" s="116" t="str">
        <f>IF(A42="","",IF(VLOOKUP(A42,令和6年度契約状況調査票!$F:$AW,13,FALSE)="他官署で調達手続きを実施のため","他官署で調達手続きを実施のため",IF(VLOOKUP(A42,令和6年度契約状況調査票!$F:$AW,20,FALSE)="②同種の他の契約の予定価格を類推されるおそれがあるため公表しない","同種の他の契約の予定価格を類推されるおそれがあるため公表しない",IF(VLOOKUP(A42,令和6年度契約状況調査票!$F:$AW,20,FALSE)="－","－",IF(VLOOKUP(A42,令和6年度契約状況調査票!$F:$AW,6,FALSE)&lt;&gt;"",TEXT(VLOOKUP(A42,令和6年度契約状況調査票!$F:$AW,13,FALSE),"#,##0円")&amp;CHAR(10)&amp;"(A)",VLOOKUP(A42,令和6年度契約状況調査票!$F:$AW,13,FALSE))))))</f>
        <v/>
      </c>
      <c r="I42" s="116" t="str">
        <f>IF(A42="","",VLOOKUP(A42,令和6年度契約状況調査票!$F:$AW,14,FALSE))</f>
        <v/>
      </c>
      <c r="J42" s="117" t="str">
        <f>IF(A42="","",IF(VLOOKUP(A42,令和6年度契約状況調査票!$F:$AW,13,FALSE)="他官署で調達手続きを実施のため","－",IF(VLOOKUP(A42,令和6年度契約状況調査票!$F:$AW,20,FALSE)="②同種の他の契約の予定価格を類推されるおそれがあるため公表しない","－",IF(VLOOKUP(A42,令和6年度契約状況調査票!$F:$AW,20,FALSE)="－","－",IF(VLOOKUP(A42,令和6年度契約状況調査票!$F:$AW,6,FALSE)&lt;&gt;"",TEXT(VLOOKUP(A42,令和6年度契約状況調査票!$F:$AW,16,FALSE),"#.0%")&amp;CHAR(10)&amp;"(B/A×100)",VLOOKUP(A42,令和6年度契約状況調査票!$F:$AW,16,FALSE))))))</f>
        <v/>
      </c>
      <c r="K42" s="129"/>
      <c r="L42" s="117" t="str">
        <f>IF(A42="","",IF(VLOOKUP(A42,令和6年度契約状況調査票!$F:$AW,26,FALSE)="①公益社団法人","公社",IF(VLOOKUP(A42,令和6年度契約状況調査票!$F:$AW,26,FALSE)="②公益財団法人","公財","")))</f>
        <v/>
      </c>
      <c r="M42" s="117" t="str">
        <f>IF(A42="","",VLOOKUP(A42,令和6年度契約状況調査票!$F:$AW,27,FALSE))</f>
        <v/>
      </c>
      <c r="N42" s="129" t="str">
        <f>IF(A42="","",IF(VLOOKUP(A42,令和6年度契約状況調査票!$F:$AW,12,FALSE)="国所管",VLOOKUP(A42,令和6年度契約状況調査票!$F:$AW,23,FALSE),""))</f>
        <v/>
      </c>
      <c r="O42" s="118" t="str">
        <f>IF(A42="","",IF(AND(Q42="○",P42="分担契約/単価契約"),"単価契約"&amp;CHAR(10)&amp;"予定調達総額 "&amp;TEXT(VLOOKUP(A42,令和6年度契約状況調査票!$F:$AW,15,FALSE),"#,##0円")&amp;"(B)"&amp;CHAR(10)&amp;"分担契約"&amp;CHAR(10)&amp;VLOOKUP(A42,令和6年度契約状況調査票!$F:$AW,31,FALSE),IF(AND(Q42="○",P42="分担契約"),"分担契約"&amp;CHAR(10)&amp;"契約総額 "&amp;TEXT(VLOOKUP(A42,令和6年度契約状況調査票!$F:$AW,15,FALSE),"#,##0円")&amp;"(B)"&amp;CHAR(10)&amp;VLOOKUP(A42,令和6年度契約状況調査票!$F:$AW,31,FALSE),(IF(P42="分担契約/単価契約","単価契約"&amp;CHAR(10)&amp;"予定調達総額 "&amp;TEXT(VLOOKUP(A42,令和6年度契約状況調査票!$F:$AW,15,FALSE),"#,##0円")&amp;CHAR(10)&amp;"分担契約"&amp;CHAR(10)&amp;VLOOKUP(A42,令和6年度契約状況調査票!$F:$AW,31,FALSE),IF(P42="分担契約","分担契約"&amp;CHAR(10)&amp;"契約総額 "&amp;TEXT(VLOOKUP(A42,令和6年度契約状況調査票!$F:$AW,15,FALSE),"#,##0円")&amp;CHAR(10)&amp;VLOOKUP(A42,令和6年度契約状況調査票!$F:$AW,31,FALSE),IF(P42="単価契約","単価契約"&amp;CHAR(10)&amp;"予定調達総額 "&amp;TEXT(VLOOKUP(A42,令和6年度契約状況調査票!$F:$AW,15,FALSE),"#,##0円")&amp;CHAR(10)&amp;VLOOKUP(A42,令和6年度契約状況調査票!$F:$AW,31,FALSE),VLOOKUP(A42,令和6年度契約状況調査票!$F:$AW,31,FALSE))))))))</f>
        <v/>
      </c>
      <c r="P42" s="127" t="str">
        <f>IF(A42="","",VLOOKUP(A42,令和6年度契約状況調査票!$F:$CE,52,FALSE))</f>
        <v/>
      </c>
    </row>
    <row r="43" spans="1:16" s="127" customFormat="1" ht="69.95" customHeight="1">
      <c r="A43" s="126" t="str">
        <f>IF(MAX(令和6年度契約状況調査票!F13:F48)&gt;=ROW()-5,ROW()-5,"")</f>
        <v/>
      </c>
      <c r="B43" s="113" t="str">
        <f>IF(A43="","",VLOOKUP(A43,令和6年度契約状況調査票!$F:$AW,4,FALSE))</f>
        <v/>
      </c>
      <c r="C43" s="112" t="str">
        <f>IF(A43="","",VLOOKUP(A43,令和6年度契約状況調査票!$F:$AW,5,FALSE))</f>
        <v/>
      </c>
      <c r="D43" s="114" t="str">
        <f>IF(A43="","",VLOOKUP(A43,令和6年度契約状況調査票!$F:$AW,8,FALSE))</f>
        <v/>
      </c>
      <c r="E43" s="113" t="str">
        <f>IF(A43="","",VLOOKUP(A43,令和6年度契約状況調査票!$F:$AW,9,FALSE))</f>
        <v/>
      </c>
      <c r="F43" s="115" t="str">
        <f>IF(A43="","",VLOOKUP(A43,令和6年度契約状況調査票!$F:$AW,10,FALSE))</f>
        <v/>
      </c>
      <c r="G43" s="128" t="str">
        <f>IF(A43="","",VLOOKUP(A43,令和6年度契約状況調査票!$F:$AW,30,FALSE))</f>
        <v/>
      </c>
      <c r="H43" s="116" t="str">
        <f>IF(A43="","",IF(VLOOKUP(A43,令和6年度契約状況調査票!$F:$AW,13,FALSE)="他官署で調達手続きを実施のため","他官署で調達手続きを実施のため",IF(VLOOKUP(A43,令和6年度契約状況調査票!$F:$AW,20,FALSE)="②同種の他の契約の予定価格を類推されるおそれがあるため公表しない","同種の他の契約の予定価格を類推されるおそれがあるため公表しない",IF(VLOOKUP(A43,令和6年度契約状況調査票!$F:$AW,20,FALSE)="－","－",IF(VLOOKUP(A43,令和6年度契約状況調査票!$F:$AW,6,FALSE)&lt;&gt;"",TEXT(VLOOKUP(A43,令和6年度契約状況調査票!$F:$AW,13,FALSE),"#,##0円")&amp;CHAR(10)&amp;"(A)",VLOOKUP(A43,令和6年度契約状況調査票!$F:$AW,13,FALSE))))))</f>
        <v/>
      </c>
      <c r="I43" s="116" t="str">
        <f>IF(A43="","",VLOOKUP(A43,令和6年度契約状況調査票!$F:$AW,14,FALSE))</f>
        <v/>
      </c>
      <c r="J43" s="117" t="str">
        <f>IF(A43="","",IF(VLOOKUP(A43,令和6年度契約状況調査票!$F:$AW,13,FALSE)="他官署で調達手続きを実施のため","－",IF(VLOOKUP(A43,令和6年度契約状況調査票!$F:$AW,20,FALSE)="②同種の他の契約の予定価格を類推されるおそれがあるため公表しない","－",IF(VLOOKUP(A43,令和6年度契約状況調査票!$F:$AW,20,FALSE)="－","－",IF(VLOOKUP(A43,令和6年度契約状況調査票!$F:$AW,6,FALSE)&lt;&gt;"",TEXT(VLOOKUP(A43,令和6年度契約状況調査票!$F:$AW,16,FALSE),"#.0%")&amp;CHAR(10)&amp;"(B/A×100)",VLOOKUP(A43,令和6年度契約状況調査票!$F:$AW,16,FALSE))))))</f>
        <v/>
      </c>
      <c r="K43" s="129"/>
      <c r="L43" s="117" t="str">
        <f>IF(A43="","",IF(VLOOKUP(A43,令和6年度契約状況調査票!$F:$AW,26,FALSE)="①公益社団法人","公社",IF(VLOOKUP(A43,令和6年度契約状況調査票!$F:$AW,26,FALSE)="②公益財団法人","公財","")))</f>
        <v/>
      </c>
      <c r="M43" s="117" t="str">
        <f>IF(A43="","",VLOOKUP(A43,令和6年度契約状況調査票!$F:$AW,27,FALSE))</f>
        <v/>
      </c>
      <c r="N43" s="129" t="str">
        <f>IF(A43="","",IF(VLOOKUP(A43,令和6年度契約状況調査票!$F:$AW,12,FALSE)="国所管",VLOOKUP(A43,令和6年度契約状況調査票!$F:$AW,23,FALSE),""))</f>
        <v/>
      </c>
      <c r="O43" s="118" t="str">
        <f>IF(A43="","",IF(AND(Q43="○",P43="分担契約/単価契約"),"単価契約"&amp;CHAR(10)&amp;"予定調達総額 "&amp;TEXT(VLOOKUP(A43,令和6年度契約状況調査票!$F:$AW,15,FALSE),"#,##0円")&amp;"(B)"&amp;CHAR(10)&amp;"分担契約"&amp;CHAR(10)&amp;VLOOKUP(A43,令和6年度契約状況調査票!$F:$AW,31,FALSE),IF(AND(Q43="○",P43="分担契約"),"分担契約"&amp;CHAR(10)&amp;"契約総額 "&amp;TEXT(VLOOKUP(A43,令和6年度契約状況調査票!$F:$AW,15,FALSE),"#,##0円")&amp;"(B)"&amp;CHAR(10)&amp;VLOOKUP(A43,令和6年度契約状況調査票!$F:$AW,31,FALSE),(IF(P43="分担契約/単価契約","単価契約"&amp;CHAR(10)&amp;"予定調達総額 "&amp;TEXT(VLOOKUP(A43,令和6年度契約状況調査票!$F:$AW,15,FALSE),"#,##0円")&amp;CHAR(10)&amp;"分担契約"&amp;CHAR(10)&amp;VLOOKUP(A43,令和6年度契約状況調査票!$F:$AW,31,FALSE),IF(P43="分担契約","分担契約"&amp;CHAR(10)&amp;"契約総額 "&amp;TEXT(VLOOKUP(A43,令和6年度契約状況調査票!$F:$AW,15,FALSE),"#,##0円")&amp;CHAR(10)&amp;VLOOKUP(A43,令和6年度契約状況調査票!$F:$AW,31,FALSE),IF(P43="単価契約","単価契約"&amp;CHAR(10)&amp;"予定調達総額 "&amp;TEXT(VLOOKUP(A43,令和6年度契約状況調査票!$F:$AW,15,FALSE),"#,##0円")&amp;CHAR(10)&amp;VLOOKUP(A43,令和6年度契約状況調査票!$F:$AW,31,FALSE),VLOOKUP(A43,令和6年度契約状況調査票!$F:$AW,31,FALSE))))))))</f>
        <v/>
      </c>
      <c r="P43" s="127" t="str">
        <f>IF(A43="","",VLOOKUP(A43,令和6年度契約状況調査票!$F:$CE,52,FALSE))</f>
        <v/>
      </c>
    </row>
    <row r="44" spans="1:16" s="127" customFormat="1" ht="69.95" customHeight="1">
      <c r="A44" s="126" t="str">
        <f>IF(MAX(令和6年度契約状況調査票!F13:F49)&gt;=ROW()-5,ROW()-5,"")</f>
        <v/>
      </c>
      <c r="B44" s="113" t="str">
        <f>IF(A44="","",VLOOKUP(A44,令和6年度契約状況調査票!$F:$AW,4,FALSE))</f>
        <v/>
      </c>
      <c r="C44" s="112" t="str">
        <f>IF(A44="","",VLOOKUP(A44,令和6年度契約状況調査票!$F:$AW,5,FALSE))</f>
        <v/>
      </c>
      <c r="D44" s="114" t="str">
        <f>IF(A44="","",VLOOKUP(A44,令和6年度契約状況調査票!$F:$AW,8,FALSE))</f>
        <v/>
      </c>
      <c r="E44" s="113" t="str">
        <f>IF(A44="","",VLOOKUP(A44,令和6年度契約状況調査票!$F:$AW,9,FALSE))</f>
        <v/>
      </c>
      <c r="F44" s="115" t="str">
        <f>IF(A44="","",VLOOKUP(A44,令和6年度契約状況調査票!$F:$AW,10,FALSE))</f>
        <v/>
      </c>
      <c r="G44" s="128" t="str">
        <f>IF(A44="","",VLOOKUP(A44,令和6年度契約状況調査票!$F:$AW,30,FALSE))</f>
        <v/>
      </c>
      <c r="H44" s="116" t="str">
        <f>IF(A44="","",IF(VLOOKUP(A44,令和6年度契約状況調査票!$F:$AW,13,FALSE)="他官署で調達手続きを実施のため","他官署で調達手続きを実施のため",IF(VLOOKUP(A44,令和6年度契約状況調査票!$F:$AW,20,FALSE)="②同種の他の契約の予定価格を類推されるおそれがあるため公表しない","同種の他の契約の予定価格を類推されるおそれがあるため公表しない",IF(VLOOKUP(A44,令和6年度契約状況調査票!$F:$AW,20,FALSE)="－","－",IF(VLOOKUP(A44,令和6年度契約状況調査票!$F:$AW,6,FALSE)&lt;&gt;"",TEXT(VLOOKUP(A44,令和6年度契約状況調査票!$F:$AW,13,FALSE),"#,##0円")&amp;CHAR(10)&amp;"(A)",VLOOKUP(A44,令和6年度契約状況調査票!$F:$AW,13,FALSE))))))</f>
        <v/>
      </c>
      <c r="I44" s="116" t="str">
        <f>IF(A44="","",VLOOKUP(A44,令和6年度契約状況調査票!$F:$AW,14,FALSE))</f>
        <v/>
      </c>
      <c r="J44" s="117" t="str">
        <f>IF(A44="","",IF(VLOOKUP(A44,令和6年度契約状況調査票!$F:$AW,13,FALSE)="他官署で調達手続きを実施のため","－",IF(VLOOKUP(A44,令和6年度契約状況調査票!$F:$AW,20,FALSE)="②同種の他の契約の予定価格を類推されるおそれがあるため公表しない","－",IF(VLOOKUP(A44,令和6年度契約状況調査票!$F:$AW,20,FALSE)="－","－",IF(VLOOKUP(A44,令和6年度契約状況調査票!$F:$AW,6,FALSE)&lt;&gt;"",TEXT(VLOOKUP(A44,令和6年度契約状況調査票!$F:$AW,16,FALSE),"#.0%")&amp;CHAR(10)&amp;"(B/A×100)",VLOOKUP(A44,令和6年度契約状況調査票!$F:$AW,16,FALSE))))))</f>
        <v/>
      </c>
      <c r="K44" s="129"/>
      <c r="L44" s="117" t="str">
        <f>IF(A44="","",IF(VLOOKUP(A44,令和6年度契約状況調査票!$F:$AW,26,FALSE)="①公益社団法人","公社",IF(VLOOKUP(A44,令和6年度契約状況調査票!$F:$AW,26,FALSE)="②公益財団法人","公財","")))</f>
        <v/>
      </c>
      <c r="M44" s="117" t="str">
        <f>IF(A44="","",VLOOKUP(A44,令和6年度契約状況調査票!$F:$AW,27,FALSE))</f>
        <v/>
      </c>
      <c r="N44" s="129" t="str">
        <f>IF(A44="","",IF(VLOOKUP(A44,令和6年度契約状況調査票!$F:$AW,12,FALSE)="国所管",VLOOKUP(A44,令和6年度契約状況調査票!$F:$AW,23,FALSE),""))</f>
        <v/>
      </c>
      <c r="O44" s="118" t="str">
        <f>IF(A44="","",IF(AND(Q44="○",P44="分担契約/単価契約"),"単価契約"&amp;CHAR(10)&amp;"予定調達総額 "&amp;TEXT(VLOOKUP(A44,令和6年度契約状況調査票!$F:$AW,15,FALSE),"#,##0円")&amp;"(B)"&amp;CHAR(10)&amp;"分担契約"&amp;CHAR(10)&amp;VLOOKUP(A44,令和6年度契約状況調査票!$F:$AW,31,FALSE),IF(AND(Q44="○",P44="分担契約"),"分担契約"&amp;CHAR(10)&amp;"契約総額 "&amp;TEXT(VLOOKUP(A44,令和6年度契約状況調査票!$F:$AW,15,FALSE),"#,##0円")&amp;"(B)"&amp;CHAR(10)&amp;VLOOKUP(A44,令和6年度契約状況調査票!$F:$AW,31,FALSE),(IF(P44="分担契約/単価契約","単価契約"&amp;CHAR(10)&amp;"予定調達総額 "&amp;TEXT(VLOOKUP(A44,令和6年度契約状況調査票!$F:$AW,15,FALSE),"#,##0円")&amp;CHAR(10)&amp;"分担契約"&amp;CHAR(10)&amp;VLOOKUP(A44,令和6年度契約状況調査票!$F:$AW,31,FALSE),IF(P44="分担契約","分担契約"&amp;CHAR(10)&amp;"契約総額 "&amp;TEXT(VLOOKUP(A44,令和6年度契約状況調査票!$F:$AW,15,FALSE),"#,##0円")&amp;CHAR(10)&amp;VLOOKUP(A44,令和6年度契約状況調査票!$F:$AW,31,FALSE),IF(P44="単価契約","単価契約"&amp;CHAR(10)&amp;"予定調達総額 "&amp;TEXT(VLOOKUP(A44,令和6年度契約状況調査票!$F:$AW,15,FALSE),"#,##0円")&amp;CHAR(10)&amp;VLOOKUP(A44,令和6年度契約状況調査票!$F:$AW,31,FALSE),VLOOKUP(A44,令和6年度契約状況調査票!$F:$AW,31,FALSE))))))))</f>
        <v/>
      </c>
      <c r="P44" s="127" t="str">
        <f>IF(A44="","",VLOOKUP(A44,令和6年度契約状況調査票!$F:$CE,52,FALSE))</f>
        <v/>
      </c>
    </row>
    <row r="45" spans="1:16" s="127" customFormat="1" ht="69.95" customHeight="1">
      <c r="A45" s="126" t="str">
        <f>IF(MAX(令和6年度契約状況調査票!F13:F50)&gt;=ROW()-5,ROW()-5,"")</f>
        <v/>
      </c>
      <c r="B45" s="113" t="str">
        <f>IF(A45="","",VLOOKUP(A45,令和6年度契約状況調査票!$F:$AW,4,FALSE))</f>
        <v/>
      </c>
      <c r="C45" s="112" t="str">
        <f>IF(A45="","",VLOOKUP(A45,令和6年度契約状況調査票!$F:$AW,5,FALSE))</f>
        <v/>
      </c>
      <c r="D45" s="114" t="str">
        <f>IF(A45="","",VLOOKUP(A45,令和6年度契約状況調査票!$F:$AW,8,FALSE))</f>
        <v/>
      </c>
      <c r="E45" s="113" t="str">
        <f>IF(A45="","",VLOOKUP(A45,令和6年度契約状況調査票!$F:$AW,9,FALSE))</f>
        <v/>
      </c>
      <c r="F45" s="115" t="str">
        <f>IF(A45="","",VLOOKUP(A45,令和6年度契約状況調査票!$F:$AW,10,FALSE))</f>
        <v/>
      </c>
      <c r="G45" s="128" t="str">
        <f>IF(A45="","",VLOOKUP(A45,令和6年度契約状況調査票!$F:$AW,30,FALSE))</f>
        <v/>
      </c>
      <c r="H45" s="116" t="str">
        <f>IF(A45="","",IF(VLOOKUP(A45,令和6年度契約状況調査票!$F:$AW,13,FALSE)="他官署で調達手続きを実施のため","他官署で調達手続きを実施のため",IF(VLOOKUP(A45,令和6年度契約状況調査票!$F:$AW,20,FALSE)="②同種の他の契約の予定価格を類推されるおそれがあるため公表しない","同種の他の契約の予定価格を類推されるおそれがあるため公表しない",IF(VLOOKUP(A45,令和6年度契約状況調査票!$F:$AW,20,FALSE)="－","－",IF(VLOOKUP(A45,令和6年度契約状況調査票!$F:$AW,6,FALSE)&lt;&gt;"",TEXT(VLOOKUP(A45,令和6年度契約状況調査票!$F:$AW,13,FALSE),"#,##0円")&amp;CHAR(10)&amp;"(A)",VLOOKUP(A45,令和6年度契約状況調査票!$F:$AW,13,FALSE))))))</f>
        <v/>
      </c>
      <c r="I45" s="116" t="str">
        <f>IF(A45="","",VLOOKUP(A45,令和6年度契約状況調査票!$F:$AW,14,FALSE))</f>
        <v/>
      </c>
      <c r="J45" s="117" t="str">
        <f>IF(A45="","",IF(VLOOKUP(A45,令和6年度契約状況調査票!$F:$AW,13,FALSE)="他官署で調達手続きを実施のため","－",IF(VLOOKUP(A45,令和6年度契約状況調査票!$F:$AW,20,FALSE)="②同種の他の契約の予定価格を類推されるおそれがあるため公表しない","－",IF(VLOOKUP(A45,令和6年度契約状況調査票!$F:$AW,20,FALSE)="－","－",IF(VLOOKUP(A45,令和6年度契約状況調査票!$F:$AW,6,FALSE)&lt;&gt;"",TEXT(VLOOKUP(A45,令和6年度契約状況調査票!$F:$AW,16,FALSE),"#.0%")&amp;CHAR(10)&amp;"(B/A×100)",VLOOKUP(A45,令和6年度契約状況調査票!$F:$AW,16,FALSE))))))</f>
        <v/>
      </c>
      <c r="K45" s="129"/>
      <c r="L45" s="117" t="str">
        <f>IF(A45="","",IF(VLOOKUP(A45,令和6年度契約状況調査票!$F:$AW,26,FALSE)="①公益社団法人","公社",IF(VLOOKUP(A45,令和6年度契約状況調査票!$F:$AW,26,FALSE)="②公益財団法人","公財","")))</f>
        <v/>
      </c>
      <c r="M45" s="117" t="str">
        <f>IF(A45="","",VLOOKUP(A45,令和6年度契約状況調査票!$F:$AW,27,FALSE))</f>
        <v/>
      </c>
      <c r="N45" s="129" t="str">
        <f>IF(A45="","",IF(VLOOKUP(A45,令和6年度契約状況調査票!$F:$AW,12,FALSE)="国所管",VLOOKUP(A45,令和6年度契約状況調査票!$F:$AW,23,FALSE),""))</f>
        <v/>
      </c>
      <c r="O45" s="118" t="str">
        <f>IF(A45="","",IF(AND(Q45="○",P45="分担契約/単価契約"),"単価契約"&amp;CHAR(10)&amp;"予定調達総額 "&amp;TEXT(VLOOKUP(A45,令和6年度契約状況調査票!$F:$AW,15,FALSE),"#,##0円")&amp;"(B)"&amp;CHAR(10)&amp;"分担契約"&amp;CHAR(10)&amp;VLOOKUP(A45,令和6年度契約状況調査票!$F:$AW,31,FALSE),IF(AND(Q45="○",P45="分担契約"),"分担契約"&amp;CHAR(10)&amp;"契約総額 "&amp;TEXT(VLOOKUP(A45,令和6年度契約状況調査票!$F:$AW,15,FALSE),"#,##0円")&amp;"(B)"&amp;CHAR(10)&amp;VLOOKUP(A45,令和6年度契約状況調査票!$F:$AW,31,FALSE),(IF(P45="分担契約/単価契約","単価契約"&amp;CHAR(10)&amp;"予定調達総額 "&amp;TEXT(VLOOKUP(A45,令和6年度契約状況調査票!$F:$AW,15,FALSE),"#,##0円")&amp;CHAR(10)&amp;"分担契約"&amp;CHAR(10)&amp;VLOOKUP(A45,令和6年度契約状況調査票!$F:$AW,31,FALSE),IF(P45="分担契約","分担契約"&amp;CHAR(10)&amp;"契約総額 "&amp;TEXT(VLOOKUP(A45,令和6年度契約状況調査票!$F:$AW,15,FALSE),"#,##0円")&amp;CHAR(10)&amp;VLOOKUP(A45,令和6年度契約状況調査票!$F:$AW,31,FALSE),IF(P45="単価契約","単価契約"&amp;CHAR(10)&amp;"予定調達総額 "&amp;TEXT(VLOOKUP(A45,令和6年度契約状況調査票!$F:$AW,15,FALSE),"#,##0円")&amp;CHAR(10)&amp;VLOOKUP(A45,令和6年度契約状況調査票!$F:$AW,31,FALSE),VLOOKUP(A45,令和6年度契約状況調査票!$F:$AW,31,FALSE))))))))</f>
        <v/>
      </c>
      <c r="P45" s="127" t="str">
        <f>IF(A45="","",VLOOKUP(A45,令和6年度契約状況調査票!$F:$CE,52,FALSE))</f>
        <v/>
      </c>
    </row>
    <row r="46" spans="1:16" s="127" customFormat="1" ht="69.95" customHeight="1">
      <c r="A46" s="126" t="str">
        <f>IF(MAX(令和6年度契約状況調査票!F13:F51)&gt;=ROW()-5,ROW()-5,"")</f>
        <v/>
      </c>
      <c r="B46" s="113" t="str">
        <f>IF(A46="","",VLOOKUP(A46,令和6年度契約状況調査票!$F:$AW,4,FALSE))</f>
        <v/>
      </c>
      <c r="C46" s="112" t="str">
        <f>IF(A46="","",VLOOKUP(A46,令和6年度契約状況調査票!$F:$AW,5,FALSE))</f>
        <v/>
      </c>
      <c r="D46" s="114" t="str">
        <f>IF(A46="","",VLOOKUP(A46,令和6年度契約状況調査票!$F:$AW,8,FALSE))</f>
        <v/>
      </c>
      <c r="E46" s="113" t="str">
        <f>IF(A46="","",VLOOKUP(A46,令和6年度契約状況調査票!$F:$AW,9,FALSE))</f>
        <v/>
      </c>
      <c r="F46" s="115" t="str">
        <f>IF(A46="","",VLOOKUP(A46,令和6年度契約状況調査票!$F:$AW,10,FALSE))</f>
        <v/>
      </c>
      <c r="G46" s="128" t="str">
        <f>IF(A46="","",VLOOKUP(A46,令和6年度契約状況調査票!$F:$AW,30,FALSE))</f>
        <v/>
      </c>
      <c r="H46" s="116" t="str">
        <f>IF(A46="","",IF(VLOOKUP(A46,令和6年度契約状況調査票!$F:$AW,13,FALSE)="他官署で調達手続きを実施のため","他官署で調達手続きを実施のため",IF(VLOOKUP(A46,令和6年度契約状況調査票!$F:$AW,20,FALSE)="②同種の他の契約の予定価格を類推されるおそれがあるため公表しない","同種の他の契約の予定価格を類推されるおそれがあるため公表しない",IF(VLOOKUP(A46,令和6年度契約状況調査票!$F:$AW,20,FALSE)="－","－",IF(VLOOKUP(A46,令和6年度契約状況調査票!$F:$AW,6,FALSE)&lt;&gt;"",TEXT(VLOOKUP(A46,令和6年度契約状況調査票!$F:$AW,13,FALSE),"#,##0円")&amp;CHAR(10)&amp;"(A)",VLOOKUP(A46,令和6年度契約状況調査票!$F:$AW,13,FALSE))))))</f>
        <v/>
      </c>
      <c r="I46" s="116" t="str">
        <f>IF(A46="","",VLOOKUP(A46,令和6年度契約状況調査票!$F:$AW,14,FALSE))</f>
        <v/>
      </c>
      <c r="J46" s="117" t="str">
        <f>IF(A46="","",IF(VLOOKUP(A46,令和6年度契約状況調査票!$F:$AW,13,FALSE)="他官署で調達手続きを実施のため","－",IF(VLOOKUP(A46,令和6年度契約状況調査票!$F:$AW,20,FALSE)="②同種の他の契約の予定価格を類推されるおそれがあるため公表しない","－",IF(VLOOKUP(A46,令和6年度契約状況調査票!$F:$AW,20,FALSE)="－","－",IF(VLOOKUP(A46,令和6年度契約状況調査票!$F:$AW,6,FALSE)&lt;&gt;"",TEXT(VLOOKUP(A46,令和6年度契約状況調査票!$F:$AW,16,FALSE),"#.0%")&amp;CHAR(10)&amp;"(B/A×100)",VLOOKUP(A46,令和6年度契約状況調査票!$F:$AW,16,FALSE))))))</f>
        <v/>
      </c>
      <c r="K46" s="129"/>
      <c r="L46" s="117" t="str">
        <f>IF(A46="","",IF(VLOOKUP(A46,令和6年度契約状況調査票!$F:$AW,26,FALSE)="①公益社団法人","公社",IF(VLOOKUP(A46,令和6年度契約状況調査票!$F:$AW,26,FALSE)="②公益財団法人","公財","")))</f>
        <v/>
      </c>
      <c r="M46" s="117" t="str">
        <f>IF(A46="","",VLOOKUP(A46,令和6年度契約状況調査票!$F:$AW,27,FALSE))</f>
        <v/>
      </c>
      <c r="N46" s="129" t="str">
        <f>IF(A46="","",IF(VLOOKUP(A46,令和6年度契約状況調査票!$F:$AW,12,FALSE)="国所管",VLOOKUP(A46,令和6年度契約状況調査票!$F:$AW,23,FALSE),""))</f>
        <v/>
      </c>
      <c r="O46" s="118" t="str">
        <f>IF(A46="","",IF(AND(Q46="○",P46="分担契約/単価契約"),"単価契約"&amp;CHAR(10)&amp;"予定調達総額 "&amp;TEXT(VLOOKUP(A46,令和6年度契約状況調査票!$F:$AW,15,FALSE),"#,##0円")&amp;"(B)"&amp;CHAR(10)&amp;"分担契約"&amp;CHAR(10)&amp;VLOOKUP(A46,令和6年度契約状況調査票!$F:$AW,31,FALSE),IF(AND(Q46="○",P46="分担契約"),"分担契約"&amp;CHAR(10)&amp;"契約総額 "&amp;TEXT(VLOOKUP(A46,令和6年度契約状況調査票!$F:$AW,15,FALSE),"#,##0円")&amp;"(B)"&amp;CHAR(10)&amp;VLOOKUP(A46,令和6年度契約状況調査票!$F:$AW,31,FALSE),(IF(P46="分担契約/単価契約","単価契約"&amp;CHAR(10)&amp;"予定調達総額 "&amp;TEXT(VLOOKUP(A46,令和6年度契約状況調査票!$F:$AW,15,FALSE),"#,##0円")&amp;CHAR(10)&amp;"分担契約"&amp;CHAR(10)&amp;VLOOKUP(A46,令和6年度契約状況調査票!$F:$AW,31,FALSE),IF(P46="分担契約","分担契約"&amp;CHAR(10)&amp;"契約総額 "&amp;TEXT(VLOOKUP(A46,令和6年度契約状況調査票!$F:$AW,15,FALSE),"#,##0円")&amp;CHAR(10)&amp;VLOOKUP(A46,令和6年度契約状況調査票!$F:$AW,31,FALSE),IF(P46="単価契約","単価契約"&amp;CHAR(10)&amp;"予定調達総額 "&amp;TEXT(VLOOKUP(A46,令和6年度契約状況調査票!$F:$AW,15,FALSE),"#,##0円")&amp;CHAR(10)&amp;VLOOKUP(A46,令和6年度契約状況調査票!$F:$AW,31,FALSE),VLOOKUP(A46,令和6年度契約状況調査票!$F:$AW,31,FALSE))))))))</f>
        <v/>
      </c>
      <c r="P46" s="127" t="str">
        <f>IF(A46="","",VLOOKUP(A46,令和6年度契約状況調査票!$F:$CE,52,FALSE))</f>
        <v/>
      </c>
    </row>
    <row r="47" spans="1:16" s="127" customFormat="1" ht="69.95" customHeight="1">
      <c r="A47" s="126" t="str">
        <f>IF(MAX(令和6年度契約状況調査票!F13:F52)&gt;=ROW()-5,ROW()-5,"")</f>
        <v/>
      </c>
      <c r="B47" s="113" t="str">
        <f>IF(A47="","",VLOOKUP(A47,令和6年度契約状況調査票!$F:$AW,4,FALSE))</f>
        <v/>
      </c>
      <c r="C47" s="112" t="str">
        <f>IF(A47="","",VLOOKUP(A47,令和6年度契約状況調査票!$F:$AW,5,FALSE))</f>
        <v/>
      </c>
      <c r="D47" s="114" t="str">
        <f>IF(A47="","",VLOOKUP(A47,令和6年度契約状況調査票!$F:$AW,8,FALSE))</f>
        <v/>
      </c>
      <c r="E47" s="113" t="str">
        <f>IF(A47="","",VLOOKUP(A47,令和6年度契約状況調査票!$F:$AW,9,FALSE))</f>
        <v/>
      </c>
      <c r="F47" s="115" t="str">
        <f>IF(A47="","",VLOOKUP(A47,令和6年度契約状況調査票!$F:$AW,10,FALSE))</f>
        <v/>
      </c>
      <c r="G47" s="128" t="str">
        <f>IF(A47="","",VLOOKUP(A47,令和6年度契約状況調査票!$F:$AW,30,FALSE))</f>
        <v/>
      </c>
      <c r="H47" s="116" t="str">
        <f>IF(A47="","",IF(VLOOKUP(A47,令和6年度契約状況調査票!$F:$AW,13,FALSE)="他官署で調達手続きを実施のため","他官署で調達手続きを実施のため",IF(VLOOKUP(A47,令和6年度契約状況調査票!$F:$AW,20,FALSE)="②同種の他の契約の予定価格を類推されるおそれがあるため公表しない","同種の他の契約の予定価格を類推されるおそれがあるため公表しない",IF(VLOOKUP(A47,令和6年度契約状況調査票!$F:$AW,20,FALSE)="－","－",IF(VLOOKUP(A47,令和6年度契約状況調査票!$F:$AW,6,FALSE)&lt;&gt;"",TEXT(VLOOKUP(A47,令和6年度契約状況調査票!$F:$AW,13,FALSE),"#,##0円")&amp;CHAR(10)&amp;"(A)",VLOOKUP(A47,令和6年度契約状況調査票!$F:$AW,13,FALSE))))))</f>
        <v/>
      </c>
      <c r="I47" s="116" t="str">
        <f>IF(A47="","",VLOOKUP(A47,令和6年度契約状況調査票!$F:$AW,14,FALSE))</f>
        <v/>
      </c>
      <c r="J47" s="117" t="str">
        <f>IF(A47="","",IF(VLOOKUP(A47,令和6年度契約状況調査票!$F:$AW,13,FALSE)="他官署で調達手続きを実施のため","－",IF(VLOOKUP(A47,令和6年度契約状況調査票!$F:$AW,20,FALSE)="②同種の他の契約の予定価格を類推されるおそれがあるため公表しない","－",IF(VLOOKUP(A47,令和6年度契約状況調査票!$F:$AW,20,FALSE)="－","－",IF(VLOOKUP(A47,令和6年度契約状況調査票!$F:$AW,6,FALSE)&lt;&gt;"",TEXT(VLOOKUP(A47,令和6年度契約状況調査票!$F:$AW,16,FALSE),"#.0%")&amp;CHAR(10)&amp;"(B/A×100)",VLOOKUP(A47,令和6年度契約状況調査票!$F:$AW,16,FALSE))))))</f>
        <v/>
      </c>
      <c r="K47" s="129"/>
      <c r="L47" s="117" t="str">
        <f>IF(A47="","",IF(VLOOKUP(A47,令和6年度契約状況調査票!$F:$AW,26,FALSE)="①公益社団法人","公社",IF(VLOOKUP(A47,令和6年度契約状況調査票!$F:$AW,26,FALSE)="②公益財団法人","公財","")))</f>
        <v/>
      </c>
      <c r="M47" s="117" t="str">
        <f>IF(A47="","",VLOOKUP(A47,令和6年度契約状況調査票!$F:$AW,27,FALSE))</f>
        <v/>
      </c>
      <c r="N47" s="129" t="str">
        <f>IF(A47="","",IF(VLOOKUP(A47,令和6年度契約状況調査票!$F:$AW,12,FALSE)="国所管",VLOOKUP(A47,令和6年度契約状況調査票!$F:$AW,23,FALSE),""))</f>
        <v/>
      </c>
      <c r="O47" s="118" t="str">
        <f>IF(A47="","",IF(AND(Q47="○",P47="分担契約/単価契約"),"単価契約"&amp;CHAR(10)&amp;"予定調達総額 "&amp;TEXT(VLOOKUP(A47,令和6年度契約状況調査票!$F:$AW,15,FALSE),"#,##0円")&amp;"(B)"&amp;CHAR(10)&amp;"分担契約"&amp;CHAR(10)&amp;VLOOKUP(A47,令和6年度契約状況調査票!$F:$AW,31,FALSE),IF(AND(Q47="○",P47="分担契約"),"分担契約"&amp;CHAR(10)&amp;"契約総額 "&amp;TEXT(VLOOKUP(A47,令和6年度契約状況調査票!$F:$AW,15,FALSE),"#,##0円")&amp;"(B)"&amp;CHAR(10)&amp;VLOOKUP(A47,令和6年度契約状況調査票!$F:$AW,31,FALSE),(IF(P47="分担契約/単価契約","単価契約"&amp;CHAR(10)&amp;"予定調達総額 "&amp;TEXT(VLOOKUP(A47,令和6年度契約状況調査票!$F:$AW,15,FALSE),"#,##0円")&amp;CHAR(10)&amp;"分担契約"&amp;CHAR(10)&amp;VLOOKUP(A47,令和6年度契約状況調査票!$F:$AW,31,FALSE),IF(P47="分担契約","分担契約"&amp;CHAR(10)&amp;"契約総額 "&amp;TEXT(VLOOKUP(A47,令和6年度契約状況調査票!$F:$AW,15,FALSE),"#,##0円")&amp;CHAR(10)&amp;VLOOKUP(A47,令和6年度契約状況調査票!$F:$AW,31,FALSE),IF(P47="単価契約","単価契約"&amp;CHAR(10)&amp;"予定調達総額 "&amp;TEXT(VLOOKUP(A47,令和6年度契約状況調査票!$F:$AW,15,FALSE),"#,##0円")&amp;CHAR(10)&amp;VLOOKUP(A47,令和6年度契約状況調査票!$F:$AW,31,FALSE),VLOOKUP(A47,令和6年度契約状況調査票!$F:$AW,31,FALSE))))))))</f>
        <v/>
      </c>
      <c r="P47" s="127" t="str">
        <f>IF(A47="","",VLOOKUP(A47,令和6年度契約状況調査票!$F:$CE,52,FALSE))</f>
        <v/>
      </c>
    </row>
    <row r="48" spans="1:16" s="127" customFormat="1" ht="69.95" customHeight="1">
      <c r="A48" s="126" t="str">
        <f>IF(MAX(令和6年度契約状況調査票!F13:F53)&gt;=ROW()-5,ROW()-5,"")</f>
        <v/>
      </c>
      <c r="B48" s="113" t="str">
        <f>IF(A48="","",VLOOKUP(A48,令和6年度契約状況調査票!$F:$AW,4,FALSE))</f>
        <v/>
      </c>
      <c r="C48" s="112" t="str">
        <f>IF(A48="","",VLOOKUP(A48,令和6年度契約状況調査票!$F:$AW,5,FALSE))</f>
        <v/>
      </c>
      <c r="D48" s="114" t="str">
        <f>IF(A48="","",VLOOKUP(A48,令和6年度契約状況調査票!$F:$AW,8,FALSE))</f>
        <v/>
      </c>
      <c r="E48" s="113" t="str">
        <f>IF(A48="","",VLOOKUP(A48,令和6年度契約状況調査票!$F:$AW,9,FALSE))</f>
        <v/>
      </c>
      <c r="F48" s="115" t="str">
        <f>IF(A48="","",VLOOKUP(A48,令和6年度契約状況調査票!$F:$AW,10,FALSE))</f>
        <v/>
      </c>
      <c r="G48" s="128" t="str">
        <f>IF(A48="","",VLOOKUP(A48,令和6年度契約状況調査票!$F:$AW,30,FALSE))</f>
        <v/>
      </c>
      <c r="H48" s="116" t="str">
        <f>IF(A48="","",IF(VLOOKUP(A48,令和6年度契約状況調査票!$F:$AW,13,FALSE)="他官署で調達手続きを実施のため","他官署で調達手続きを実施のため",IF(VLOOKUP(A48,令和6年度契約状況調査票!$F:$AW,20,FALSE)="②同種の他の契約の予定価格を類推されるおそれがあるため公表しない","同種の他の契約の予定価格を類推されるおそれがあるため公表しない",IF(VLOOKUP(A48,令和6年度契約状況調査票!$F:$AW,20,FALSE)="－","－",IF(VLOOKUP(A48,令和6年度契約状況調査票!$F:$AW,6,FALSE)&lt;&gt;"",TEXT(VLOOKUP(A48,令和6年度契約状況調査票!$F:$AW,13,FALSE),"#,##0円")&amp;CHAR(10)&amp;"(A)",VLOOKUP(A48,令和6年度契約状況調査票!$F:$AW,13,FALSE))))))</f>
        <v/>
      </c>
      <c r="I48" s="116" t="str">
        <f>IF(A48="","",VLOOKUP(A48,令和6年度契約状況調査票!$F:$AW,14,FALSE))</f>
        <v/>
      </c>
      <c r="J48" s="117" t="str">
        <f>IF(A48="","",IF(VLOOKUP(A48,令和6年度契約状況調査票!$F:$AW,13,FALSE)="他官署で調達手続きを実施のため","－",IF(VLOOKUP(A48,令和6年度契約状況調査票!$F:$AW,20,FALSE)="②同種の他の契約の予定価格を類推されるおそれがあるため公表しない","－",IF(VLOOKUP(A48,令和6年度契約状況調査票!$F:$AW,20,FALSE)="－","－",IF(VLOOKUP(A48,令和6年度契約状況調査票!$F:$AW,6,FALSE)&lt;&gt;"",TEXT(VLOOKUP(A48,令和6年度契約状況調査票!$F:$AW,16,FALSE),"#.0%")&amp;CHAR(10)&amp;"(B/A×100)",VLOOKUP(A48,令和6年度契約状況調査票!$F:$AW,16,FALSE))))))</f>
        <v/>
      </c>
      <c r="K48" s="129"/>
      <c r="L48" s="117" t="str">
        <f>IF(A48="","",IF(VLOOKUP(A48,令和6年度契約状況調査票!$F:$AW,26,FALSE)="①公益社団法人","公社",IF(VLOOKUP(A48,令和6年度契約状況調査票!$F:$AW,26,FALSE)="②公益財団法人","公財","")))</f>
        <v/>
      </c>
      <c r="M48" s="117" t="str">
        <f>IF(A48="","",VLOOKUP(A48,令和6年度契約状況調査票!$F:$AW,27,FALSE))</f>
        <v/>
      </c>
      <c r="N48" s="129" t="str">
        <f>IF(A48="","",IF(VLOOKUP(A48,令和6年度契約状況調査票!$F:$AW,12,FALSE)="国所管",VLOOKUP(A48,令和6年度契約状況調査票!$F:$AW,23,FALSE),""))</f>
        <v/>
      </c>
      <c r="O48" s="118" t="str">
        <f>IF(A48="","",IF(AND(Q48="○",P48="分担契約/単価契約"),"単価契約"&amp;CHAR(10)&amp;"予定調達総額 "&amp;TEXT(VLOOKUP(A48,令和6年度契約状況調査票!$F:$AW,15,FALSE),"#,##0円")&amp;"(B)"&amp;CHAR(10)&amp;"分担契約"&amp;CHAR(10)&amp;VLOOKUP(A48,令和6年度契約状況調査票!$F:$AW,31,FALSE),IF(AND(Q48="○",P48="分担契約"),"分担契約"&amp;CHAR(10)&amp;"契約総額 "&amp;TEXT(VLOOKUP(A48,令和6年度契約状況調査票!$F:$AW,15,FALSE),"#,##0円")&amp;"(B)"&amp;CHAR(10)&amp;VLOOKUP(A48,令和6年度契約状況調査票!$F:$AW,31,FALSE),(IF(P48="分担契約/単価契約","単価契約"&amp;CHAR(10)&amp;"予定調達総額 "&amp;TEXT(VLOOKUP(A48,令和6年度契約状況調査票!$F:$AW,15,FALSE),"#,##0円")&amp;CHAR(10)&amp;"分担契約"&amp;CHAR(10)&amp;VLOOKUP(A48,令和6年度契約状況調査票!$F:$AW,31,FALSE),IF(P48="分担契約","分担契約"&amp;CHAR(10)&amp;"契約総額 "&amp;TEXT(VLOOKUP(A48,令和6年度契約状況調査票!$F:$AW,15,FALSE),"#,##0円")&amp;CHAR(10)&amp;VLOOKUP(A48,令和6年度契約状況調査票!$F:$AW,31,FALSE),IF(P48="単価契約","単価契約"&amp;CHAR(10)&amp;"予定調達総額 "&amp;TEXT(VLOOKUP(A48,令和6年度契約状況調査票!$F:$AW,15,FALSE),"#,##0円")&amp;CHAR(10)&amp;VLOOKUP(A48,令和6年度契約状況調査票!$F:$AW,31,FALSE),VLOOKUP(A48,令和6年度契約状況調査票!$F:$AW,31,FALSE))))))))</f>
        <v/>
      </c>
      <c r="P48" s="127" t="str">
        <f>IF(A48="","",VLOOKUP(A48,令和6年度契約状況調査票!$F:$CE,52,FALSE))</f>
        <v/>
      </c>
    </row>
    <row r="49" spans="1:16" s="127" customFormat="1" ht="69.95" customHeight="1">
      <c r="A49" s="126" t="str">
        <f>IF(MAX(令和6年度契約状況調査票!F13:F54)&gt;=ROW()-5,ROW()-5,"")</f>
        <v/>
      </c>
      <c r="B49" s="113" t="str">
        <f>IF(A49="","",VLOOKUP(A49,令和6年度契約状況調査票!$F:$AW,4,FALSE))</f>
        <v/>
      </c>
      <c r="C49" s="112" t="str">
        <f>IF(A49="","",VLOOKUP(A49,令和6年度契約状況調査票!$F:$AW,5,FALSE))</f>
        <v/>
      </c>
      <c r="D49" s="114" t="str">
        <f>IF(A49="","",VLOOKUP(A49,令和6年度契約状況調査票!$F:$AW,8,FALSE))</f>
        <v/>
      </c>
      <c r="E49" s="113" t="str">
        <f>IF(A49="","",VLOOKUP(A49,令和6年度契約状況調査票!$F:$AW,9,FALSE))</f>
        <v/>
      </c>
      <c r="F49" s="115" t="str">
        <f>IF(A49="","",VLOOKUP(A49,令和6年度契約状況調査票!$F:$AW,10,FALSE))</f>
        <v/>
      </c>
      <c r="G49" s="128" t="str">
        <f>IF(A49="","",VLOOKUP(A49,令和6年度契約状況調査票!$F:$AW,30,FALSE))</f>
        <v/>
      </c>
      <c r="H49" s="116" t="str">
        <f>IF(A49="","",IF(VLOOKUP(A49,令和6年度契約状況調査票!$F:$AW,13,FALSE)="他官署で調達手続きを実施のため","他官署で調達手続きを実施のため",IF(VLOOKUP(A49,令和6年度契約状況調査票!$F:$AW,20,FALSE)="②同種の他の契約の予定価格を類推されるおそれがあるため公表しない","同種の他の契約の予定価格を類推されるおそれがあるため公表しない",IF(VLOOKUP(A49,令和6年度契約状況調査票!$F:$AW,20,FALSE)="－","－",IF(VLOOKUP(A49,令和6年度契約状況調査票!$F:$AW,6,FALSE)&lt;&gt;"",TEXT(VLOOKUP(A49,令和6年度契約状況調査票!$F:$AW,13,FALSE),"#,##0円")&amp;CHAR(10)&amp;"(A)",VLOOKUP(A49,令和6年度契約状況調査票!$F:$AW,13,FALSE))))))</f>
        <v/>
      </c>
      <c r="I49" s="116" t="str">
        <f>IF(A49="","",VLOOKUP(A49,令和6年度契約状況調査票!$F:$AW,14,FALSE))</f>
        <v/>
      </c>
      <c r="J49" s="117" t="str">
        <f>IF(A49="","",IF(VLOOKUP(A49,令和6年度契約状況調査票!$F:$AW,13,FALSE)="他官署で調達手続きを実施のため","－",IF(VLOOKUP(A49,令和6年度契約状況調査票!$F:$AW,20,FALSE)="②同種の他の契約の予定価格を類推されるおそれがあるため公表しない","－",IF(VLOOKUP(A49,令和6年度契約状況調査票!$F:$AW,20,FALSE)="－","－",IF(VLOOKUP(A49,令和6年度契約状況調査票!$F:$AW,6,FALSE)&lt;&gt;"",TEXT(VLOOKUP(A49,令和6年度契約状況調査票!$F:$AW,16,FALSE),"#.0%")&amp;CHAR(10)&amp;"(B/A×100)",VLOOKUP(A49,令和6年度契約状況調査票!$F:$AW,16,FALSE))))))</f>
        <v/>
      </c>
      <c r="K49" s="129"/>
      <c r="L49" s="117" t="str">
        <f>IF(A49="","",IF(VLOOKUP(A49,令和6年度契約状況調査票!$F:$AW,26,FALSE)="①公益社団法人","公社",IF(VLOOKUP(A49,令和6年度契約状況調査票!$F:$AW,26,FALSE)="②公益財団法人","公財","")))</f>
        <v/>
      </c>
      <c r="M49" s="117" t="str">
        <f>IF(A49="","",VLOOKUP(A49,令和6年度契約状況調査票!$F:$AW,27,FALSE))</f>
        <v/>
      </c>
      <c r="N49" s="129" t="str">
        <f>IF(A49="","",IF(VLOOKUP(A49,令和6年度契約状況調査票!$F:$AW,12,FALSE)="国所管",VLOOKUP(A49,令和6年度契約状況調査票!$F:$AW,23,FALSE),""))</f>
        <v/>
      </c>
      <c r="O49" s="118" t="str">
        <f>IF(A49="","",IF(AND(Q49="○",P49="分担契約/単価契約"),"単価契約"&amp;CHAR(10)&amp;"予定調達総額 "&amp;TEXT(VLOOKUP(A49,令和6年度契約状況調査票!$F:$AW,15,FALSE),"#,##0円")&amp;"(B)"&amp;CHAR(10)&amp;"分担契約"&amp;CHAR(10)&amp;VLOOKUP(A49,令和6年度契約状況調査票!$F:$AW,31,FALSE),IF(AND(Q49="○",P49="分担契約"),"分担契約"&amp;CHAR(10)&amp;"契約総額 "&amp;TEXT(VLOOKUP(A49,令和6年度契約状況調査票!$F:$AW,15,FALSE),"#,##0円")&amp;"(B)"&amp;CHAR(10)&amp;VLOOKUP(A49,令和6年度契約状況調査票!$F:$AW,31,FALSE),(IF(P49="分担契約/単価契約","単価契約"&amp;CHAR(10)&amp;"予定調達総額 "&amp;TEXT(VLOOKUP(A49,令和6年度契約状況調査票!$F:$AW,15,FALSE),"#,##0円")&amp;CHAR(10)&amp;"分担契約"&amp;CHAR(10)&amp;VLOOKUP(A49,令和6年度契約状況調査票!$F:$AW,31,FALSE),IF(P49="分担契約","分担契約"&amp;CHAR(10)&amp;"契約総額 "&amp;TEXT(VLOOKUP(A49,令和6年度契約状況調査票!$F:$AW,15,FALSE),"#,##0円")&amp;CHAR(10)&amp;VLOOKUP(A49,令和6年度契約状況調査票!$F:$AW,31,FALSE),IF(P49="単価契約","単価契約"&amp;CHAR(10)&amp;"予定調達総額 "&amp;TEXT(VLOOKUP(A49,令和6年度契約状況調査票!$F:$AW,15,FALSE),"#,##0円")&amp;CHAR(10)&amp;VLOOKUP(A49,令和6年度契約状況調査票!$F:$AW,31,FALSE),VLOOKUP(A49,令和6年度契約状況調査票!$F:$AW,31,FALSE))))))))</f>
        <v/>
      </c>
      <c r="P49" s="127" t="str">
        <f>IF(A49="","",VLOOKUP(A49,令和6年度契約状況調査票!$F:$CE,52,FALSE))</f>
        <v/>
      </c>
    </row>
    <row r="50" spans="1:16" s="127" customFormat="1" ht="69.95" customHeight="1">
      <c r="A50" s="126" t="str">
        <f>IF(MAX(令和6年度契約状況調査票!F13:F55)&gt;=ROW()-5,ROW()-5,"")</f>
        <v/>
      </c>
      <c r="B50" s="113" t="str">
        <f>IF(A50="","",VLOOKUP(A50,令和6年度契約状況調査票!$F:$AW,4,FALSE))</f>
        <v/>
      </c>
      <c r="C50" s="112" t="str">
        <f>IF(A50="","",VLOOKUP(A50,令和6年度契約状況調査票!$F:$AW,5,FALSE))</f>
        <v/>
      </c>
      <c r="D50" s="114" t="str">
        <f>IF(A50="","",VLOOKUP(A50,令和6年度契約状況調査票!$F:$AW,8,FALSE))</f>
        <v/>
      </c>
      <c r="E50" s="113" t="str">
        <f>IF(A50="","",VLOOKUP(A50,令和6年度契約状況調査票!$F:$AW,9,FALSE))</f>
        <v/>
      </c>
      <c r="F50" s="115" t="str">
        <f>IF(A50="","",VLOOKUP(A50,令和6年度契約状況調査票!$F:$AW,10,FALSE))</f>
        <v/>
      </c>
      <c r="G50" s="128" t="str">
        <f>IF(A50="","",VLOOKUP(A50,令和6年度契約状況調査票!$F:$AW,30,FALSE))</f>
        <v/>
      </c>
      <c r="H50" s="116" t="str">
        <f>IF(A50="","",IF(VLOOKUP(A50,令和6年度契約状況調査票!$F:$AW,13,FALSE)="他官署で調達手続きを実施のため","他官署で調達手続きを実施のため",IF(VLOOKUP(A50,令和6年度契約状況調査票!$F:$AW,20,FALSE)="②同種の他の契約の予定価格を類推されるおそれがあるため公表しない","同種の他の契約の予定価格を類推されるおそれがあるため公表しない",IF(VLOOKUP(A50,令和6年度契約状況調査票!$F:$AW,20,FALSE)="－","－",IF(VLOOKUP(A50,令和6年度契約状況調査票!$F:$AW,6,FALSE)&lt;&gt;"",TEXT(VLOOKUP(A50,令和6年度契約状況調査票!$F:$AW,13,FALSE),"#,##0円")&amp;CHAR(10)&amp;"(A)",VLOOKUP(A50,令和6年度契約状況調査票!$F:$AW,13,FALSE))))))</f>
        <v/>
      </c>
      <c r="I50" s="116" t="str">
        <f>IF(A50="","",VLOOKUP(A50,令和6年度契約状況調査票!$F:$AW,14,FALSE))</f>
        <v/>
      </c>
      <c r="J50" s="117" t="str">
        <f>IF(A50="","",IF(VLOOKUP(A50,令和6年度契約状況調査票!$F:$AW,13,FALSE)="他官署で調達手続きを実施のため","－",IF(VLOOKUP(A50,令和6年度契約状況調査票!$F:$AW,20,FALSE)="②同種の他の契約の予定価格を類推されるおそれがあるため公表しない","－",IF(VLOOKUP(A50,令和6年度契約状況調査票!$F:$AW,20,FALSE)="－","－",IF(VLOOKUP(A50,令和6年度契約状況調査票!$F:$AW,6,FALSE)&lt;&gt;"",TEXT(VLOOKUP(A50,令和6年度契約状況調査票!$F:$AW,16,FALSE),"#.0%")&amp;CHAR(10)&amp;"(B/A×100)",VLOOKUP(A50,令和6年度契約状況調査票!$F:$AW,16,FALSE))))))</f>
        <v/>
      </c>
      <c r="K50" s="129"/>
      <c r="L50" s="117" t="str">
        <f>IF(A50="","",IF(VLOOKUP(A50,令和6年度契約状況調査票!$F:$AW,26,FALSE)="①公益社団法人","公社",IF(VLOOKUP(A50,令和6年度契約状況調査票!$F:$AW,26,FALSE)="②公益財団法人","公財","")))</f>
        <v/>
      </c>
      <c r="M50" s="117" t="str">
        <f>IF(A50="","",VLOOKUP(A50,令和6年度契約状況調査票!$F:$AW,27,FALSE))</f>
        <v/>
      </c>
      <c r="N50" s="129" t="str">
        <f>IF(A50="","",IF(VLOOKUP(A50,令和6年度契約状況調査票!$F:$AW,12,FALSE)="国所管",VLOOKUP(A50,令和6年度契約状況調査票!$F:$AW,23,FALSE),""))</f>
        <v/>
      </c>
      <c r="O50" s="118" t="str">
        <f>IF(A50="","",IF(AND(Q50="○",P50="分担契約/単価契約"),"単価契約"&amp;CHAR(10)&amp;"予定調達総額 "&amp;TEXT(VLOOKUP(A50,令和6年度契約状況調査票!$F:$AW,15,FALSE),"#,##0円")&amp;"(B)"&amp;CHAR(10)&amp;"分担契約"&amp;CHAR(10)&amp;VLOOKUP(A50,令和6年度契約状況調査票!$F:$AW,31,FALSE),IF(AND(Q50="○",P50="分担契約"),"分担契約"&amp;CHAR(10)&amp;"契約総額 "&amp;TEXT(VLOOKUP(A50,令和6年度契約状況調査票!$F:$AW,15,FALSE),"#,##0円")&amp;"(B)"&amp;CHAR(10)&amp;VLOOKUP(A50,令和6年度契約状況調査票!$F:$AW,31,FALSE),(IF(P50="分担契約/単価契約","単価契約"&amp;CHAR(10)&amp;"予定調達総額 "&amp;TEXT(VLOOKUP(A50,令和6年度契約状況調査票!$F:$AW,15,FALSE),"#,##0円")&amp;CHAR(10)&amp;"分担契約"&amp;CHAR(10)&amp;VLOOKUP(A50,令和6年度契約状況調査票!$F:$AW,31,FALSE),IF(P50="分担契約","分担契約"&amp;CHAR(10)&amp;"契約総額 "&amp;TEXT(VLOOKUP(A50,令和6年度契約状況調査票!$F:$AW,15,FALSE),"#,##0円")&amp;CHAR(10)&amp;VLOOKUP(A50,令和6年度契約状況調査票!$F:$AW,31,FALSE),IF(P50="単価契約","単価契約"&amp;CHAR(10)&amp;"予定調達総額 "&amp;TEXT(VLOOKUP(A50,令和6年度契約状況調査票!$F:$AW,15,FALSE),"#,##0円")&amp;CHAR(10)&amp;VLOOKUP(A50,令和6年度契約状況調査票!$F:$AW,31,FALSE),VLOOKUP(A50,令和6年度契約状況調査票!$F:$AW,31,FALSE))))))))</f>
        <v/>
      </c>
      <c r="P50" s="127" t="str">
        <f>IF(A50="","",VLOOKUP(A50,令和6年度契約状況調査票!$F:$CE,52,FALSE))</f>
        <v/>
      </c>
    </row>
    <row r="51" spans="1:16" s="127" customFormat="1" ht="69.95" customHeight="1">
      <c r="A51" s="126" t="str">
        <f>IF(MAX(令和6年度契約状況調査票!F13:F56)&gt;=ROW()-5,ROW()-5,"")</f>
        <v/>
      </c>
      <c r="B51" s="113" t="str">
        <f>IF(A51="","",VLOOKUP(A51,令和6年度契約状況調査票!$F:$AW,4,FALSE))</f>
        <v/>
      </c>
      <c r="C51" s="112" t="str">
        <f>IF(A51="","",VLOOKUP(A51,令和6年度契約状況調査票!$F:$AW,5,FALSE))</f>
        <v/>
      </c>
      <c r="D51" s="114" t="str">
        <f>IF(A51="","",VLOOKUP(A51,令和6年度契約状況調査票!$F:$AW,8,FALSE))</f>
        <v/>
      </c>
      <c r="E51" s="113" t="str">
        <f>IF(A51="","",VLOOKUP(A51,令和6年度契約状況調査票!$F:$AW,9,FALSE))</f>
        <v/>
      </c>
      <c r="F51" s="115" t="str">
        <f>IF(A51="","",VLOOKUP(A51,令和6年度契約状況調査票!$F:$AW,10,FALSE))</f>
        <v/>
      </c>
      <c r="G51" s="128" t="str">
        <f>IF(A51="","",VLOOKUP(A51,令和6年度契約状況調査票!$F:$AW,30,FALSE))</f>
        <v/>
      </c>
      <c r="H51" s="116" t="str">
        <f>IF(A51="","",IF(VLOOKUP(A51,令和6年度契約状況調査票!$F:$AW,13,FALSE)="他官署で調達手続きを実施のため","他官署で調達手続きを実施のため",IF(VLOOKUP(A51,令和6年度契約状況調査票!$F:$AW,20,FALSE)="②同種の他の契約の予定価格を類推されるおそれがあるため公表しない","同種の他の契約の予定価格を類推されるおそれがあるため公表しない",IF(VLOOKUP(A51,令和6年度契約状況調査票!$F:$AW,20,FALSE)="－","－",IF(VLOOKUP(A51,令和6年度契約状況調査票!$F:$AW,6,FALSE)&lt;&gt;"",TEXT(VLOOKUP(A51,令和6年度契約状況調査票!$F:$AW,13,FALSE),"#,##0円")&amp;CHAR(10)&amp;"(A)",VLOOKUP(A51,令和6年度契約状況調査票!$F:$AW,13,FALSE))))))</f>
        <v/>
      </c>
      <c r="I51" s="116" t="str">
        <f>IF(A51="","",VLOOKUP(A51,令和6年度契約状況調査票!$F:$AW,14,FALSE))</f>
        <v/>
      </c>
      <c r="J51" s="117" t="str">
        <f>IF(A51="","",IF(VLOOKUP(A51,令和6年度契約状況調査票!$F:$AW,13,FALSE)="他官署で調達手続きを実施のため","－",IF(VLOOKUP(A51,令和6年度契約状況調査票!$F:$AW,20,FALSE)="②同種の他の契約の予定価格を類推されるおそれがあるため公表しない","－",IF(VLOOKUP(A51,令和6年度契約状況調査票!$F:$AW,20,FALSE)="－","－",IF(VLOOKUP(A51,令和6年度契約状況調査票!$F:$AW,6,FALSE)&lt;&gt;"",TEXT(VLOOKUP(A51,令和6年度契約状況調査票!$F:$AW,16,FALSE),"#.0%")&amp;CHAR(10)&amp;"(B/A×100)",VLOOKUP(A51,令和6年度契約状況調査票!$F:$AW,16,FALSE))))))</f>
        <v/>
      </c>
      <c r="K51" s="129"/>
      <c r="L51" s="117" t="str">
        <f>IF(A51="","",IF(VLOOKUP(A51,令和6年度契約状況調査票!$F:$AW,26,FALSE)="①公益社団法人","公社",IF(VLOOKUP(A51,令和6年度契約状況調査票!$F:$AW,26,FALSE)="②公益財団法人","公財","")))</f>
        <v/>
      </c>
      <c r="M51" s="117" t="str">
        <f>IF(A51="","",VLOOKUP(A51,令和6年度契約状況調査票!$F:$AW,27,FALSE))</f>
        <v/>
      </c>
      <c r="N51" s="129" t="str">
        <f>IF(A51="","",IF(VLOOKUP(A51,令和6年度契約状況調査票!$F:$AW,12,FALSE)="国所管",VLOOKUP(A51,令和6年度契約状況調査票!$F:$AW,23,FALSE),""))</f>
        <v/>
      </c>
      <c r="O51" s="118" t="str">
        <f>IF(A51="","",IF(AND(Q51="○",P51="分担契約/単価契約"),"単価契約"&amp;CHAR(10)&amp;"予定調達総額 "&amp;TEXT(VLOOKUP(A51,令和6年度契約状況調査票!$F:$AW,15,FALSE),"#,##0円")&amp;"(B)"&amp;CHAR(10)&amp;"分担契約"&amp;CHAR(10)&amp;VLOOKUP(A51,令和6年度契約状況調査票!$F:$AW,31,FALSE),IF(AND(Q51="○",P51="分担契約"),"分担契約"&amp;CHAR(10)&amp;"契約総額 "&amp;TEXT(VLOOKUP(A51,令和6年度契約状況調査票!$F:$AW,15,FALSE),"#,##0円")&amp;"(B)"&amp;CHAR(10)&amp;VLOOKUP(A51,令和6年度契約状況調査票!$F:$AW,31,FALSE),(IF(P51="分担契約/単価契約","単価契約"&amp;CHAR(10)&amp;"予定調達総額 "&amp;TEXT(VLOOKUP(A51,令和6年度契約状況調査票!$F:$AW,15,FALSE),"#,##0円")&amp;CHAR(10)&amp;"分担契約"&amp;CHAR(10)&amp;VLOOKUP(A51,令和6年度契約状況調査票!$F:$AW,31,FALSE),IF(P51="分担契約","分担契約"&amp;CHAR(10)&amp;"契約総額 "&amp;TEXT(VLOOKUP(A51,令和6年度契約状況調査票!$F:$AW,15,FALSE),"#,##0円")&amp;CHAR(10)&amp;VLOOKUP(A51,令和6年度契約状況調査票!$F:$AW,31,FALSE),IF(P51="単価契約","単価契約"&amp;CHAR(10)&amp;"予定調達総額 "&amp;TEXT(VLOOKUP(A51,令和6年度契約状況調査票!$F:$AW,15,FALSE),"#,##0円")&amp;CHAR(10)&amp;VLOOKUP(A51,令和6年度契約状況調査票!$F:$AW,31,FALSE),VLOOKUP(A51,令和6年度契約状況調査票!$F:$AW,31,FALSE))))))))</f>
        <v/>
      </c>
      <c r="P51" s="127" t="str">
        <f>IF(A51="","",VLOOKUP(A51,令和6年度契約状況調査票!$F:$CE,52,FALSE))</f>
        <v/>
      </c>
    </row>
    <row r="52" spans="1:16" s="127" customFormat="1" ht="69.95" customHeight="1">
      <c r="A52" s="126" t="str">
        <f>IF(MAX(令和6年度契約状況調査票!F13:F57)&gt;=ROW()-5,ROW()-5,"")</f>
        <v/>
      </c>
      <c r="B52" s="113" t="str">
        <f>IF(A52="","",VLOOKUP(A52,令和6年度契約状況調査票!$F:$AW,4,FALSE))</f>
        <v/>
      </c>
      <c r="C52" s="112" t="str">
        <f>IF(A52="","",VLOOKUP(A52,令和6年度契約状況調査票!$F:$AW,5,FALSE))</f>
        <v/>
      </c>
      <c r="D52" s="114" t="str">
        <f>IF(A52="","",VLOOKUP(A52,令和6年度契約状況調査票!$F:$AW,8,FALSE))</f>
        <v/>
      </c>
      <c r="E52" s="113" t="str">
        <f>IF(A52="","",VLOOKUP(A52,令和6年度契約状況調査票!$F:$AW,9,FALSE))</f>
        <v/>
      </c>
      <c r="F52" s="115" t="str">
        <f>IF(A52="","",VLOOKUP(A52,令和6年度契約状況調査票!$F:$AW,10,FALSE))</f>
        <v/>
      </c>
      <c r="G52" s="128" t="str">
        <f>IF(A52="","",VLOOKUP(A52,令和6年度契約状況調査票!$F:$AW,30,FALSE))</f>
        <v/>
      </c>
      <c r="H52" s="116" t="str">
        <f>IF(A52="","",IF(VLOOKUP(A52,令和6年度契約状況調査票!$F:$AW,13,FALSE)="他官署で調達手続きを実施のため","他官署で調達手続きを実施のため",IF(VLOOKUP(A52,令和6年度契約状況調査票!$F:$AW,20,FALSE)="②同種の他の契約の予定価格を類推されるおそれがあるため公表しない","同種の他の契約の予定価格を類推されるおそれがあるため公表しない",IF(VLOOKUP(A52,令和6年度契約状況調査票!$F:$AW,20,FALSE)="－","－",IF(VLOOKUP(A52,令和6年度契約状況調査票!$F:$AW,6,FALSE)&lt;&gt;"",TEXT(VLOOKUP(A52,令和6年度契約状況調査票!$F:$AW,13,FALSE),"#,##0円")&amp;CHAR(10)&amp;"(A)",VLOOKUP(A52,令和6年度契約状況調査票!$F:$AW,13,FALSE))))))</f>
        <v/>
      </c>
      <c r="I52" s="116" t="str">
        <f>IF(A52="","",VLOOKUP(A52,令和6年度契約状況調査票!$F:$AW,14,FALSE))</f>
        <v/>
      </c>
      <c r="J52" s="117" t="str">
        <f>IF(A52="","",IF(VLOOKUP(A52,令和6年度契約状況調査票!$F:$AW,13,FALSE)="他官署で調達手続きを実施のため","－",IF(VLOOKUP(A52,令和6年度契約状況調査票!$F:$AW,20,FALSE)="②同種の他の契約の予定価格を類推されるおそれがあるため公表しない","－",IF(VLOOKUP(A52,令和6年度契約状況調査票!$F:$AW,20,FALSE)="－","－",IF(VLOOKUP(A52,令和6年度契約状況調査票!$F:$AW,6,FALSE)&lt;&gt;"",TEXT(VLOOKUP(A52,令和6年度契約状況調査票!$F:$AW,16,FALSE),"#.0%")&amp;CHAR(10)&amp;"(B/A×100)",VLOOKUP(A52,令和6年度契約状況調査票!$F:$AW,16,FALSE))))))</f>
        <v/>
      </c>
      <c r="K52" s="129"/>
      <c r="L52" s="117" t="str">
        <f>IF(A52="","",IF(VLOOKUP(A52,令和6年度契約状況調査票!$F:$AW,26,FALSE)="①公益社団法人","公社",IF(VLOOKUP(A52,令和6年度契約状況調査票!$F:$AW,26,FALSE)="②公益財団法人","公財","")))</f>
        <v/>
      </c>
      <c r="M52" s="117" t="str">
        <f>IF(A52="","",VLOOKUP(A52,令和6年度契約状況調査票!$F:$AW,27,FALSE))</f>
        <v/>
      </c>
      <c r="N52" s="129" t="str">
        <f>IF(A52="","",IF(VLOOKUP(A52,令和6年度契約状況調査票!$F:$AW,12,FALSE)="国所管",VLOOKUP(A52,令和6年度契約状況調査票!$F:$AW,23,FALSE),""))</f>
        <v/>
      </c>
      <c r="O52" s="118" t="str">
        <f>IF(A52="","",IF(AND(Q52="○",P52="分担契約/単価契約"),"単価契約"&amp;CHAR(10)&amp;"予定調達総額 "&amp;TEXT(VLOOKUP(A52,令和6年度契約状況調査票!$F:$AW,15,FALSE),"#,##0円")&amp;"(B)"&amp;CHAR(10)&amp;"分担契約"&amp;CHAR(10)&amp;VLOOKUP(A52,令和6年度契約状況調査票!$F:$AW,31,FALSE),IF(AND(Q52="○",P52="分担契約"),"分担契約"&amp;CHAR(10)&amp;"契約総額 "&amp;TEXT(VLOOKUP(A52,令和6年度契約状況調査票!$F:$AW,15,FALSE),"#,##0円")&amp;"(B)"&amp;CHAR(10)&amp;VLOOKUP(A52,令和6年度契約状況調査票!$F:$AW,31,FALSE),(IF(P52="分担契約/単価契約","単価契約"&amp;CHAR(10)&amp;"予定調達総額 "&amp;TEXT(VLOOKUP(A52,令和6年度契約状況調査票!$F:$AW,15,FALSE),"#,##0円")&amp;CHAR(10)&amp;"分担契約"&amp;CHAR(10)&amp;VLOOKUP(A52,令和6年度契約状況調査票!$F:$AW,31,FALSE),IF(P52="分担契約","分担契約"&amp;CHAR(10)&amp;"契約総額 "&amp;TEXT(VLOOKUP(A52,令和6年度契約状況調査票!$F:$AW,15,FALSE),"#,##0円")&amp;CHAR(10)&amp;VLOOKUP(A52,令和6年度契約状況調査票!$F:$AW,31,FALSE),IF(P52="単価契約","単価契約"&amp;CHAR(10)&amp;"予定調達総額 "&amp;TEXT(VLOOKUP(A52,令和6年度契約状況調査票!$F:$AW,15,FALSE),"#,##0円")&amp;CHAR(10)&amp;VLOOKUP(A52,令和6年度契約状況調査票!$F:$AW,31,FALSE),VLOOKUP(A52,令和6年度契約状況調査票!$F:$AW,31,FALSE))))))))</f>
        <v/>
      </c>
      <c r="P52" s="127" t="str">
        <f>IF(A52="","",VLOOKUP(A52,令和6年度契約状況調査票!$F:$CE,52,FALSE))</f>
        <v/>
      </c>
    </row>
    <row r="53" spans="1:16" s="127" customFormat="1" ht="69.95" customHeight="1">
      <c r="A53" s="126" t="str">
        <f>IF(MAX(令和6年度契約状況調査票!F13:F58)&gt;=ROW()-5,ROW()-5,"")</f>
        <v/>
      </c>
      <c r="B53" s="113" t="str">
        <f>IF(A53="","",VLOOKUP(A53,令和6年度契約状況調査票!$F:$AW,4,FALSE))</f>
        <v/>
      </c>
      <c r="C53" s="112" t="str">
        <f>IF(A53="","",VLOOKUP(A53,令和6年度契約状況調査票!$F:$AW,5,FALSE))</f>
        <v/>
      </c>
      <c r="D53" s="114" t="str">
        <f>IF(A53="","",VLOOKUP(A53,令和6年度契約状況調査票!$F:$AW,8,FALSE))</f>
        <v/>
      </c>
      <c r="E53" s="113" t="str">
        <f>IF(A53="","",VLOOKUP(A53,令和6年度契約状況調査票!$F:$AW,9,FALSE))</f>
        <v/>
      </c>
      <c r="F53" s="115" t="str">
        <f>IF(A53="","",VLOOKUP(A53,令和6年度契約状況調査票!$F:$AW,10,FALSE))</f>
        <v/>
      </c>
      <c r="G53" s="128" t="str">
        <f>IF(A53="","",VLOOKUP(A53,令和6年度契約状況調査票!$F:$AW,30,FALSE))</f>
        <v/>
      </c>
      <c r="H53" s="116" t="str">
        <f>IF(A53="","",IF(VLOOKUP(A53,令和6年度契約状況調査票!$F:$AW,13,FALSE)="他官署で調達手続きを実施のため","他官署で調達手続きを実施のため",IF(VLOOKUP(A53,令和6年度契約状況調査票!$F:$AW,20,FALSE)="②同種の他の契約の予定価格を類推されるおそれがあるため公表しない","同種の他の契約の予定価格を類推されるおそれがあるため公表しない",IF(VLOOKUP(A53,令和6年度契約状況調査票!$F:$AW,20,FALSE)="－","－",IF(VLOOKUP(A53,令和6年度契約状況調査票!$F:$AW,6,FALSE)&lt;&gt;"",TEXT(VLOOKUP(A53,令和6年度契約状況調査票!$F:$AW,13,FALSE),"#,##0円")&amp;CHAR(10)&amp;"(A)",VLOOKUP(A53,令和6年度契約状況調査票!$F:$AW,13,FALSE))))))</f>
        <v/>
      </c>
      <c r="I53" s="116" t="str">
        <f>IF(A53="","",VLOOKUP(A53,令和6年度契約状況調査票!$F:$AW,14,FALSE))</f>
        <v/>
      </c>
      <c r="J53" s="117" t="str">
        <f>IF(A53="","",IF(VLOOKUP(A53,令和6年度契約状況調査票!$F:$AW,13,FALSE)="他官署で調達手続きを実施のため","－",IF(VLOOKUP(A53,令和6年度契約状況調査票!$F:$AW,20,FALSE)="②同種の他の契約の予定価格を類推されるおそれがあるため公表しない","－",IF(VLOOKUP(A53,令和6年度契約状況調査票!$F:$AW,20,FALSE)="－","－",IF(VLOOKUP(A53,令和6年度契約状況調査票!$F:$AW,6,FALSE)&lt;&gt;"",TEXT(VLOOKUP(A53,令和6年度契約状況調査票!$F:$AW,16,FALSE),"#.0%")&amp;CHAR(10)&amp;"(B/A×100)",VLOOKUP(A53,令和6年度契約状況調査票!$F:$AW,16,FALSE))))))</f>
        <v/>
      </c>
      <c r="K53" s="129"/>
      <c r="L53" s="117" t="str">
        <f>IF(A53="","",IF(VLOOKUP(A53,令和6年度契約状況調査票!$F:$AW,26,FALSE)="①公益社団法人","公社",IF(VLOOKUP(A53,令和6年度契約状況調査票!$F:$AW,26,FALSE)="②公益財団法人","公財","")))</f>
        <v/>
      </c>
      <c r="M53" s="117" t="str">
        <f>IF(A53="","",VLOOKUP(A53,令和6年度契約状況調査票!$F:$AW,27,FALSE))</f>
        <v/>
      </c>
      <c r="N53" s="129" t="str">
        <f>IF(A53="","",IF(VLOOKUP(A53,令和6年度契約状況調査票!$F:$AW,12,FALSE)="国所管",VLOOKUP(A53,令和6年度契約状況調査票!$F:$AW,23,FALSE),""))</f>
        <v/>
      </c>
      <c r="O53" s="118" t="str">
        <f>IF(A53="","",IF(AND(Q53="○",P53="分担契約/単価契約"),"単価契約"&amp;CHAR(10)&amp;"予定調達総額 "&amp;TEXT(VLOOKUP(A53,令和6年度契約状況調査票!$F:$AW,15,FALSE),"#,##0円")&amp;"(B)"&amp;CHAR(10)&amp;"分担契約"&amp;CHAR(10)&amp;VLOOKUP(A53,令和6年度契約状況調査票!$F:$AW,31,FALSE),IF(AND(Q53="○",P53="分担契約"),"分担契約"&amp;CHAR(10)&amp;"契約総額 "&amp;TEXT(VLOOKUP(A53,令和6年度契約状況調査票!$F:$AW,15,FALSE),"#,##0円")&amp;"(B)"&amp;CHAR(10)&amp;VLOOKUP(A53,令和6年度契約状況調査票!$F:$AW,31,FALSE),(IF(P53="分担契約/単価契約","単価契約"&amp;CHAR(10)&amp;"予定調達総額 "&amp;TEXT(VLOOKUP(A53,令和6年度契約状況調査票!$F:$AW,15,FALSE),"#,##0円")&amp;CHAR(10)&amp;"分担契約"&amp;CHAR(10)&amp;VLOOKUP(A53,令和6年度契約状況調査票!$F:$AW,31,FALSE),IF(P53="分担契約","分担契約"&amp;CHAR(10)&amp;"契約総額 "&amp;TEXT(VLOOKUP(A53,令和6年度契約状況調査票!$F:$AW,15,FALSE),"#,##0円")&amp;CHAR(10)&amp;VLOOKUP(A53,令和6年度契約状況調査票!$F:$AW,31,FALSE),IF(P53="単価契約","単価契約"&amp;CHAR(10)&amp;"予定調達総額 "&amp;TEXT(VLOOKUP(A53,令和6年度契約状況調査票!$F:$AW,15,FALSE),"#,##0円")&amp;CHAR(10)&amp;VLOOKUP(A53,令和6年度契約状況調査票!$F:$AW,31,FALSE),VLOOKUP(A53,令和6年度契約状況調査票!$F:$AW,31,FALSE))))))))</f>
        <v/>
      </c>
      <c r="P53" s="127" t="str">
        <f>IF(A53="","",VLOOKUP(A53,令和6年度契約状況調査票!$F:$CE,52,FALSE))</f>
        <v/>
      </c>
    </row>
    <row r="54" spans="1:16" s="127" customFormat="1" ht="69.95" customHeight="1">
      <c r="A54" s="126" t="str">
        <f>IF(MAX(令和6年度契約状況調査票!F13:F59)&gt;=ROW()-5,ROW()-5,"")</f>
        <v/>
      </c>
      <c r="B54" s="113" t="str">
        <f>IF(A54="","",VLOOKUP(A54,令和6年度契約状況調査票!$F:$AW,4,FALSE))</f>
        <v/>
      </c>
      <c r="C54" s="112" t="str">
        <f>IF(A54="","",VLOOKUP(A54,令和6年度契約状況調査票!$F:$AW,5,FALSE))</f>
        <v/>
      </c>
      <c r="D54" s="114" t="str">
        <f>IF(A54="","",VLOOKUP(A54,令和6年度契約状況調査票!$F:$AW,8,FALSE))</f>
        <v/>
      </c>
      <c r="E54" s="113" t="str">
        <f>IF(A54="","",VLOOKUP(A54,令和6年度契約状況調査票!$F:$AW,9,FALSE))</f>
        <v/>
      </c>
      <c r="F54" s="115" t="str">
        <f>IF(A54="","",VLOOKUP(A54,令和6年度契約状況調査票!$F:$AW,10,FALSE))</f>
        <v/>
      </c>
      <c r="G54" s="128" t="str">
        <f>IF(A54="","",VLOOKUP(A54,令和6年度契約状況調査票!$F:$AW,30,FALSE))</f>
        <v/>
      </c>
      <c r="H54" s="116" t="str">
        <f>IF(A54="","",IF(VLOOKUP(A54,令和6年度契約状況調査票!$F:$AW,13,FALSE)="他官署で調達手続きを実施のため","他官署で調達手続きを実施のため",IF(VLOOKUP(A54,令和6年度契約状況調査票!$F:$AW,20,FALSE)="②同種の他の契約の予定価格を類推されるおそれがあるため公表しない","同種の他の契約の予定価格を類推されるおそれがあるため公表しない",IF(VLOOKUP(A54,令和6年度契約状況調査票!$F:$AW,20,FALSE)="－","－",IF(VLOOKUP(A54,令和6年度契約状況調査票!$F:$AW,6,FALSE)&lt;&gt;"",TEXT(VLOOKUP(A54,令和6年度契約状況調査票!$F:$AW,13,FALSE),"#,##0円")&amp;CHAR(10)&amp;"(A)",VLOOKUP(A54,令和6年度契約状況調査票!$F:$AW,13,FALSE))))))</f>
        <v/>
      </c>
      <c r="I54" s="116" t="str">
        <f>IF(A54="","",VLOOKUP(A54,令和6年度契約状況調査票!$F:$AW,14,FALSE))</f>
        <v/>
      </c>
      <c r="J54" s="117" t="str">
        <f>IF(A54="","",IF(VLOOKUP(A54,令和6年度契約状況調査票!$F:$AW,13,FALSE)="他官署で調達手続きを実施のため","－",IF(VLOOKUP(A54,令和6年度契約状況調査票!$F:$AW,20,FALSE)="②同種の他の契約の予定価格を類推されるおそれがあるため公表しない","－",IF(VLOOKUP(A54,令和6年度契約状況調査票!$F:$AW,20,FALSE)="－","－",IF(VLOOKUP(A54,令和6年度契約状況調査票!$F:$AW,6,FALSE)&lt;&gt;"",TEXT(VLOOKUP(A54,令和6年度契約状況調査票!$F:$AW,16,FALSE),"#.0%")&amp;CHAR(10)&amp;"(B/A×100)",VLOOKUP(A54,令和6年度契約状況調査票!$F:$AW,16,FALSE))))))</f>
        <v/>
      </c>
      <c r="K54" s="129"/>
      <c r="L54" s="117" t="str">
        <f>IF(A54="","",IF(VLOOKUP(A54,令和6年度契約状況調査票!$F:$AW,26,FALSE)="①公益社団法人","公社",IF(VLOOKUP(A54,令和6年度契約状況調査票!$F:$AW,26,FALSE)="②公益財団法人","公財","")))</f>
        <v/>
      </c>
      <c r="M54" s="117" t="str">
        <f>IF(A54="","",VLOOKUP(A54,令和6年度契約状況調査票!$F:$AW,27,FALSE))</f>
        <v/>
      </c>
      <c r="N54" s="129" t="str">
        <f>IF(A54="","",IF(VLOOKUP(A54,令和6年度契約状況調査票!$F:$AW,12,FALSE)="国所管",VLOOKUP(A54,令和6年度契約状況調査票!$F:$AW,23,FALSE),""))</f>
        <v/>
      </c>
      <c r="O54" s="118" t="str">
        <f>IF(A54="","",IF(AND(Q54="○",P54="分担契約/単価契約"),"単価契約"&amp;CHAR(10)&amp;"予定調達総額 "&amp;TEXT(VLOOKUP(A54,令和6年度契約状況調査票!$F:$AW,15,FALSE),"#,##0円")&amp;"(B)"&amp;CHAR(10)&amp;"分担契約"&amp;CHAR(10)&amp;VLOOKUP(A54,令和6年度契約状況調査票!$F:$AW,31,FALSE),IF(AND(Q54="○",P54="分担契約"),"分担契約"&amp;CHAR(10)&amp;"契約総額 "&amp;TEXT(VLOOKUP(A54,令和6年度契約状況調査票!$F:$AW,15,FALSE),"#,##0円")&amp;"(B)"&amp;CHAR(10)&amp;VLOOKUP(A54,令和6年度契約状況調査票!$F:$AW,31,FALSE),(IF(P54="分担契約/単価契約","単価契約"&amp;CHAR(10)&amp;"予定調達総額 "&amp;TEXT(VLOOKUP(A54,令和6年度契約状況調査票!$F:$AW,15,FALSE),"#,##0円")&amp;CHAR(10)&amp;"分担契約"&amp;CHAR(10)&amp;VLOOKUP(A54,令和6年度契約状況調査票!$F:$AW,31,FALSE),IF(P54="分担契約","分担契約"&amp;CHAR(10)&amp;"契約総額 "&amp;TEXT(VLOOKUP(A54,令和6年度契約状況調査票!$F:$AW,15,FALSE),"#,##0円")&amp;CHAR(10)&amp;VLOOKUP(A54,令和6年度契約状況調査票!$F:$AW,31,FALSE),IF(P54="単価契約","単価契約"&amp;CHAR(10)&amp;"予定調達総額 "&amp;TEXT(VLOOKUP(A54,令和6年度契約状況調査票!$F:$AW,15,FALSE),"#,##0円")&amp;CHAR(10)&amp;VLOOKUP(A54,令和6年度契約状況調査票!$F:$AW,31,FALSE),VLOOKUP(A54,令和6年度契約状況調査票!$F:$AW,31,FALSE))))))))</f>
        <v/>
      </c>
      <c r="P54" s="127" t="str">
        <f>IF(A54="","",VLOOKUP(A54,令和6年度契約状況調査票!$F:$CE,52,FALSE))</f>
        <v/>
      </c>
    </row>
    <row r="55" spans="1:16" s="127" customFormat="1" ht="69.95" customHeight="1">
      <c r="A55" s="126" t="str">
        <f>IF(MAX(令和6年度契約状況調査票!F13:F60)&gt;=ROW()-5,ROW()-5,"")</f>
        <v/>
      </c>
      <c r="B55" s="113" t="str">
        <f>IF(A55="","",VLOOKUP(A55,令和6年度契約状況調査票!$F:$AW,4,FALSE))</f>
        <v/>
      </c>
      <c r="C55" s="112" t="str">
        <f>IF(A55="","",VLOOKUP(A55,令和6年度契約状況調査票!$F:$AW,5,FALSE))</f>
        <v/>
      </c>
      <c r="D55" s="114" t="str">
        <f>IF(A55="","",VLOOKUP(A55,令和6年度契約状況調査票!$F:$AW,8,FALSE))</f>
        <v/>
      </c>
      <c r="E55" s="113" t="str">
        <f>IF(A55="","",VLOOKUP(A55,令和6年度契約状況調査票!$F:$AW,9,FALSE))</f>
        <v/>
      </c>
      <c r="F55" s="115" t="str">
        <f>IF(A55="","",VLOOKUP(A55,令和6年度契約状況調査票!$F:$AW,10,FALSE))</f>
        <v/>
      </c>
      <c r="G55" s="128" t="str">
        <f>IF(A55="","",VLOOKUP(A55,令和6年度契約状況調査票!$F:$AW,30,FALSE))</f>
        <v/>
      </c>
      <c r="H55" s="116" t="str">
        <f>IF(A55="","",IF(VLOOKUP(A55,令和6年度契約状況調査票!$F:$AW,13,FALSE)="他官署で調達手続きを実施のため","他官署で調達手続きを実施のため",IF(VLOOKUP(A55,令和6年度契約状況調査票!$F:$AW,20,FALSE)="②同種の他の契約の予定価格を類推されるおそれがあるため公表しない","同種の他の契約の予定価格を類推されるおそれがあるため公表しない",IF(VLOOKUP(A55,令和6年度契約状況調査票!$F:$AW,20,FALSE)="－","－",IF(VLOOKUP(A55,令和6年度契約状況調査票!$F:$AW,6,FALSE)&lt;&gt;"",TEXT(VLOOKUP(A55,令和6年度契約状況調査票!$F:$AW,13,FALSE),"#,##0円")&amp;CHAR(10)&amp;"(A)",VLOOKUP(A55,令和6年度契約状況調査票!$F:$AW,13,FALSE))))))</f>
        <v/>
      </c>
      <c r="I55" s="116" t="str">
        <f>IF(A55="","",VLOOKUP(A55,令和6年度契約状況調査票!$F:$AW,14,FALSE))</f>
        <v/>
      </c>
      <c r="J55" s="117" t="str">
        <f>IF(A55="","",IF(VLOOKUP(A55,令和6年度契約状況調査票!$F:$AW,13,FALSE)="他官署で調達手続きを実施のため","－",IF(VLOOKUP(A55,令和6年度契約状況調査票!$F:$AW,20,FALSE)="②同種の他の契約の予定価格を類推されるおそれがあるため公表しない","－",IF(VLOOKUP(A55,令和6年度契約状況調査票!$F:$AW,20,FALSE)="－","－",IF(VLOOKUP(A55,令和6年度契約状況調査票!$F:$AW,6,FALSE)&lt;&gt;"",TEXT(VLOOKUP(A55,令和6年度契約状況調査票!$F:$AW,16,FALSE),"#.0%")&amp;CHAR(10)&amp;"(B/A×100)",VLOOKUP(A55,令和6年度契約状況調査票!$F:$AW,16,FALSE))))))</f>
        <v/>
      </c>
      <c r="K55" s="129"/>
      <c r="L55" s="117" t="str">
        <f>IF(A55="","",IF(VLOOKUP(A55,令和6年度契約状況調査票!$F:$AW,26,FALSE)="①公益社団法人","公社",IF(VLOOKUP(A55,令和6年度契約状況調査票!$F:$AW,26,FALSE)="②公益財団法人","公財","")))</f>
        <v/>
      </c>
      <c r="M55" s="117" t="str">
        <f>IF(A55="","",VLOOKUP(A55,令和6年度契約状況調査票!$F:$AW,27,FALSE))</f>
        <v/>
      </c>
      <c r="N55" s="129" t="str">
        <f>IF(A55="","",IF(VLOOKUP(A55,令和6年度契約状況調査票!$F:$AW,12,FALSE)="国所管",VLOOKUP(A55,令和6年度契約状況調査票!$F:$AW,23,FALSE),""))</f>
        <v/>
      </c>
      <c r="O55" s="118" t="str">
        <f>IF(A55="","",IF(AND(Q55="○",P55="分担契約/単価契約"),"単価契約"&amp;CHAR(10)&amp;"予定調達総額 "&amp;TEXT(VLOOKUP(A55,令和6年度契約状況調査票!$F:$AW,15,FALSE),"#,##0円")&amp;"(B)"&amp;CHAR(10)&amp;"分担契約"&amp;CHAR(10)&amp;VLOOKUP(A55,令和6年度契約状況調査票!$F:$AW,31,FALSE),IF(AND(Q55="○",P55="分担契約"),"分担契約"&amp;CHAR(10)&amp;"契約総額 "&amp;TEXT(VLOOKUP(A55,令和6年度契約状況調査票!$F:$AW,15,FALSE),"#,##0円")&amp;"(B)"&amp;CHAR(10)&amp;VLOOKUP(A55,令和6年度契約状況調査票!$F:$AW,31,FALSE),(IF(P55="分担契約/単価契約","単価契約"&amp;CHAR(10)&amp;"予定調達総額 "&amp;TEXT(VLOOKUP(A55,令和6年度契約状況調査票!$F:$AW,15,FALSE),"#,##0円")&amp;CHAR(10)&amp;"分担契約"&amp;CHAR(10)&amp;VLOOKUP(A55,令和6年度契約状況調査票!$F:$AW,31,FALSE),IF(P55="分担契約","分担契約"&amp;CHAR(10)&amp;"契約総額 "&amp;TEXT(VLOOKUP(A55,令和6年度契約状況調査票!$F:$AW,15,FALSE),"#,##0円")&amp;CHAR(10)&amp;VLOOKUP(A55,令和6年度契約状況調査票!$F:$AW,31,FALSE),IF(P55="単価契約","単価契約"&amp;CHAR(10)&amp;"予定調達総額 "&amp;TEXT(VLOOKUP(A55,令和6年度契約状況調査票!$F:$AW,15,FALSE),"#,##0円")&amp;CHAR(10)&amp;VLOOKUP(A55,令和6年度契約状況調査票!$F:$AW,31,FALSE),VLOOKUP(A55,令和6年度契約状況調査票!$F:$AW,31,FALSE))))))))</f>
        <v/>
      </c>
      <c r="P55" s="127" t="str">
        <f>IF(A55="","",VLOOKUP(A55,令和6年度契約状況調査票!$F:$CE,52,FALSE))</f>
        <v/>
      </c>
    </row>
    <row r="56" spans="1:16" s="127" customFormat="1" ht="69.95" customHeight="1">
      <c r="A56" s="126" t="str">
        <f>IF(MAX(令和6年度契約状況調査票!F13:F61)&gt;=ROW()-5,ROW()-5,"")</f>
        <v/>
      </c>
      <c r="B56" s="113" t="str">
        <f>IF(A56="","",VLOOKUP(A56,令和6年度契約状況調査票!$F:$AW,4,FALSE))</f>
        <v/>
      </c>
      <c r="C56" s="112" t="str">
        <f>IF(A56="","",VLOOKUP(A56,令和6年度契約状況調査票!$F:$AW,5,FALSE))</f>
        <v/>
      </c>
      <c r="D56" s="114" t="str">
        <f>IF(A56="","",VLOOKUP(A56,令和6年度契約状況調査票!$F:$AW,8,FALSE))</f>
        <v/>
      </c>
      <c r="E56" s="113" t="str">
        <f>IF(A56="","",VLOOKUP(A56,令和6年度契約状況調査票!$F:$AW,9,FALSE))</f>
        <v/>
      </c>
      <c r="F56" s="115" t="str">
        <f>IF(A56="","",VLOOKUP(A56,令和6年度契約状況調査票!$F:$AW,10,FALSE))</f>
        <v/>
      </c>
      <c r="G56" s="128" t="str">
        <f>IF(A56="","",VLOOKUP(A56,令和6年度契約状況調査票!$F:$AW,30,FALSE))</f>
        <v/>
      </c>
      <c r="H56" s="116" t="str">
        <f>IF(A56="","",IF(VLOOKUP(A56,令和6年度契約状況調査票!$F:$AW,13,FALSE)="他官署で調達手続きを実施のため","他官署で調達手続きを実施のため",IF(VLOOKUP(A56,令和6年度契約状況調査票!$F:$AW,20,FALSE)="②同種の他の契約の予定価格を類推されるおそれがあるため公表しない","同種の他の契約の予定価格を類推されるおそれがあるため公表しない",IF(VLOOKUP(A56,令和6年度契約状況調査票!$F:$AW,20,FALSE)="－","－",IF(VLOOKUP(A56,令和6年度契約状況調査票!$F:$AW,6,FALSE)&lt;&gt;"",TEXT(VLOOKUP(A56,令和6年度契約状況調査票!$F:$AW,13,FALSE),"#,##0円")&amp;CHAR(10)&amp;"(A)",VLOOKUP(A56,令和6年度契約状況調査票!$F:$AW,13,FALSE))))))</f>
        <v/>
      </c>
      <c r="I56" s="116" t="str">
        <f>IF(A56="","",VLOOKUP(A56,令和6年度契約状況調査票!$F:$AW,14,FALSE))</f>
        <v/>
      </c>
      <c r="J56" s="117" t="str">
        <f>IF(A56="","",IF(VLOOKUP(A56,令和6年度契約状況調査票!$F:$AW,13,FALSE)="他官署で調達手続きを実施のため","－",IF(VLOOKUP(A56,令和6年度契約状況調査票!$F:$AW,20,FALSE)="②同種の他の契約の予定価格を類推されるおそれがあるため公表しない","－",IF(VLOOKUP(A56,令和6年度契約状況調査票!$F:$AW,20,FALSE)="－","－",IF(VLOOKUP(A56,令和6年度契約状況調査票!$F:$AW,6,FALSE)&lt;&gt;"",TEXT(VLOOKUP(A56,令和6年度契約状況調査票!$F:$AW,16,FALSE),"#.0%")&amp;CHAR(10)&amp;"(B/A×100)",VLOOKUP(A56,令和6年度契約状況調査票!$F:$AW,16,FALSE))))))</f>
        <v/>
      </c>
      <c r="K56" s="129"/>
      <c r="L56" s="117" t="str">
        <f>IF(A56="","",IF(VLOOKUP(A56,令和6年度契約状況調査票!$F:$AW,26,FALSE)="①公益社団法人","公社",IF(VLOOKUP(A56,令和6年度契約状況調査票!$F:$AW,26,FALSE)="②公益財団法人","公財","")))</f>
        <v/>
      </c>
      <c r="M56" s="117" t="str">
        <f>IF(A56="","",VLOOKUP(A56,令和6年度契約状況調査票!$F:$AW,27,FALSE))</f>
        <v/>
      </c>
      <c r="N56" s="129" t="str">
        <f>IF(A56="","",IF(VLOOKUP(A56,令和6年度契約状況調査票!$F:$AW,12,FALSE)="国所管",VLOOKUP(A56,令和6年度契約状況調査票!$F:$AW,23,FALSE),""))</f>
        <v/>
      </c>
      <c r="O56" s="118" t="str">
        <f>IF(A56="","",IF(AND(Q56="○",P56="分担契約/単価契約"),"単価契約"&amp;CHAR(10)&amp;"予定調達総額 "&amp;TEXT(VLOOKUP(A56,令和6年度契約状況調査票!$F:$AW,15,FALSE),"#,##0円")&amp;"(B)"&amp;CHAR(10)&amp;"分担契約"&amp;CHAR(10)&amp;VLOOKUP(A56,令和6年度契約状況調査票!$F:$AW,31,FALSE),IF(AND(Q56="○",P56="分担契約"),"分担契約"&amp;CHAR(10)&amp;"契約総額 "&amp;TEXT(VLOOKUP(A56,令和6年度契約状況調査票!$F:$AW,15,FALSE),"#,##0円")&amp;"(B)"&amp;CHAR(10)&amp;VLOOKUP(A56,令和6年度契約状況調査票!$F:$AW,31,FALSE),(IF(P56="分担契約/単価契約","単価契約"&amp;CHAR(10)&amp;"予定調達総額 "&amp;TEXT(VLOOKUP(A56,令和6年度契約状況調査票!$F:$AW,15,FALSE),"#,##0円")&amp;CHAR(10)&amp;"分担契約"&amp;CHAR(10)&amp;VLOOKUP(A56,令和6年度契約状況調査票!$F:$AW,31,FALSE),IF(P56="分担契約","分担契約"&amp;CHAR(10)&amp;"契約総額 "&amp;TEXT(VLOOKUP(A56,令和6年度契約状況調査票!$F:$AW,15,FALSE),"#,##0円")&amp;CHAR(10)&amp;VLOOKUP(A56,令和6年度契約状況調査票!$F:$AW,31,FALSE),IF(P56="単価契約","単価契約"&amp;CHAR(10)&amp;"予定調達総額 "&amp;TEXT(VLOOKUP(A56,令和6年度契約状況調査票!$F:$AW,15,FALSE),"#,##0円")&amp;CHAR(10)&amp;VLOOKUP(A56,令和6年度契約状況調査票!$F:$AW,31,FALSE),VLOOKUP(A56,令和6年度契約状況調査票!$F:$AW,31,FALSE))))))))</f>
        <v/>
      </c>
      <c r="P56" s="127" t="str">
        <f>IF(A56="","",VLOOKUP(A56,令和6年度契約状況調査票!$F:$CE,52,FALSE))</f>
        <v/>
      </c>
    </row>
    <row r="57" spans="1:16" s="127" customFormat="1" ht="69.95" customHeight="1">
      <c r="A57" s="126" t="str">
        <f>IF(MAX(令和6年度契約状況調査票!F13:F62)&gt;=ROW()-5,ROW()-5,"")</f>
        <v/>
      </c>
      <c r="B57" s="113" t="str">
        <f>IF(A57="","",VLOOKUP(A57,令和6年度契約状況調査票!$F:$AW,4,FALSE))</f>
        <v/>
      </c>
      <c r="C57" s="112" t="str">
        <f>IF(A57="","",VLOOKUP(A57,令和6年度契約状況調査票!$F:$AW,5,FALSE))</f>
        <v/>
      </c>
      <c r="D57" s="114" t="str">
        <f>IF(A57="","",VLOOKUP(A57,令和6年度契約状況調査票!$F:$AW,8,FALSE))</f>
        <v/>
      </c>
      <c r="E57" s="113" t="str">
        <f>IF(A57="","",VLOOKUP(A57,令和6年度契約状況調査票!$F:$AW,9,FALSE))</f>
        <v/>
      </c>
      <c r="F57" s="115" t="str">
        <f>IF(A57="","",VLOOKUP(A57,令和6年度契約状況調査票!$F:$AW,10,FALSE))</f>
        <v/>
      </c>
      <c r="G57" s="128" t="str">
        <f>IF(A57="","",VLOOKUP(A57,令和6年度契約状況調査票!$F:$AW,30,FALSE))</f>
        <v/>
      </c>
      <c r="H57" s="116" t="str">
        <f>IF(A57="","",IF(VLOOKUP(A57,令和6年度契約状況調査票!$F:$AW,13,FALSE)="他官署で調達手続きを実施のため","他官署で調達手続きを実施のため",IF(VLOOKUP(A57,令和6年度契約状況調査票!$F:$AW,20,FALSE)="②同種の他の契約の予定価格を類推されるおそれがあるため公表しない","同種の他の契約の予定価格を類推されるおそれがあるため公表しない",IF(VLOOKUP(A57,令和6年度契約状況調査票!$F:$AW,20,FALSE)="－","－",IF(VLOOKUP(A57,令和6年度契約状況調査票!$F:$AW,6,FALSE)&lt;&gt;"",TEXT(VLOOKUP(A57,令和6年度契約状況調査票!$F:$AW,13,FALSE),"#,##0円")&amp;CHAR(10)&amp;"(A)",VLOOKUP(A57,令和6年度契約状況調査票!$F:$AW,13,FALSE))))))</f>
        <v/>
      </c>
      <c r="I57" s="116" t="str">
        <f>IF(A57="","",VLOOKUP(A57,令和6年度契約状況調査票!$F:$AW,14,FALSE))</f>
        <v/>
      </c>
      <c r="J57" s="117" t="str">
        <f>IF(A57="","",IF(VLOOKUP(A57,令和6年度契約状況調査票!$F:$AW,13,FALSE)="他官署で調達手続きを実施のため","－",IF(VLOOKUP(A57,令和6年度契約状況調査票!$F:$AW,20,FALSE)="②同種の他の契約の予定価格を類推されるおそれがあるため公表しない","－",IF(VLOOKUP(A57,令和6年度契約状況調査票!$F:$AW,20,FALSE)="－","－",IF(VLOOKUP(A57,令和6年度契約状況調査票!$F:$AW,6,FALSE)&lt;&gt;"",TEXT(VLOOKUP(A57,令和6年度契約状況調査票!$F:$AW,16,FALSE),"#.0%")&amp;CHAR(10)&amp;"(B/A×100)",VLOOKUP(A57,令和6年度契約状況調査票!$F:$AW,16,FALSE))))))</f>
        <v/>
      </c>
      <c r="K57" s="129"/>
      <c r="L57" s="117" t="str">
        <f>IF(A57="","",IF(VLOOKUP(A57,令和6年度契約状況調査票!$F:$AW,26,FALSE)="①公益社団法人","公社",IF(VLOOKUP(A57,令和6年度契約状況調査票!$F:$AW,26,FALSE)="②公益財団法人","公財","")))</f>
        <v/>
      </c>
      <c r="M57" s="117" t="str">
        <f>IF(A57="","",VLOOKUP(A57,令和6年度契約状況調査票!$F:$AW,27,FALSE))</f>
        <v/>
      </c>
      <c r="N57" s="129" t="str">
        <f>IF(A57="","",IF(VLOOKUP(A57,令和6年度契約状況調査票!$F:$AW,12,FALSE)="国所管",VLOOKUP(A57,令和6年度契約状況調査票!$F:$AW,23,FALSE),""))</f>
        <v/>
      </c>
      <c r="O57" s="118" t="str">
        <f>IF(A57="","",IF(AND(Q57="○",P57="分担契約/単価契約"),"単価契約"&amp;CHAR(10)&amp;"予定調達総額 "&amp;TEXT(VLOOKUP(A57,令和6年度契約状況調査票!$F:$AW,15,FALSE),"#,##0円")&amp;"(B)"&amp;CHAR(10)&amp;"分担契約"&amp;CHAR(10)&amp;VLOOKUP(A57,令和6年度契約状況調査票!$F:$AW,31,FALSE),IF(AND(Q57="○",P57="分担契約"),"分担契約"&amp;CHAR(10)&amp;"契約総額 "&amp;TEXT(VLOOKUP(A57,令和6年度契約状況調査票!$F:$AW,15,FALSE),"#,##0円")&amp;"(B)"&amp;CHAR(10)&amp;VLOOKUP(A57,令和6年度契約状況調査票!$F:$AW,31,FALSE),(IF(P57="分担契約/単価契約","単価契約"&amp;CHAR(10)&amp;"予定調達総額 "&amp;TEXT(VLOOKUP(A57,令和6年度契約状況調査票!$F:$AW,15,FALSE),"#,##0円")&amp;CHAR(10)&amp;"分担契約"&amp;CHAR(10)&amp;VLOOKUP(A57,令和6年度契約状況調査票!$F:$AW,31,FALSE),IF(P57="分担契約","分担契約"&amp;CHAR(10)&amp;"契約総額 "&amp;TEXT(VLOOKUP(A57,令和6年度契約状況調査票!$F:$AW,15,FALSE),"#,##0円")&amp;CHAR(10)&amp;VLOOKUP(A57,令和6年度契約状況調査票!$F:$AW,31,FALSE),IF(P57="単価契約","単価契約"&amp;CHAR(10)&amp;"予定調達総額 "&amp;TEXT(VLOOKUP(A57,令和6年度契約状況調査票!$F:$AW,15,FALSE),"#,##0円")&amp;CHAR(10)&amp;VLOOKUP(A57,令和6年度契約状況調査票!$F:$AW,31,FALSE),VLOOKUP(A57,令和6年度契約状況調査票!$F:$AW,31,FALSE))))))))</f>
        <v/>
      </c>
      <c r="P57" s="127" t="str">
        <f>IF(A57="","",VLOOKUP(A57,令和6年度契約状況調査票!$F:$CE,52,FALSE))</f>
        <v/>
      </c>
    </row>
    <row r="58" spans="1:16" s="127" customFormat="1" ht="69.95" customHeight="1">
      <c r="A58" s="126" t="str">
        <f>IF(MAX(令和6年度契約状況調査票!F13:F63)&gt;=ROW()-5,ROW()-5,"")</f>
        <v/>
      </c>
      <c r="B58" s="113" t="str">
        <f>IF(A58="","",VLOOKUP(A58,令和6年度契約状況調査票!$F:$AW,4,FALSE))</f>
        <v/>
      </c>
      <c r="C58" s="112" t="str">
        <f>IF(A58="","",VLOOKUP(A58,令和6年度契約状況調査票!$F:$AW,5,FALSE))</f>
        <v/>
      </c>
      <c r="D58" s="114" t="str">
        <f>IF(A58="","",VLOOKUP(A58,令和6年度契約状況調査票!$F:$AW,8,FALSE))</f>
        <v/>
      </c>
      <c r="E58" s="113" t="str">
        <f>IF(A58="","",VLOOKUP(A58,令和6年度契約状況調査票!$F:$AW,9,FALSE))</f>
        <v/>
      </c>
      <c r="F58" s="115" t="str">
        <f>IF(A58="","",VLOOKUP(A58,令和6年度契約状況調査票!$F:$AW,10,FALSE))</f>
        <v/>
      </c>
      <c r="G58" s="128" t="str">
        <f>IF(A58="","",VLOOKUP(A58,令和6年度契約状況調査票!$F:$AW,30,FALSE))</f>
        <v/>
      </c>
      <c r="H58" s="116" t="str">
        <f>IF(A58="","",IF(VLOOKUP(A58,令和6年度契約状況調査票!$F:$AW,13,FALSE)="他官署で調達手続きを実施のため","他官署で調達手続きを実施のため",IF(VLOOKUP(A58,令和6年度契約状況調査票!$F:$AW,20,FALSE)="②同種の他の契約の予定価格を類推されるおそれがあるため公表しない","同種の他の契約の予定価格を類推されるおそれがあるため公表しない",IF(VLOOKUP(A58,令和6年度契約状況調査票!$F:$AW,20,FALSE)="－","－",IF(VLOOKUP(A58,令和6年度契約状況調査票!$F:$AW,6,FALSE)&lt;&gt;"",TEXT(VLOOKUP(A58,令和6年度契約状況調査票!$F:$AW,13,FALSE),"#,##0円")&amp;CHAR(10)&amp;"(A)",VLOOKUP(A58,令和6年度契約状況調査票!$F:$AW,13,FALSE))))))</f>
        <v/>
      </c>
      <c r="I58" s="116" t="str">
        <f>IF(A58="","",VLOOKUP(A58,令和6年度契約状況調査票!$F:$AW,14,FALSE))</f>
        <v/>
      </c>
      <c r="J58" s="117" t="str">
        <f>IF(A58="","",IF(VLOOKUP(A58,令和6年度契約状況調査票!$F:$AW,13,FALSE)="他官署で調達手続きを実施のため","－",IF(VLOOKUP(A58,令和6年度契約状況調査票!$F:$AW,20,FALSE)="②同種の他の契約の予定価格を類推されるおそれがあるため公表しない","－",IF(VLOOKUP(A58,令和6年度契約状況調査票!$F:$AW,20,FALSE)="－","－",IF(VLOOKUP(A58,令和6年度契約状況調査票!$F:$AW,6,FALSE)&lt;&gt;"",TEXT(VLOOKUP(A58,令和6年度契約状況調査票!$F:$AW,16,FALSE),"#.0%")&amp;CHAR(10)&amp;"(B/A×100)",VLOOKUP(A58,令和6年度契約状況調査票!$F:$AW,16,FALSE))))))</f>
        <v/>
      </c>
      <c r="K58" s="129"/>
      <c r="L58" s="117" t="str">
        <f>IF(A58="","",IF(VLOOKUP(A58,令和6年度契約状況調査票!$F:$AW,26,FALSE)="①公益社団法人","公社",IF(VLOOKUP(A58,令和6年度契約状況調査票!$F:$AW,26,FALSE)="②公益財団法人","公財","")))</f>
        <v/>
      </c>
      <c r="M58" s="117" t="str">
        <f>IF(A58="","",VLOOKUP(A58,令和6年度契約状況調査票!$F:$AW,27,FALSE))</f>
        <v/>
      </c>
      <c r="N58" s="129" t="str">
        <f>IF(A58="","",IF(VLOOKUP(A58,令和6年度契約状況調査票!$F:$AW,12,FALSE)="国所管",VLOOKUP(A58,令和6年度契約状況調査票!$F:$AW,23,FALSE),""))</f>
        <v/>
      </c>
      <c r="O58" s="118" t="str">
        <f>IF(A58="","",IF(AND(Q58="○",P58="分担契約/単価契約"),"単価契約"&amp;CHAR(10)&amp;"予定調達総額 "&amp;TEXT(VLOOKUP(A58,令和6年度契約状況調査票!$F:$AW,15,FALSE),"#,##0円")&amp;"(B)"&amp;CHAR(10)&amp;"分担契約"&amp;CHAR(10)&amp;VLOOKUP(A58,令和6年度契約状況調査票!$F:$AW,31,FALSE),IF(AND(Q58="○",P58="分担契約"),"分担契約"&amp;CHAR(10)&amp;"契約総額 "&amp;TEXT(VLOOKUP(A58,令和6年度契約状況調査票!$F:$AW,15,FALSE),"#,##0円")&amp;"(B)"&amp;CHAR(10)&amp;VLOOKUP(A58,令和6年度契約状況調査票!$F:$AW,31,FALSE),(IF(P58="分担契約/単価契約","単価契約"&amp;CHAR(10)&amp;"予定調達総額 "&amp;TEXT(VLOOKUP(A58,令和6年度契約状況調査票!$F:$AW,15,FALSE),"#,##0円")&amp;CHAR(10)&amp;"分担契約"&amp;CHAR(10)&amp;VLOOKUP(A58,令和6年度契約状況調査票!$F:$AW,31,FALSE),IF(P58="分担契約","分担契約"&amp;CHAR(10)&amp;"契約総額 "&amp;TEXT(VLOOKUP(A58,令和6年度契約状況調査票!$F:$AW,15,FALSE),"#,##0円")&amp;CHAR(10)&amp;VLOOKUP(A58,令和6年度契約状況調査票!$F:$AW,31,FALSE),IF(P58="単価契約","単価契約"&amp;CHAR(10)&amp;"予定調達総額 "&amp;TEXT(VLOOKUP(A58,令和6年度契約状況調査票!$F:$AW,15,FALSE),"#,##0円")&amp;CHAR(10)&amp;VLOOKUP(A58,令和6年度契約状況調査票!$F:$AW,31,FALSE),VLOOKUP(A58,令和6年度契約状況調査票!$F:$AW,31,FALSE))))))))</f>
        <v/>
      </c>
      <c r="P58" s="127" t="str">
        <f>IF(A58="","",VLOOKUP(A58,令和6年度契約状況調査票!$F:$CE,52,FALSE))</f>
        <v/>
      </c>
    </row>
    <row r="59" spans="1:16" s="127" customFormat="1" ht="69.95" customHeight="1">
      <c r="A59" s="126" t="str">
        <f>IF(MAX(令和6年度契約状況調査票!F13:F64)&gt;=ROW()-5,ROW()-5,"")</f>
        <v/>
      </c>
      <c r="B59" s="113" t="str">
        <f>IF(A59="","",VLOOKUP(A59,令和6年度契約状況調査票!$F:$AW,4,FALSE))</f>
        <v/>
      </c>
      <c r="C59" s="112" t="str">
        <f>IF(A59="","",VLOOKUP(A59,令和6年度契約状況調査票!$F:$AW,5,FALSE))</f>
        <v/>
      </c>
      <c r="D59" s="114" t="str">
        <f>IF(A59="","",VLOOKUP(A59,令和6年度契約状況調査票!$F:$AW,8,FALSE))</f>
        <v/>
      </c>
      <c r="E59" s="113" t="str">
        <f>IF(A59="","",VLOOKUP(A59,令和6年度契約状況調査票!$F:$AW,9,FALSE))</f>
        <v/>
      </c>
      <c r="F59" s="115" t="str">
        <f>IF(A59="","",VLOOKUP(A59,令和6年度契約状況調査票!$F:$AW,10,FALSE))</f>
        <v/>
      </c>
      <c r="G59" s="128" t="str">
        <f>IF(A59="","",VLOOKUP(A59,令和6年度契約状況調査票!$F:$AW,30,FALSE))</f>
        <v/>
      </c>
      <c r="H59" s="116" t="str">
        <f>IF(A59="","",IF(VLOOKUP(A59,令和6年度契約状況調査票!$F:$AW,13,FALSE)="他官署で調達手続きを実施のため","他官署で調達手続きを実施のため",IF(VLOOKUP(A59,令和6年度契約状況調査票!$F:$AW,20,FALSE)="②同種の他の契約の予定価格を類推されるおそれがあるため公表しない","同種の他の契約の予定価格を類推されるおそれがあるため公表しない",IF(VLOOKUP(A59,令和6年度契約状況調査票!$F:$AW,20,FALSE)="－","－",IF(VLOOKUP(A59,令和6年度契約状況調査票!$F:$AW,6,FALSE)&lt;&gt;"",TEXT(VLOOKUP(A59,令和6年度契約状況調査票!$F:$AW,13,FALSE),"#,##0円")&amp;CHAR(10)&amp;"(A)",VLOOKUP(A59,令和6年度契約状況調査票!$F:$AW,13,FALSE))))))</f>
        <v/>
      </c>
      <c r="I59" s="116" t="str">
        <f>IF(A59="","",VLOOKUP(A59,令和6年度契約状況調査票!$F:$AW,14,FALSE))</f>
        <v/>
      </c>
      <c r="J59" s="117" t="str">
        <f>IF(A59="","",IF(VLOOKUP(A59,令和6年度契約状況調査票!$F:$AW,13,FALSE)="他官署で調達手続きを実施のため","－",IF(VLOOKUP(A59,令和6年度契約状況調査票!$F:$AW,20,FALSE)="②同種の他の契約の予定価格を類推されるおそれがあるため公表しない","－",IF(VLOOKUP(A59,令和6年度契約状況調査票!$F:$AW,20,FALSE)="－","－",IF(VLOOKUP(A59,令和6年度契約状況調査票!$F:$AW,6,FALSE)&lt;&gt;"",TEXT(VLOOKUP(A59,令和6年度契約状況調査票!$F:$AW,16,FALSE),"#.0%")&amp;CHAR(10)&amp;"(B/A×100)",VLOOKUP(A59,令和6年度契約状況調査票!$F:$AW,16,FALSE))))))</f>
        <v/>
      </c>
      <c r="K59" s="129"/>
      <c r="L59" s="117" t="str">
        <f>IF(A59="","",IF(VLOOKUP(A59,令和6年度契約状況調査票!$F:$AW,26,FALSE)="①公益社団法人","公社",IF(VLOOKUP(A59,令和6年度契約状況調査票!$F:$AW,26,FALSE)="②公益財団法人","公財","")))</f>
        <v/>
      </c>
      <c r="M59" s="117" t="str">
        <f>IF(A59="","",VLOOKUP(A59,令和6年度契約状況調査票!$F:$AW,27,FALSE))</f>
        <v/>
      </c>
      <c r="N59" s="129" t="str">
        <f>IF(A59="","",IF(VLOOKUP(A59,令和6年度契約状況調査票!$F:$AW,12,FALSE)="国所管",VLOOKUP(A59,令和6年度契約状況調査票!$F:$AW,23,FALSE),""))</f>
        <v/>
      </c>
      <c r="O59" s="118" t="str">
        <f>IF(A59="","",IF(AND(Q59="○",P59="分担契約/単価契約"),"単価契約"&amp;CHAR(10)&amp;"予定調達総額 "&amp;TEXT(VLOOKUP(A59,令和6年度契約状況調査票!$F:$AW,15,FALSE),"#,##0円")&amp;"(B)"&amp;CHAR(10)&amp;"分担契約"&amp;CHAR(10)&amp;VLOOKUP(A59,令和6年度契約状況調査票!$F:$AW,31,FALSE),IF(AND(Q59="○",P59="分担契約"),"分担契約"&amp;CHAR(10)&amp;"契約総額 "&amp;TEXT(VLOOKUP(A59,令和6年度契約状況調査票!$F:$AW,15,FALSE),"#,##0円")&amp;"(B)"&amp;CHAR(10)&amp;VLOOKUP(A59,令和6年度契約状況調査票!$F:$AW,31,FALSE),(IF(P59="分担契約/単価契約","単価契約"&amp;CHAR(10)&amp;"予定調達総額 "&amp;TEXT(VLOOKUP(A59,令和6年度契約状況調査票!$F:$AW,15,FALSE),"#,##0円")&amp;CHAR(10)&amp;"分担契約"&amp;CHAR(10)&amp;VLOOKUP(A59,令和6年度契約状況調査票!$F:$AW,31,FALSE),IF(P59="分担契約","分担契約"&amp;CHAR(10)&amp;"契約総額 "&amp;TEXT(VLOOKUP(A59,令和6年度契約状況調査票!$F:$AW,15,FALSE),"#,##0円")&amp;CHAR(10)&amp;VLOOKUP(A59,令和6年度契約状況調査票!$F:$AW,31,FALSE),IF(P59="単価契約","単価契約"&amp;CHAR(10)&amp;"予定調達総額 "&amp;TEXT(VLOOKUP(A59,令和6年度契約状況調査票!$F:$AW,15,FALSE),"#,##0円")&amp;CHAR(10)&amp;VLOOKUP(A59,令和6年度契約状況調査票!$F:$AW,31,FALSE),VLOOKUP(A59,令和6年度契約状況調査票!$F:$AW,31,FALSE))))))))</f>
        <v/>
      </c>
      <c r="P59" s="127" t="str">
        <f>IF(A59="","",VLOOKUP(A59,令和6年度契約状況調査票!$F:$CE,52,FALSE))</f>
        <v/>
      </c>
    </row>
    <row r="60" spans="1:16" s="127" customFormat="1" ht="69.95" customHeight="1">
      <c r="A60" s="126" t="str">
        <f>IF(MAX(令和6年度契約状況調査票!F13:F65)&gt;=ROW()-5,ROW()-5,"")</f>
        <v/>
      </c>
      <c r="B60" s="113" t="str">
        <f>IF(A60="","",VLOOKUP(A60,令和6年度契約状況調査票!$F:$AW,4,FALSE))</f>
        <v/>
      </c>
      <c r="C60" s="112" t="str">
        <f>IF(A60="","",VLOOKUP(A60,令和6年度契約状況調査票!$F:$AW,5,FALSE))</f>
        <v/>
      </c>
      <c r="D60" s="114" t="str">
        <f>IF(A60="","",VLOOKUP(A60,令和6年度契約状況調査票!$F:$AW,8,FALSE))</f>
        <v/>
      </c>
      <c r="E60" s="113" t="str">
        <f>IF(A60="","",VLOOKUP(A60,令和6年度契約状況調査票!$F:$AW,9,FALSE))</f>
        <v/>
      </c>
      <c r="F60" s="115" t="str">
        <f>IF(A60="","",VLOOKUP(A60,令和6年度契約状況調査票!$F:$AW,10,FALSE))</f>
        <v/>
      </c>
      <c r="G60" s="128" t="str">
        <f>IF(A60="","",VLOOKUP(A60,令和6年度契約状況調査票!$F:$AW,30,FALSE))</f>
        <v/>
      </c>
      <c r="H60" s="116" t="str">
        <f>IF(A60="","",IF(VLOOKUP(A60,令和6年度契約状況調査票!$F:$AW,13,FALSE)="他官署で調達手続きを実施のため","他官署で調達手続きを実施のため",IF(VLOOKUP(A60,令和6年度契約状況調査票!$F:$AW,20,FALSE)="②同種の他の契約の予定価格を類推されるおそれがあるため公表しない","同種の他の契約の予定価格を類推されるおそれがあるため公表しない",IF(VLOOKUP(A60,令和6年度契約状況調査票!$F:$AW,20,FALSE)="－","－",IF(VLOOKUP(A60,令和6年度契約状況調査票!$F:$AW,6,FALSE)&lt;&gt;"",TEXT(VLOOKUP(A60,令和6年度契約状況調査票!$F:$AW,13,FALSE),"#,##0円")&amp;CHAR(10)&amp;"(A)",VLOOKUP(A60,令和6年度契約状況調査票!$F:$AW,13,FALSE))))))</f>
        <v/>
      </c>
      <c r="I60" s="116" t="str">
        <f>IF(A60="","",VLOOKUP(A60,令和6年度契約状況調査票!$F:$AW,14,FALSE))</f>
        <v/>
      </c>
      <c r="J60" s="117" t="str">
        <f>IF(A60="","",IF(VLOOKUP(A60,令和6年度契約状況調査票!$F:$AW,13,FALSE)="他官署で調達手続きを実施のため","－",IF(VLOOKUP(A60,令和6年度契約状況調査票!$F:$AW,20,FALSE)="②同種の他の契約の予定価格を類推されるおそれがあるため公表しない","－",IF(VLOOKUP(A60,令和6年度契約状況調査票!$F:$AW,20,FALSE)="－","－",IF(VLOOKUP(A60,令和6年度契約状況調査票!$F:$AW,6,FALSE)&lt;&gt;"",TEXT(VLOOKUP(A60,令和6年度契約状況調査票!$F:$AW,16,FALSE),"#.0%")&amp;CHAR(10)&amp;"(B/A×100)",VLOOKUP(A60,令和6年度契約状況調査票!$F:$AW,16,FALSE))))))</f>
        <v/>
      </c>
      <c r="K60" s="129"/>
      <c r="L60" s="117" t="str">
        <f>IF(A60="","",IF(VLOOKUP(A60,令和6年度契約状況調査票!$F:$AW,26,FALSE)="①公益社団法人","公社",IF(VLOOKUP(A60,令和6年度契約状況調査票!$F:$AW,26,FALSE)="②公益財団法人","公財","")))</f>
        <v/>
      </c>
      <c r="M60" s="117" t="str">
        <f>IF(A60="","",VLOOKUP(A60,令和6年度契約状況調査票!$F:$AW,27,FALSE))</f>
        <v/>
      </c>
      <c r="N60" s="129" t="str">
        <f>IF(A60="","",IF(VLOOKUP(A60,令和6年度契約状況調査票!$F:$AW,12,FALSE)="国所管",VLOOKUP(A60,令和6年度契約状況調査票!$F:$AW,23,FALSE),""))</f>
        <v/>
      </c>
      <c r="O60" s="118" t="str">
        <f>IF(A60="","",IF(AND(Q60="○",P60="分担契約/単価契約"),"単価契約"&amp;CHAR(10)&amp;"予定調達総額 "&amp;TEXT(VLOOKUP(A60,令和6年度契約状況調査票!$F:$AW,15,FALSE),"#,##0円")&amp;"(B)"&amp;CHAR(10)&amp;"分担契約"&amp;CHAR(10)&amp;VLOOKUP(A60,令和6年度契約状況調査票!$F:$AW,31,FALSE),IF(AND(Q60="○",P60="分担契約"),"分担契約"&amp;CHAR(10)&amp;"契約総額 "&amp;TEXT(VLOOKUP(A60,令和6年度契約状況調査票!$F:$AW,15,FALSE),"#,##0円")&amp;"(B)"&amp;CHAR(10)&amp;VLOOKUP(A60,令和6年度契約状況調査票!$F:$AW,31,FALSE),(IF(P60="分担契約/単価契約","単価契約"&amp;CHAR(10)&amp;"予定調達総額 "&amp;TEXT(VLOOKUP(A60,令和6年度契約状況調査票!$F:$AW,15,FALSE),"#,##0円")&amp;CHAR(10)&amp;"分担契約"&amp;CHAR(10)&amp;VLOOKUP(A60,令和6年度契約状況調査票!$F:$AW,31,FALSE),IF(P60="分担契約","分担契約"&amp;CHAR(10)&amp;"契約総額 "&amp;TEXT(VLOOKUP(A60,令和6年度契約状況調査票!$F:$AW,15,FALSE),"#,##0円")&amp;CHAR(10)&amp;VLOOKUP(A60,令和6年度契約状況調査票!$F:$AW,31,FALSE),IF(P60="単価契約","単価契約"&amp;CHAR(10)&amp;"予定調達総額 "&amp;TEXT(VLOOKUP(A60,令和6年度契約状況調査票!$F:$AW,15,FALSE),"#,##0円")&amp;CHAR(10)&amp;VLOOKUP(A60,令和6年度契約状況調査票!$F:$AW,31,FALSE),VLOOKUP(A60,令和6年度契約状況調査票!$F:$AW,31,FALSE))))))))</f>
        <v/>
      </c>
      <c r="P60" s="127" t="str">
        <f>IF(A60="","",VLOOKUP(A60,令和6年度契約状況調査票!$F:$CE,52,FALSE))</f>
        <v/>
      </c>
    </row>
    <row r="61" spans="1:16" s="127" customFormat="1" ht="69.95" customHeight="1">
      <c r="A61" s="126" t="str">
        <f>IF(MAX(令和6年度契約状況調査票!F13:F66)&gt;=ROW()-5,ROW()-5,"")</f>
        <v/>
      </c>
      <c r="B61" s="113" t="str">
        <f>IF(A61="","",VLOOKUP(A61,令和6年度契約状況調査票!$F:$AW,4,FALSE))</f>
        <v/>
      </c>
      <c r="C61" s="112" t="str">
        <f>IF(A61="","",VLOOKUP(A61,令和6年度契約状況調査票!$F:$AW,5,FALSE))</f>
        <v/>
      </c>
      <c r="D61" s="114" t="str">
        <f>IF(A61="","",VLOOKUP(A61,令和6年度契約状況調査票!$F:$AW,8,FALSE))</f>
        <v/>
      </c>
      <c r="E61" s="113" t="str">
        <f>IF(A61="","",VLOOKUP(A61,令和6年度契約状況調査票!$F:$AW,9,FALSE))</f>
        <v/>
      </c>
      <c r="F61" s="115" t="str">
        <f>IF(A61="","",VLOOKUP(A61,令和6年度契約状況調査票!$F:$AW,10,FALSE))</f>
        <v/>
      </c>
      <c r="G61" s="128" t="str">
        <f>IF(A61="","",VLOOKUP(A61,令和6年度契約状況調査票!$F:$AW,30,FALSE))</f>
        <v/>
      </c>
      <c r="H61" s="116" t="str">
        <f>IF(A61="","",IF(VLOOKUP(A61,令和6年度契約状況調査票!$F:$AW,13,FALSE)="他官署で調達手続きを実施のため","他官署で調達手続きを実施のため",IF(VLOOKUP(A61,令和6年度契約状況調査票!$F:$AW,20,FALSE)="②同種の他の契約の予定価格を類推されるおそれがあるため公表しない","同種の他の契約の予定価格を類推されるおそれがあるため公表しない",IF(VLOOKUP(A61,令和6年度契約状況調査票!$F:$AW,20,FALSE)="－","－",IF(VLOOKUP(A61,令和6年度契約状況調査票!$F:$AW,6,FALSE)&lt;&gt;"",TEXT(VLOOKUP(A61,令和6年度契約状況調査票!$F:$AW,13,FALSE),"#,##0円")&amp;CHAR(10)&amp;"(A)",VLOOKUP(A61,令和6年度契約状況調査票!$F:$AW,13,FALSE))))))</f>
        <v/>
      </c>
      <c r="I61" s="116" t="str">
        <f>IF(A61="","",VLOOKUP(A61,令和6年度契約状況調査票!$F:$AW,14,FALSE))</f>
        <v/>
      </c>
      <c r="J61" s="117" t="str">
        <f>IF(A61="","",IF(VLOOKUP(A61,令和6年度契約状況調査票!$F:$AW,13,FALSE)="他官署で調達手続きを実施のため","－",IF(VLOOKUP(A61,令和6年度契約状況調査票!$F:$AW,20,FALSE)="②同種の他の契約の予定価格を類推されるおそれがあるため公表しない","－",IF(VLOOKUP(A61,令和6年度契約状況調査票!$F:$AW,20,FALSE)="－","－",IF(VLOOKUP(A61,令和6年度契約状況調査票!$F:$AW,6,FALSE)&lt;&gt;"",TEXT(VLOOKUP(A61,令和6年度契約状況調査票!$F:$AW,16,FALSE),"#.0%")&amp;CHAR(10)&amp;"(B/A×100)",VLOOKUP(A61,令和6年度契約状況調査票!$F:$AW,16,FALSE))))))</f>
        <v/>
      </c>
      <c r="K61" s="129"/>
      <c r="L61" s="117" t="str">
        <f>IF(A61="","",IF(VLOOKUP(A61,令和6年度契約状況調査票!$F:$AW,26,FALSE)="①公益社団法人","公社",IF(VLOOKUP(A61,令和6年度契約状況調査票!$F:$AW,26,FALSE)="②公益財団法人","公財","")))</f>
        <v/>
      </c>
      <c r="M61" s="117" t="str">
        <f>IF(A61="","",VLOOKUP(A61,令和6年度契約状況調査票!$F:$AW,27,FALSE))</f>
        <v/>
      </c>
      <c r="N61" s="129" t="str">
        <f>IF(A61="","",IF(VLOOKUP(A61,令和6年度契約状況調査票!$F:$AW,12,FALSE)="国所管",VLOOKUP(A61,令和6年度契約状況調査票!$F:$AW,23,FALSE),""))</f>
        <v/>
      </c>
      <c r="O61" s="118" t="str">
        <f>IF(A61="","",IF(AND(Q61="○",P61="分担契約/単価契約"),"単価契約"&amp;CHAR(10)&amp;"予定調達総額 "&amp;TEXT(VLOOKUP(A61,令和6年度契約状況調査票!$F:$AW,15,FALSE),"#,##0円")&amp;"(B)"&amp;CHAR(10)&amp;"分担契約"&amp;CHAR(10)&amp;VLOOKUP(A61,令和6年度契約状況調査票!$F:$AW,31,FALSE),IF(AND(Q61="○",P61="分担契約"),"分担契約"&amp;CHAR(10)&amp;"契約総額 "&amp;TEXT(VLOOKUP(A61,令和6年度契約状況調査票!$F:$AW,15,FALSE),"#,##0円")&amp;"(B)"&amp;CHAR(10)&amp;VLOOKUP(A61,令和6年度契約状況調査票!$F:$AW,31,FALSE),(IF(P61="分担契約/単価契約","単価契約"&amp;CHAR(10)&amp;"予定調達総額 "&amp;TEXT(VLOOKUP(A61,令和6年度契約状況調査票!$F:$AW,15,FALSE),"#,##0円")&amp;CHAR(10)&amp;"分担契約"&amp;CHAR(10)&amp;VLOOKUP(A61,令和6年度契約状況調査票!$F:$AW,31,FALSE),IF(P61="分担契約","分担契約"&amp;CHAR(10)&amp;"契約総額 "&amp;TEXT(VLOOKUP(A61,令和6年度契約状況調査票!$F:$AW,15,FALSE),"#,##0円")&amp;CHAR(10)&amp;VLOOKUP(A61,令和6年度契約状況調査票!$F:$AW,31,FALSE),IF(P61="単価契約","単価契約"&amp;CHAR(10)&amp;"予定調達総額 "&amp;TEXT(VLOOKUP(A61,令和6年度契約状況調査票!$F:$AW,15,FALSE),"#,##0円")&amp;CHAR(10)&amp;VLOOKUP(A61,令和6年度契約状況調査票!$F:$AW,31,FALSE),VLOOKUP(A61,令和6年度契約状況調査票!$F:$AW,31,FALSE))))))))</f>
        <v/>
      </c>
      <c r="P61" s="127" t="str">
        <f>IF(A61="","",VLOOKUP(A61,令和6年度契約状況調査票!$F:$CE,52,FALSE))</f>
        <v/>
      </c>
    </row>
    <row r="62" spans="1:16" s="127" customFormat="1" ht="69.95" customHeight="1">
      <c r="A62" s="126" t="str">
        <f>IF(MAX(令和6年度契約状況調査票!F13:F67)&gt;=ROW()-5,ROW()-5,"")</f>
        <v/>
      </c>
      <c r="B62" s="113" t="str">
        <f>IF(A62="","",VLOOKUP(A62,令和6年度契約状況調査票!$F:$AW,4,FALSE))</f>
        <v/>
      </c>
      <c r="C62" s="112" t="str">
        <f>IF(A62="","",VLOOKUP(A62,令和6年度契約状況調査票!$F:$AW,5,FALSE))</f>
        <v/>
      </c>
      <c r="D62" s="114" t="str">
        <f>IF(A62="","",VLOOKUP(A62,令和6年度契約状況調査票!$F:$AW,8,FALSE))</f>
        <v/>
      </c>
      <c r="E62" s="113" t="str">
        <f>IF(A62="","",VLOOKUP(A62,令和6年度契約状況調査票!$F:$AW,9,FALSE))</f>
        <v/>
      </c>
      <c r="F62" s="115" t="str">
        <f>IF(A62="","",VLOOKUP(A62,令和6年度契約状況調査票!$F:$AW,10,FALSE))</f>
        <v/>
      </c>
      <c r="G62" s="128" t="str">
        <f>IF(A62="","",VLOOKUP(A62,令和6年度契約状況調査票!$F:$AW,30,FALSE))</f>
        <v/>
      </c>
      <c r="H62" s="116" t="str">
        <f>IF(A62="","",IF(VLOOKUP(A62,令和6年度契約状況調査票!$F:$AW,13,FALSE)="他官署で調達手続きを実施のため","他官署で調達手続きを実施のため",IF(VLOOKUP(A62,令和6年度契約状況調査票!$F:$AW,20,FALSE)="②同種の他の契約の予定価格を類推されるおそれがあるため公表しない","同種の他の契約の予定価格を類推されるおそれがあるため公表しない",IF(VLOOKUP(A62,令和6年度契約状況調査票!$F:$AW,20,FALSE)="－","－",IF(VLOOKUP(A62,令和6年度契約状況調査票!$F:$AW,6,FALSE)&lt;&gt;"",TEXT(VLOOKUP(A62,令和6年度契約状況調査票!$F:$AW,13,FALSE),"#,##0円")&amp;CHAR(10)&amp;"(A)",VLOOKUP(A62,令和6年度契約状況調査票!$F:$AW,13,FALSE))))))</f>
        <v/>
      </c>
      <c r="I62" s="116" t="str">
        <f>IF(A62="","",VLOOKUP(A62,令和6年度契約状況調査票!$F:$AW,14,FALSE))</f>
        <v/>
      </c>
      <c r="J62" s="117" t="str">
        <f>IF(A62="","",IF(VLOOKUP(A62,令和6年度契約状況調査票!$F:$AW,13,FALSE)="他官署で調達手続きを実施のため","－",IF(VLOOKUP(A62,令和6年度契約状況調査票!$F:$AW,20,FALSE)="②同種の他の契約の予定価格を類推されるおそれがあるため公表しない","－",IF(VLOOKUP(A62,令和6年度契約状況調査票!$F:$AW,20,FALSE)="－","－",IF(VLOOKUP(A62,令和6年度契約状況調査票!$F:$AW,6,FALSE)&lt;&gt;"",TEXT(VLOOKUP(A62,令和6年度契約状況調査票!$F:$AW,16,FALSE),"#.0%")&amp;CHAR(10)&amp;"(B/A×100)",VLOOKUP(A62,令和6年度契約状況調査票!$F:$AW,16,FALSE))))))</f>
        <v/>
      </c>
      <c r="K62" s="129"/>
      <c r="L62" s="117" t="str">
        <f>IF(A62="","",IF(VLOOKUP(A62,令和6年度契約状況調査票!$F:$AW,26,FALSE)="①公益社団法人","公社",IF(VLOOKUP(A62,令和6年度契約状況調査票!$F:$AW,26,FALSE)="②公益財団法人","公財","")))</f>
        <v/>
      </c>
      <c r="M62" s="117" t="str">
        <f>IF(A62="","",VLOOKUP(A62,令和6年度契約状況調査票!$F:$AW,27,FALSE))</f>
        <v/>
      </c>
      <c r="N62" s="129" t="str">
        <f>IF(A62="","",IF(VLOOKUP(A62,令和6年度契約状況調査票!$F:$AW,12,FALSE)="国所管",VLOOKUP(A62,令和6年度契約状況調査票!$F:$AW,23,FALSE),""))</f>
        <v/>
      </c>
      <c r="O62" s="118" t="str">
        <f>IF(A62="","",IF(AND(Q62="○",P62="分担契約/単価契約"),"単価契約"&amp;CHAR(10)&amp;"予定調達総額 "&amp;TEXT(VLOOKUP(A62,令和6年度契約状況調査票!$F:$AW,15,FALSE),"#,##0円")&amp;"(B)"&amp;CHAR(10)&amp;"分担契約"&amp;CHAR(10)&amp;VLOOKUP(A62,令和6年度契約状況調査票!$F:$AW,31,FALSE),IF(AND(Q62="○",P62="分担契約"),"分担契約"&amp;CHAR(10)&amp;"契約総額 "&amp;TEXT(VLOOKUP(A62,令和6年度契約状況調査票!$F:$AW,15,FALSE),"#,##0円")&amp;"(B)"&amp;CHAR(10)&amp;VLOOKUP(A62,令和6年度契約状況調査票!$F:$AW,31,FALSE),(IF(P62="分担契約/単価契約","単価契約"&amp;CHAR(10)&amp;"予定調達総額 "&amp;TEXT(VLOOKUP(A62,令和6年度契約状況調査票!$F:$AW,15,FALSE),"#,##0円")&amp;CHAR(10)&amp;"分担契約"&amp;CHAR(10)&amp;VLOOKUP(A62,令和6年度契約状況調査票!$F:$AW,31,FALSE),IF(P62="分担契約","分担契約"&amp;CHAR(10)&amp;"契約総額 "&amp;TEXT(VLOOKUP(A62,令和6年度契約状況調査票!$F:$AW,15,FALSE),"#,##0円")&amp;CHAR(10)&amp;VLOOKUP(A62,令和6年度契約状況調査票!$F:$AW,31,FALSE),IF(P62="単価契約","単価契約"&amp;CHAR(10)&amp;"予定調達総額 "&amp;TEXT(VLOOKUP(A62,令和6年度契約状況調査票!$F:$AW,15,FALSE),"#,##0円")&amp;CHAR(10)&amp;VLOOKUP(A62,令和6年度契約状況調査票!$F:$AW,31,FALSE),VLOOKUP(A62,令和6年度契約状況調査票!$F:$AW,31,FALSE))))))))</f>
        <v/>
      </c>
      <c r="P62" s="127" t="str">
        <f>IF(A62="","",VLOOKUP(A62,令和6年度契約状況調査票!$F:$CE,52,FALSE))</f>
        <v/>
      </c>
    </row>
    <row r="63" spans="1:16" s="127" customFormat="1" ht="69.95" customHeight="1">
      <c r="A63" s="126" t="str">
        <f>IF(MAX(令和6年度契約状況調査票!F13:F68)&gt;=ROW()-5,ROW()-5,"")</f>
        <v/>
      </c>
      <c r="B63" s="113" t="str">
        <f>IF(A63="","",VLOOKUP(A63,令和6年度契約状況調査票!$F:$AW,4,FALSE))</f>
        <v/>
      </c>
      <c r="C63" s="112" t="str">
        <f>IF(A63="","",VLOOKUP(A63,令和6年度契約状況調査票!$F:$AW,5,FALSE))</f>
        <v/>
      </c>
      <c r="D63" s="114" t="str">
        <f>IF(A63="","",VLOOKUP(A63,令和6年度契約状況調査票!$F:$AW,8,FALSE))</f>
        <v/>
      </c>
      <c r="E63" s="113" t="str">
        <f>IF(A63="","",VLOOKUP(A63,令和6年度契約状況調査票!$F:$AW,9,FALSE))</f>
        <v/>
      </c>
      <c r="F63" s="115" t="str">
        <f>IF(A63="","",VLOOKUP(A63,令和6年度契約状況調査票!$F:$AW,10,FALSE))</f>
        <v/>
      </c>
      <c r="G63" s="128" t="str">
        <f>IF(A63="","",VLOOKUP(A63,令和6年度契約状況調査票!$F:$AW,30,FALSE))</f>
        <v/>
      </c>
      <c r="H63" s="116" t="str">
        <f>IF(A63="","",IF(VLOOKUP(A63,令和6年度契約状況調査票!$F:$AW,13,FALSE)="他官署で調達手続きを実施のため","他官署で調達手続きを実施のため",IF(VLOOKUP(A63,令和6年度契約状況調査票!$F:$AW,20,FALSE)="②同種の他の契約の予定価格を類推されるおそれがあるため公表しない","同種の他の契約の予定価格を類推されるおそれがあるため公表しない",IF(VLOOKUP(A63,令和6年度契約状況調査票!$F:$AW,20,FALSE)="－","－",IF(VLOOKUP(A63,令和6年度契約状況調査票!$F:$AW,6,FALSE)&lt;&gt;"",TEXT(VLOOKUP(A63,令和6年度契約状況調査票!$F:$AW,13,FALSE),"#,##0円")&amp;CHAR(10)&amp;"(A)",VLOOKUP(A63,令和6年度契約状況調査票!$F:$AW,13,FALSE))))))</f>
        <v/>
      </c>
      <c r="I63" s="116" t="str">
        <f>IF(A63="","",VLOOKUP(A63,令和6年度契約状況調査票!$F:$AW,14,FALSE))</f>
        <v/>
      </c>
      <c r="J63" s="117" t="str">
        <f>IF(A63="","",IF(VLOOKUP(A63,令和6年度契約状況調査票!$F:$AW,13,FALSE)="他官署で調達手続きを実施のため","－",IF(VLOOKUP(A63,令和6年度契約状況調査票!$F:$AW,20,FALSE)="②同種の他の契約の予定価格を類推されるおそれがあるため公表しない","－",IF(VLOOKUP(A63,令和6年度契約状況調査票!$F:$AW,20,FALSE)="－","－",IF(VLOOKUP(A63,令和6年度契約状況調査票!$F:$AW,6,FALSE)&lt;&gt;"",TEXT(VLOOKUP(A63,令和6年度契約状況調査票!$F:$AW,16,FALSE),"#.0%")&amp;CHAR(10)&amp;"(B/A×100)",VLOOKUP(A63,令和6年度契約状況調査票!$F:$AW,16,FALSE))))))</f>
        <v/>
      </c>
      <c r="K63" s="129"/>
      <c r="L63" s="117" t="str">
        <f>IF(A63="","",IF(VLOOKUP(A63,令和6年度契約状況調査票!$F:$AW,26,FALSE)="①公益社団法人","公社",IF(VLOOKUP(A63,令和6年度契約状況調査票!$F:$AW,26,FALSE)="②公益財団法人","公財","")))</f>
        <v/>
      </c>
      <c r="M63" s="117" t="str">
        <f>IF(A63="","",VLOOKUP(A63,令和6年度契約状況調査票!$F:$AW,27,FALSE))</f>
        <v/>
      </c>
      <c r="N63" s="129" t="str">
        <f>IF(A63="","",IF(VLOOKUP(A63,令和6年度契約状況調査票!$F:$AW,12,FALSE)="国所管",VLOOKUP(A63,令和6年度契約状況調査票!$F:$AW,23,FALSE),""))</f>
        <v/>
      </c>
      <c r="O63" s="118" t="str">
        <f>IF(A63="","",IF(AND(Q63="○",P63="分担契約/単価契約"),"単価契約"&amp;CHAR(10)&amp;"予定調達総額 "&amp;TEXT(VLOOKUP(A63,令和6年度契約状況調査票!$F:$AW,15,FALSE),"#,##0円")&amp;"(B)"&amp;CHAR(10)&amp;"分担契約"&amp;CHAR(10)&amp;VLOOKUP(A63,令和6年度契約状況調査票!$F:$AW,31,FALSE),IF(AND(Q63="○",P63="分担契約"),"分担契約"&amp;CHAR(10)&amp;"契約総額 "&amp;TEXT(VLOOKUP(A63,令和6年度契約状況調査票!$F:$AW,15,FALSE),"#,##0円")&amp;"(B)"&amp;CHAR(10)&amp;VLOOKUP(A63,令和6年度契約状況調査票!$F:$AW,31,FALSE),(IF(P63="分担契約/単価契約","単価契約"&amp;CHAR(10)&amp;"予定調達総額 "&amp;TEXT(VLOOKUP(A63,令和6年度契約状況調査票!$F:$AW,15,FALSE),"#,##0円")&amp;CHAR(10)&amp;"分担契約"&amp;CHAR(10)&amp;VLOOKUP(A63,令和6年度契約状況調査票!$F:$AW,31,FALSE),IF(P63="分担契約","分担契約"&amp;CHAR(10)&amp;"契約総額 "&amp;TEXT(VLOOKUP(A63,令和6年度契約状況調査票!$F:$AW,15,FALSE),"#,##0円")&amp;CHAR(10)&amp;VLOOKUP(A63,令和6年度契約状況調査票!$F:$AW,31,FALSE),IF(P63="単価契約","単価契約"&amp;CHAR(10)&amp;"予定調達総額 "&amp;TEXT(VLOOKUP(A63,令和6年度契約状況調査票!$F:$AW,15,FALSE),"#,##0円")&amp;CHAR(10)&amp;VLOOKUP(A63,令和6年度契約状況調査票!$F:$AW,31,FALSE),VLOOKUP(A63,令和6年度契約状況調査票!$F:$AW,31,FALSE))))))))</f>
        <v/>
      </c>
      <c r="P63" s="127" t="str">
        <f>IF(A63="","",VLOOKUP(A63,令和6年度契約状況調査票!$F:$CE,52,FALSE))</f>
        <v/>
      </c>
    </row>
    <row r="64" spans="1:16" s="127" customFormat="1" ht="69.95" customHeight="1">
      <c r="A64" s="126" t="str">
        <f>IF(MAX(令和6年度契約状況調査票!F13:F69)&gt;=ROW()-5,ROW()-5,"")</f>
        <v/>
      </c>
      <c r="B64" s="113" t="str">
        <f>IF(A64="","",VLOOKUP(A64,令和6年度契約状況調査票!$F:$AW,4,FALSE))</f>
        <v/>
      </c>
      <c r="C64" s="112" t="str">
        <f>IF(A64="","",VLOOKUP(A64,令和6年度契約状況調査票!$F:$AW,5,FALSE))</f>
        <v/>
      </c>
      <c r="D64" s="114" t="str">
        <f>IF(A64="","",VLOOKUP(A64,令和6年度契約状況調査票!$F:$AW,8,FALSE))</f>
        <v/>
      </c>
      <c r="E64" s="113" t="str">
        <f>IF(A64="","",VLOOKUP(A64,令和6年度契約状況調査票!$F:$AW,9,FALSE))</f>
        <v/>
      </c>
      <c r="F64" s="115" t="str">
        <f>IF(A64="","",VLOOKUP(A64,令和6年度契約状況調査票!$F:$AW,10,FALSE))</f>
        <v/>
      </c>
      <c r="G64" s="128" t="str">
        <f>IF(A64="","",VLOOKUP(A64,令和6年度契約状況調査票!$F:$AW,30,FALSE))</f>
        <v/>
      </c>
      <c r="H64" s="116" t="str">
        <f>IF(A64="","",IF(VLOOKUP(A64,令和6年度契約状況調査票!$F:$AW,13,FALSE)="他官署で調達手続きを実施のため","他官署で調達手続きを実施のため",IF(VLOOKUP(A64,令和6年度契約状況調査票!$F:$AW,20,FALSE)="②同種の他の契約の予定価格を類推されるおそれがあるため公表しない","同種の他の契約の予定価格を類推されるおそれがあるため公表しない",IF(VLOOKUP(A64,令和6年度契約状況調査票!$F:$AW,20,FALSE)="－","－",IF(VLOOKUP(A64,令和6年度契約状況調査票!$F:$AW,6,FALSE)&lt;&gt;"",TEXT(VLOOKUP(A64,令和6年度契約状況調査票!$F:$AW,13,FALSE),"#,##0円")&amp;CHAR(10)&amp;"(A)",VLOOKUP(A64,令和6年度契約状況調査票!$F:$AW,13,FALSE))))))</f>
        <v/>
      </c>
      <c r="I64" s="116" t="str">
        <f>IF(A64="","",VLOOKUP(A64,令和6年度契約状況調査票!$F:$AW,14,FALSE))</f>
        <v/>
      </c>
      <c r="J64" s="117" t="str">
        <f>IF(A64="","",IF(VLOOKUP(A64,令和6年度契約状況調査票!$F:$AW,13,FALSE)="他官署で調達手続きを実施のため","－",IF(VLOOKUP(A64,令和6年度契約状況調査票!$F:$AW,20,FALSE)="②同種の他の契約の予定価格を類推されるおそれがあるため公表しない","－",IF(VLOOKUP(A64,令和6年度契約状況調査票!$F:$AW,20,FALSE)="－","－",IF(VLOOKUP(A64,令和6年度契約状況調査票!$F:$AW,6,FALSE)&lt;&gt;"",TEXT(VLOOKUP(A64,令和6年度契約状況調査票!$F:$AW,16,FALSE),"#.0%")&amp;CHAR(10)&amp;"(B/A×100)",VLOOKUP(A64,令和6年度契約状況調査票!$F:$AW,16,FALSE))))))</f>
        <v/>
      </c>
      <c r="K64" s="129"/>
      <c r="L64" s="117" t="str">
        <f>IF(A64="","",IF(VLOOKUP(A64,令和6年度契約状況調査票!$F:$AW,26,FALSE)="①公益社団法人","公社",IF(VLOOKUP(A64,令和6年度契約状況調査票!$F:$AW,26,FALSE)="②公益財団法人","公財","")))</f>
        <v/>
      </c>
      <c r="M64" s="117" t="str">
        <f>IF(A64="","",VLOOKUP(A64,令和6年度契約状況調査票!$F:$AW,27,FALSE))</f>
        <v/>
      </c>
      <c r="N64" s="129" t="str">
        <f>IF(A64="","",IF(VLOOKUP(A64,令和6年度契約状況調査票!$F:$AW,12,FALSE)="国所管",VLOOKUP(A64,令和6年度契約状況調査票!$F:$AW,23,FALSE),""))</f>
        <v/>
      </c>
      <c r="O64" s="118" t="str">
        <f>IF(A64="","",IF(AND(Q64="○",P64="分担契約/単価契約"),"単価契約"&amp;CHAR(10)&amp;"予定調達総額 "&amp;TEXT(VLOOKUP(A64,令和6年度契約状況調査票!$F:$AW,15,FALSE),"#,##0円")&amp;"(B)"&amp;CHAR(10)&amp;"分担契約"&amp;CHAR(10)&amp;VLOOKUP(A64,令和6年度契約状況調査票!$F:$AW,31,FALSE),IF(AND(Q64="○",P64="分担契約"),"分担契約"&amp;CHAR(10)&amp;"契約総額 "&amp;TEXT(VLOOKUP(A64,令和6年度契約状況調査票!$F:$AW,15,FALSE),"#,##0円")&amp;"(B)"&amp;CHAR(10)&amp;VLOOKUP(A64,令和6年度契約状況調査票!$F:$AW,31,FALSE),(IF(P64="分担契約/単価契約","単価契約"&amp;CHAR(10)&amp;"予定調達総額 "&amp;TEXT(VLOOKUP(A64,令和6年度契約状況調査票!$F:$AW,15,FALSE),"#,##0円")&amp;CHAR(10)&amp;"分担契約"&amp;CHAR(10)&amp;VLOOKUP(A64,令和6年度契約状況調査票!$F:$AW,31,FALSE),IF(P64="分担契約","分担契約"&amp;CHAR(10)&amp;"契約総額 "&amp;TEXT(VLOOKUP(A64,令和6年度契約状況調査票!$F:$AW,15,FALSE),"#,##0円")&amp;CHAR(10)&amp;VLOOKUP(A64,令和6年度契約状況調査票!$F:$AW,31,FALSE),IF(P64="単価契約","単価契約"&amp;CHAR(10)&amp;"予定調達総額 "&amp;TEXT(VLOOKUP(A64,令和6年度契約状況調査票!$F:$AW,15,FALSE),"#,##0円")&amp;CHAR(10)&amp;VLOOKUP(A64,令和6年度契約状況調査票!$F:$AW,31,FALSE),VLOOKUP(A64,令和6年度契約状況調査票!$F:$AW,31,FALSE))))))))</f>
        <v/>
      </c>
      <c r="P64" s="127" t="str">
        <f>IF(A64="","",VLOOKUP(A64,令和6年度契約状況調査票!$F:$CE,52,FALSE))</f>
        <v/>
      </c>
    </row>
    <row r="65" spans="1:16" s="127" customFormat="1" ht="69.95" customHeight="1">
      <c r="A65" s="126" t="str">
        <f>IF(MAX(令和6年度契約状況調査票!F13:F70)&gt;=ROW()-5,ROW()-5,"")</f>
        <v/>
      </c>
      <c r="B65" s="113" t="str">
        <f>IF(A65="","",VLOOKUP(A65,令和6年度契約状況調査票!$F:$AW,4,FALSE))</f>
        <v/>
      </c>
      <c r="C65" s="112" t="str">
        <f>IF(A65="","",VLOOKUP(A65,令和6年度契約状況調査票!$F:$AW,5,FALSE))</f>
        <v/>
      </c>
      <c r="D65" s="114" t="str">
        <f>IF(A65="","",VLOOKUP(A65,令和6年度契約状況調査票!$F:$AW,8,FALSE))</f>
        <v/>
      </c>
      <c r="E65" s="113" t="str">
        <f>IF(A65="","",VLOOKUP(A65,令和6年度契約状況調査票!$F:$AW,9,FALSE))</f>
        <v/>
      </c>
      <c r="F65" s="115" t="str">
        <f>IF(A65="","",VLOOKUP(A65,令和6年度契約状況調査票!$F:$AW,10,FALSE))</f>
        <v/>
      </c>
      <c r="G65" s="128" t="str">
        <f>IF(A65="","",VLOOKUP(A65,令和6年度契約状況調査票!$F:$AW,30,FALSE))</f>
        <v/>
      </c>
      <c r="H65" s="116" t="str">
        <f>IF(A65="","",IF(VLOOKUP(A65,令和6年度契約状況調査票!$F:$AW,13,FALSE)="他官署で調達手続きを実施のため","他官署で調達手続きを実施のため",IF(VLOOKUP(A65,令和6年度契約状況調査票!$F:$AW,20,FALSE)="②同種の他の契約の予定価格を類推されるおそれがあるため公表しない","同種の他の契約の予定価格を類推されるおそれがあるため公表しない",IF(VLOOKUP(A65,令和6年度契約状況調査票!$F:$AW,20,FALSE)="－","－",IF(VLOOKUP(A65,令和6年度契約状況調査票!$F:$AW,6,FALSE)&lt;&gt;"",TEXT(VLOOKUP(A65,令和6年度契約状況調査票!$F:$AW,13,FALSE),"#,##0円")&amp;CHAR(10)&amp;"(A)",VLOOKUP(A65,令和6年度契約状況調査票!$F:$AW,13,FALSE))))))</f>
        <v/>
      </c>
      <c r="I65" s="116" t="str">
        <f>IF(A65="","",VLOOKUP(A65,令和6年度契約状況調査票!$F:$AW,14,FALSE))</f>
        <v/>
      </c>
      <c r="J65" s="117" t="str">
        <f>IF(A65="","",IF(VLOOKUP(A65,令和6年度契約状況調査票!$F:$AW,13,FALSE)="他官署で調達手続きを実施のため","－",IF(VLOOKUP(A65,令和6年度契約状況調査票!$F:$AW,20,FALSE)="②同種の他の契約の予定価格を類推されるおそれがあるため公表しない","－",IF(VLOOKUP(A65,令和6年度契約状況調査票!$F:$AW,20,FALSE)="－","－",IF(VLOOKUP(A65,令和6年度契約状況調査票!$F:$AW,6,FALSE)&lt;&gt;"",TEXT(VLOOKUP(A65,令和6年度契約状況調査票!$F:$AW,16,FALSE),"#.0%")&amp;CHAR(10)&amp;"(B/A×100)",VLOOKUP(A65,令和6年度契約状況調査票!$F:$AW,16,FALSE))))))</f>
        <v/>
      </c>
      <c r="K65" s="129"/>
      <c r="L65" s="117" t="str">
        <f>IF(A65="","",IF(VLOOKUP(A65,令和6年度契約状況調査票!$F:$AW,26,FALSE)="①公益社団法人","公社",IF(VLOOKUP(A65,令和6年度契約状況調査票!$F:$AW,26,FALSE)="②公益財団法人","公財","")))</f>
        <v/>
      </c>
      <c r="M65" s="117" t="str">
        <f>IF(A65="","",VLOOKUP(A65,令和6年度契約状況調査票!$F:$AW,27,FALSE))</f>
        <v/>
      </c>
      <c r="N65" s="129" t="str">
        <f>IF(A65="","",IF(VLOOKUP(A65,令和6年度契約状況調査票!$F:$AW,12,FALSE)="国所管",VLOOKUP(A65,令和6年度契約状況調査票!$F:$AW,23,FALSE),""))</f>
        <v/>
      </c>
      <c r="O65" s="118" t="str">
        <f>IF(A65="","",IF(AND(Q65="○",P65="分担契約/単価契約"),"単価契約"&amp;CHAR(10)&amp;"予定調達総額 "&amp;TEXT(VLOOKUP(A65,令和6年度契約状況調査票!$F:$AW,15,FALSE),"#,##0円")&amp;"(B)"&amp;CHAR(10)&amp;"分担契約"&amp;CHAR(10)&amp;VLOOKUP(A65,令和6年度契約状況調査票!$F:$AW,31,FALSE),IF(AND(Q65="○",P65="分担契約"),"分担契約"&amp;CHAR(10)&amp;"契約総額 "&amp;TEXT(VLOOKUP(A65,令和6年度契約状況調査票!$F:$AW,15,FALSE),"#,##0円")&amp;"(B)"&amp;CHAR(10)&amp;VLOOKUP(A65,令和6年度契約状況調査票!$F:$AW,31,FALSE),(IF(P65="分担契約/単価契約","単価契約"&amp;CHAR(10)&amp;"予定調達総額 "&amp;TEXT(VLOOKUP(A65,令和6年度契約状況調査票!$F:$AW,15,FALSE),"#,##0円")&amp;CHAR(10)&amp;"分担契約"&amp;CHAR(10)&amp;VLOOKUP(A65,令和6年度契約状況調査票!$F:$AW,31,FALSE),IF(P65="分担契約","分担契約"&amp;CHAR(10)&amp;"契約総額 "&amp;TEXT(VLOOKUP(A65,令和6年度契約状況調査票!$F:$AW,15,FALSE),"#,##0円")&amp;CHAR(10)&amp;VLOOKUP(A65,令和6年度契約状況調査票!$F:$AW,31,FALSE),IF(P65="単価契約","単価契約"&amp;CHAR(10)&amp;"予定調達総額 "&amp;TEXT(VLOOKUP(A65,令和6年度契約状況調査票!$F:$AW,15,FALSE),"#,##0円")&amp;CHAR(10)&amp;VLOOKUP(A65,令和6年度契約状況調査票!$F:$AW,31,FALSE),VLOOKUP(A65,令和6年度契約状況調査票!$F:$AW,31,FALSE))))))))</f>
        <v/>
      </c>
      <c r="P65" s="127" t="str">
        <f>IF(A65="","",VLOOKUP(A65,令和6年度契約状況調査票!$F:$CE,52,FALSE))</f>
        <v/>
      </c>
    </row>
    <row r="66" spans="1:16" s="127" customFormat="1" ht="69.95" customHeight="1">
      <c r="A66" s="126" t="str">
        <f>IF(MAX(令和6年度契約状況調査票!F13:F71)&gt;=ROW()-5,ROW()-5,"")</f>
        <v/>
      </c>
      <c r="B66" s="113" t="str">
        <f>IF(A66="","",VLOOKUP(A66,令和6年度契約状況調査票!$F:$AW,4,FALSE))</f>
        <v/>
      </c>
      <c r="C66" s="112" t="str">
        <f>IF(A66="","",VLOOKUP(A66,令和6年度契約状況調査票!$F:$AW,5,FALSE))</f>
        <v/>
      </c>
      <c r="D66" s="114" t="str">
        <f>IF(A66="","",VLOOKUP(A66,令和6年度契約状況調査票!$F:$AW,8,FALSE))</f>
        <v/>
      </c>
      <c r="E66" s="113" t="str">
        <f>IF(A66="","",VLOOKUP(A66,令和6年度契約状況調査票!$F:$AW,9,FALSE))</f>
        <v/>
      </c>
      <c r="F66" s="115" t="str">
        <f>IF(A66="","",VLOOKUP(A66,令和6年度契約状況調査票!$F:$AW,10,FALSE))</f>
        <v/>
      </c>
      <c r="G66" s="128" t="str">
        <f>IF(A66="","",VLOOKUP(A66,令和6年度契約状況調査票!$F:$AW,30,FALSE))</f>
        <v/>
      </c>
      <c r="H66" s="116" t="str">
        <f>IF(A66="","",IF(VLOOKUP(A66,令和6年度契約状況調査票!$F:$AW,13,FALSE)="他官署で調達手続きを実施のため","他官署で調達手続きを実施のため",IF(VLOOKUP(A66,令和6年度契約状況調査票!$F:$AW,20,FALSE)="②同種の他の契約の予定価格を類推されるおそれがあるため公表しない","同種の他の契約の予定価格を類推されるおそれがあるため公表しない",IF(VLOOKUP(A66,令和6年度契約状況調査票!$F:$AW,20,FALSE)="－","－",IF(VLOOKUP(A66,令和6年度契約状況調査票!$F:$AW,6,FALSE)&lt;&gt;"",TEXT(VLOOKUP(A66,令和6年度契約状況調査票!$F:$AW,13,FALSE),"#,##0円")&amp;CHAR(10)&amp;"(A)",VLOOKUP(A66,令和6年度契約状況調査票!$F:$AW,13,FALSE))))))</f>
        <v/>
      </c>
      <c r="I66" s="116" t="str">
        <f>IF(A66="","",VLOOKUP(A66,令和6年度契約状況調査票!$F:$AW,14,FALSE))</f>
        <v/>
      </c>
      <c r="J66" s="117" t="str">
        <f>IF(A66="","",IF(VLOOKUP(A66,令和6年度契約状況調査票!$F:$AW,13,FALSE)="他官署で調達手続きを実施のため","－",IF(VLOOKUP(A66,令和6年度契約状況調査票!$F:$AW,20,FALSE)="②同種の他の契約の予定価格を類推されるおそれがあるため公表しない","－",IF(VLOOKUP(A66,令和6年度契約状況調査票!$F:$AW,20,FALSE)="－","－",IF(VLOOKUP(A66,令和6年度契約状況調査票!$F:$AW,6,FALSE)&lt;&gt;"",TEXT(VLOOKUP(A66,令和6年度契約状況調査票!$F:$AW,16,FALSE),"#.0%")&amp;CHAR(10)&amp;"(B/A×100)",VLOOKUP(A66,令和6年度契約状況調査票!$F:$AW,16,FALSE))))))</f>
        <v/>
      </c>
      <c r="K66" s="129"/>
      <c r="L66" s="117" t="str">
        <f>IF(A66="","",IF(VLOOKUP(A66,令和6年度契約状況調査票!$F:$AW,26,FALSE)="①公益社団法人","公社",IF(VLOOKUP(A66,令和6年度契約状況調査票!$F:$AW,26,FALSE)="②公益財団法人","公財","")))</f>
        <v/>
      </c>
      <c r="M66" s="117" t="str">
        <f>IF(A66="","",VLOOKUP(A66,令和6年度契約状況調査票!$F:$AW,27,FALSE))</f>
        <v/>
      </c>
      <c r="N66" s="129" t="str">
        <f>IF(A66="","",IF(VLOOKUP(A66,令和6年度契約状況調査票!$F:$AW,12,FALSE)="国所管",VLOOKUP(A66,令和6年度契約状況調査票!$F:$AW,23,FALSE),""))</f>
        <v/>
      </c>
      <c r="O66" s="118" t="str">
        <f>IF(A66="","",IF(AND(Q66="○",P66="分担契約/単価契約"),"単価契約"&amp;CHAR(10)&amp;"予定調達総額 "&amp;TEXT(VLOOKUP(A66,令和6年度契約状況調査票!$F:$AW,15,FALSE),"#,##0円")&amp;"(B)"&amp;CHAR(10)&amp;"分担契約"&amp;CHAR(10)&amp;VLOOKUP(A66,令和6年度契約状況調査票!$F:$AW,31,FALSE),IF(AND(Q66="○",P66="分担契約"),"分担契約"&amp;CHAR(10)&amp;"契約総額 "&amp;TEXT(VLOOKUP(A66,令和6年度契約状況調査票!$F:$AW,15,FALSE),"#,##0円")&amp;"(B)"&amp;CHAR(10)&amp;VLOOKUP(A66,令和6年度契約状況調査票!$F:$AW,31,FALSE),(IF(P66="分担契約/単価契約","単価契約"&amp;CHAR(10)&amp;"予定調達総額 "&amp;TEXT(VLOOKUP(A66,令和6年度契約状況調査票!$F:$AW,15,FALSE),"#,##0円")&amp;CHAR(10)&amp;"分担契約"&amp;CHAR(10)&amp;VLOOKUP(A66,令和6年度契約状況調査票!$F:$AW,31,FALSE),IF(P66="分担契約","分担契約"&amp;CHAR(10)&amp;"契約総額 "&amp;TEXT(VLOOKUP(A66,令和6年度契約状況調査票!$F:$AW,15,FALSE),"#,##0円")&amp;CHAR(10)&amp;VLOOKUP(A66,令和6年度契約状況調査票!$F:$AW,31,FALSE),IF(P66="単価契約","単価契約"&amp;CHAR(10)&amp;"予定調達総額 "&amp;TEXT(VLOOKUP(A66,令和6年度契約状況調査票!$F:$AW,15,FALSE),"#,##0円")&amp;CHAR(10)&amp;VLOOKUP(A66,令和6年度契約状況調査票!$F:$AW,31,FALSE),VLOOKUP(A66,令和6年度契約状況調査票!$F:$AW,31,FALSE))))))))</f>
        <v/>
      </c>
      <c r="P66" s="127" t="str">
        <f>IF(A66="","",VLOOKUP(A66,令和6年度契約状況調査票!$F:$CE,52,FALSE))</f>
        <v/>
      </c>
    </row>
    <row r="67" spans="1:16" s="127" customFormat="1" ht="69.95" customHeight="1">
      <c r="A67" s="126" t="str">
        <f>IF(MAX(令和6年度契約状況調査票!F13:F72)&gt;=ROW()-5,ROW()-5,"")</f>
        <v/>
      </c>
      <c r="B67" s="113" t="str">
        <f>IF(A67="","",VLOOKUP(A67,令和6年度契約状況調査票!$F:$AW,4,FALSE))</f>
        <v/>
      </c>
      <c r="C67" s="112" t="str">
        <f>IF(A67="","",VLOOKUP(A67,令和6年度契約状況調査票!$F:$AW,5,FALSE))</f>
        <v/>
      </c>
      <c r="D67" s="114" t="str">
        <f>IF(A67="","",VLOOKUP(A67,令和6年度契約状況調査票!$F:$AW,8,FALSE))</f>
        <v/>
      </c>
      <c r="E67" s="113" t="str">
        <f>IF(A67="","",VLOOKUP(A67,令和6年度契約状況調査票!$F:$AW,9,FALSE))</f>
        <v/>
      </c>
      <c r="F67" s="115" t="str">
        <f>IF(A67="","",VLOOKUP(A67,令和6年度契約状況調査票!$F:$AW,10,FALSE))</f>
        <v/>
      </c>
      <c r="G67" s="128" t="str">
        <f>IF(A67="","",VLOOKUP(A67,令和6年度契約状況調査票!$F:$AW,30,FALSE))</f>
        <v/>
      </c>
      <c r="H67" s="116" t="str">
        <f>IF(A67="","",IF(VLOOKUP(A67,令和6年度契約状況調査票!$F:$AW,13,FALSE)="他官署で調達手続きを実施のため","他官署で調達手続きを実施のため",IF(VLOOKUP(A67,令和6年度契約状況調査票!$F:$AW,20,FALSE)="②同種の他の契約の予定価格を類推されるおそれがあるため公表しない","同種の他の契約の予定価格を類推されるおそれがあるため公表しない",IF(VLOOKUP(A67,令和6年度契約状況調査票!$F:$AW,20,FALSE)="－","－",IF(VLOOKUP(A67,令和6年度契約状況調査票!$F:$AW,6,FALSE)&lt;&gt;"",TEXT(VLOOKUP(A67,令和6年度契約状況調査票!$F:$AW,13,FALSE),"#,##0円")&amp;CHAR(10)&amp;"(A)",VLOOKUP(A67,令和6年度契約状況調査票!$F:$AW,13,FALSE))))))</f>
        <v/>
      </c>
      <c r="I67" s="116" t="str">
        <f>IF(A67="","",VLOOKUP(A67,令和6年度契約状況調査票!$F:$AW,14,FALSE))</f>
        <v/>
      </c>
      <c r="J67" s="117" t="str">
        <f>IF(A67="","",IF(VLOOKUP(A67,令和6年度契約状況調査票!$F:$AW,13,FALSE)="他官署で調達手続きを実施のため","－",IF(VLOOKUP(A67,令和6年度契約状況調査票!$F:$AW,20,FALSE)="②同種の他の契約の予定価格を類推されるおそれがあるため公表しない","－",IF(VLOOKUP(A67,令和6年度契約状況調査票!$F:$AW,20,FALSE)="－","－",IF(VLOOKUP(A67,令和6年度契約状況調査票!$F:$AW,6,FALSE)&lt;&gt;"",TEXT(VLOOKUP(A67,令和6年度契約状況調査票!$F:$AW,16,FALSE),"#.0%")&amp;CHAR(10)&amp;"(B/A×100)",VLOOKUP(A67,令和6年度契約状況調査票!$F:$AW,16,FALSE))))))</f>
        <v/>
      </c>
      <c r="K67" s="129"/>
      <c r="L67" s="117" t="str">
        <f>IF(A67="","",IF(VLOOKUP(A67,令和6年度契約状況調査票!$F:$AW,26,FALSE)="①公益社団法人","公社",IF(VLOOKUP(A67,令和6年度契約状況調査票!$F:$AW,26,FALSE)="②公益財団法人","公財","")))</f>
        <v/>
      </c>
      <c r="M67" s="117" t="str">
        <f>IF(A67="","",VLOOKUP(A67,令和6年度契約状況調査票!$F:$AW,27,FALSE))</f>
        <v/>
      </c>
      <c r="N67" s="129" t="str">
        <f>IF(A67="","",IF(VLOOKUP(A67,令和6年度契約状況調査票!$F:$AW,12,FALSE)="国所管",VLOOKUP(A67,令和6年度契約状況調査票!$F:$AW,23,FALSE),""))</f>
        <v/>
      </c>
      <c r="O67" s="118" t="str">
        <f>IF(A67="","",IF(AND(Q67="○",P67="分担契約/単価契約"),"単価契約"&amp;CHAR(10)&amp;"予定調達総額 "&amp;TEXT(VLOOKUP(A67,令和6年度契約状況調査票!$F:$AW,15,FALSE),"#,##0円")&amp;"(B)"&amp;CHAR(10)&amp;"分担契約"&amp;CHAR(10)&amp;VLOOKUP(A67,令和6年度契約状況調査票!$F:$AW,31,FALSE),IF(AND(Q67="○",P67="分担契約"),"分担契約"&amp;CHAR(10)&amp;"契約総額 "&amp;TEXT(VLOOKUP(A67,令和6年度契約状況調査票!$F:$AW,15,FALSE),"#,##0円")&amp;"(B)"&amp;CHAR(10)&amp;VLOOKUP(A67,令和6年度契約状況調査票!$F:$AW,31,FALSE),(IF(P67="分担契約/単価契約","単価契約"&amp;CHAR(10)&amp;"予定調達総額 "&amp;TEXT(VLOOKUP(A67,令和6年度契約状況調査票!$F:$AW,15,FALSE),"#,##0円")&amp;CHAR(10)&amp;"分担契約"&amp;CHAR(10)&amp;VLOOKUP(A67,令和6年度契約状況調査票!$F:$AW,31,FALSE),IF(P67="分担契約","分担契約"&amp;CHAR(10)&amp;"契約総額 "&amp;TEXT(VLOOKUP(A67,令和6年度契約状況調査票!$F:$AW,15,FALSE),"#,##0円")&amp;CHAR(10)&amp;VLOOKUP(A67,令和6年度契約状況調査票!$F:$AW,31,FALSE),IF(P67="単価契約","単価契約"&amp;CHAR(10)&amp;"予定調達総額 "&amp;TEXT(VLOOKUP(A67,令和6年度契約状況調査票!$F:$AW,15,FALSE),"#,##0円")&amp;CHAR(10)&amp;VLOOKUP(A67,令和6年度契約状況調査票!$F:$AW,31,FALSE),VLOOKUP(A67,令和6年度契約状況調査票!$F:$AW,31,FALSE))))))))</f>
        <v/>
      </c>
      <c r="P67" s="127" t="str">
        <f>IF(A67="","",VLOOKUP(A67,令和6年度契約状況調査票!$F:$CE,52,FALSE))</f>
        <v/>
      </c>
    </row>
    <row r="68" spans="1:16" s="127" customFormat="1" ht="69.95" customHeight="1">
      <c r="A68" s="126" t="str">
        <f>IF(MAX(令和6年度契約状況調査票!F13:F73)&gt;=ROW()-5,ROW()-5,"")</f>
        <v/>
      </c>
      <c r="B68" s="113" t="str">
        <f>IF(A68="","",VLOOKUP(A68,令和6年度契約状況調査票!$F:$AW,4,FALSE))</f>
        <v/>
      </c>
      <c r="C68" s="112" t="str">
        <f>IF(A68="","",VLOOKUP(A68,令和6年度契約状況調査票!$F:$AW,5,FALSE))</f>
        <v/>
      </c>
      <c r="D68" s="114" t="str">
        <f>IF(A68="","",VLOOKUP(A68,令和6年度契約状況調査票!$F:$AW,8,FALSE))</f>
        <v/>
      </c>
      <c r="E68" s="113" t="str">
        <f>IF(A68="","",VLOOKUP(A68,令和6年度契約状況調査票!$F:$AW,9,FALSE))</f>
        <v/>
      </c>
      <c r="F68" s="115" t="str">
        <f>IF(A68="","",VLOOKUP(A68,令和6年度契約状況調査票!$F:$AW,10,FALSE))</f>
        <v/>
      </c>
      <c r="G68" s="128" t="str">
        <f>IF(A68="","",VLOOKUP(A68,令和6年度契約状況調査票!$F:$AW,30,FALSE))</f>
        <v/>
      </c>
      <c r="H68" s="116" t="str">
        <f>IF(A68="","",IF(VLOOKUP(A68,令和6年度契約状況調査票!$F:$AW,13,FALSE)="他官署で調達手続きを実施のため","他官署で調達手続きを実施のため",IF(VLOOKUP(A68,令和6年度契約状況調査票!$F:$AW,20,FALSE)="②同種の他の契約の予定価格を類推されるおそれがあるため公表しない","同種の他の契約の予定価格を類推されるおそれがあるため公表しない",IF(VLOOKUP(A68,令和6年度契約状況調査票!$F:$AW,20,FALSE)="－","－",IF(VLOOKUP(A68,令和6年度契約状況調査票!$F:$AW,6,FALSE)&lt;&gt;"",TEXT(VLOOKUP(A68,令和6年度契約状況調査票!$F:$AW,13,FALSE),"#,##0円")&amp;CHAR(10)&amp;"(A)",VLOOKUP(A68,令和6年度契約状況調査票!$F:$AW,13,FALSE))))))</f>
        <v/>
      </c>
      <c r="I68" s="116" t="str">
        <f>IF(A68="","",VLOOKUP(A68,令和6年度契約状況調査票!$F:$AW,14,FALSE))</f>
        <v/>
      </c>
      <c r="J68" s="117" t="str">
        <f>IF(A68="","",IF(VLOOKUP(A68,令和6年度契約状況調査票!$F:$AW,13,FALSE)="他官署で調達手続きを実施のため","－",IF(VLOOKUP(A68,令和6年度契約状況調査票!$F:$AW,20,FALSE)="②同種の他の契約の予定価格を類推されるおそれがあるため公表しない","－",IF(VLOOKUP(A68,令和6年度契約状況調査票!$F:$AW,20,FALSE)="－","－",IF(VLOOKUP(A68,令和6年度契約状況調査票!$F:$AW,6,FALSE)&lt;&gt;"",TEXT(VLOOKUP(A68,令和6年度契約状況調査票!$F:$AW,16,FALSE),"#.0%")&amp;CHAR(10)&amp;"(B/A×100)",VLOOKUP(A68,令和6年度契約状況調査票!$F:$AW,16,FALSE))))))</f>
        <v/>
      </c>
      <c r="K68" s="129"/>
      <c r="L68" s="117" t="str">
        <f>IF(A68="","",IF(VLOOKUP(A68,令和6年度契約状況調査票!$F:$AW,26,FALSE)="①公益社団法人","公社",IF(VLOOKUP(A68,令和6年度契約状況調査票!$F:$AW,26,FALSE)="②公益財団法人","公財","")))</f>
        <v/>
      </c>
      <c r="M68" s="117" t="str">
        <f>IF(A68="","",VLOOKUP(A68,令和6年度契約状況調査票!$F:$AW,27,FALSE))</f>
        <v/>
      </c>
      <c r="N68" s="129" t="str">
        <f>IF(A68="","",IF(VLOOKUP(A68,令和6年度契約状況調査票!$F:$AW,12,FALSE)="国所管",VLOOKUP(A68,令和6年度契約状況調査票!$F:$AW,23,FALSE),""))</f>
        <v/>
      </c>
      <c r="O68" s="118" t="str">
        <f>IF(A68="","",IF(AND(Q68="○",P68="分担契約/単価契約"),"単価契約"&amp;CHAR(10)&amp;"予定調達総額 "&amp;TEXT(VLOOKUP(A68,令和6年度契約状況調査票!$F:$AW,15,FALSE),"#,##0円")&amp;"(B)"&amp;CHAR(10)&amp;"分担契約"&amp;CHAR(10)&amp;VLOOKUP(A68,令和6年度契約状況調査票!$F:$AW,31,FALSE),IF(AND(Q68="○",P68="分担契約"),"分担契約"&amp;CHAR(10)&amp;"契約総額 "&amp;TEXT(VLOOKUP(A68,令和6年度契約状況調査票!$F:$AW,15,FALSE),"#,##0円")&amp;"(B)"&amp;CHAR(10)&amp;VLOOKUP(A68,令和6年度契約状況調査票!$F:$AW,31,FALSE),(IF(P68="分担契約/単価契約","単価契約"&amp;CHAR(10)&amp;"予定調達総額 "&amp;TEXT(VLOOKUP(A68,令和6年度契約状況調査票!$F:$AW,15,FALSE),"#,##0円")&amp;CHAR(10)&amp;"分担契約"&amp;CHAR(10)&amp;VLOOKUP(A68,令和6年度契約状況調査票!$F:$AW,31,FALSE),IF(P68="分担契約","分担契約"&amp;CHAR(10)&amp;"契約総額 "&amp;TEXT(VLOOKUP(A68,令和6年度契約状況調査票!$F:$AW,15,FALSE),"#,##0円")&amp;CHAR(10)&amp;VLOOKUP(A68,令和6年度契約状況調査票!$F:$AW,31,FALSE),IF(P68="単価契約","単価契約"&amp;CHAR(10)&amp;"予定調達総額 "&amp;TEXT(VLOOKUP(A68,令和6年度契約状況調査票!$F:$AW,15,FALSE),"#,##0円")&amp;CHAR(10)&amp;VLOOKUP(A68,令和6年度契約状況調査票!$F:$AW,31,FALSE),VLOOKUP(A68,令和6年度契約状況調査票!$F:$AW,31,FALSE))))))))</f>
        <v/>
      </c>
      <c r="P68" s="127" t="str">
        <f>IF(A68="","",VLOOKUP(A68,令和6年度契約状況調査票!$F:$CE,52,FALSE))</f>
        <v/>
      </c>
    </row>
    <row r="69" spans="1:16" s="127" customFormat="1" ht="69.95" customHeight="1">
      <c r="A69" s="126" t="str">
        <f>IF(MAX(令和6年度契約状況調査票!F13:F74)&gt;=ROW()-5,ROW()-5,"")</f>
        <v/>
      </c>
      <c r="B69" s="113" t="str">
        <f>IF(A69="","",VLOOKUP(A69,令和6年度契約状況調査票!$F:$AW,4,FALSE))</f>
        <v/>
      </c>
      <c r="C69" s="112" t="str">
        <f>IF(A69="","",VLOOKUP(A69,令和6年度契約状況調査票!$F:$AW,5,FALSE))</f>
        <v/>
      </c>
      <c r="D69" s="114" t="str">
        <f>IF(A69="","",VLOOKUP(A69,令和6年度契約状況調査票!$F:$AW,8,FALSE))</f>
        <v/>
      </c>
      <c r="E69" s="113" t="str">
        <f>IF(A69="","",VLOOKUP(A69,令和6年度契約状況調査票!$F:$AW,9,FALSE))</f>
        <v/>
      </c>
      <c r="F69" s="115" t="str">
        <f>IF(A69="","",VLOOKUP(A69,令和6年度契約状況調査票!$F:$AW,10,FALSE))</f>
        <v/>
      </c>
      <c r="G69" s="128" t="str">
        <f>IF(A69="","",VLOOKUP(A69,令和6年度契約状況調査票!$F:$AW,30,FALSE))</f>
        <v/>
      </c>
      <c r="H69" s="116" t="str">
        <f>IF(A69="","",IF(VLOOKUP(A69,令和6年度契約状況調査票!$F:$AW,13,FALSE)="他官署で調達手続きを実施のため","他官署で調達手続きを実施のため",IF(VLOOKUP(A69,令和6年度契約状況調査票!$F:$AW,20,FALSE)="②同種の他の契約の予定価格を類推されるおそれがあるため公表しない","同種の他の契約の予定価格を類推されるおそれがあるため公表しない",IF(VLOOKUP(A69,令和6年度契約状況調査票!$F:$AW,20,FALSE)="－","－",IF(VLOOKUP(A69,令和6年度契約状況調査票!$F:$AW,6,FALSE)&lt;&gt;"",TEXT(VLOOKUP(A69,令和6年度契約状況調査票!$F:$AW,13,FALSE),"#,##0円")&amp;CHAR(10)&amp;"(A)",VLOOKUP(A69,令和6年度契約状況調査票!$F:$AW,13,FALSE))))))</f>
        <v/>
      </c>
      <c r="I69" s="116" t="str">
        <f>IF(A69="","",VLOOKUP(A69,令和6年度契約状況調査票!$F:$AW,14,FALSE))</f>
        <v/>
      </c>
      <c r="J69" s="117" t="str">
        <f>IF(A69="","",IF(VLOOKUP(A69,令和6年度契約状況調査票!$F:$AW,13,FALSE)="他官署で調達手続きを実施のため","－",IF(VLOOKUP(A69,令和6年度契約状況調査票!$F:$AW,20,FALSE)="②同種の他の契約の予定価格を類推されるおそれがあるため公表しない","－",IF(VLOOKUP(A69,令和6年度契約状況調査票!$F:$AW,20,FALSE)="－","－",IF(VLOOKUP(A69,令和6年度契約状況調査票!$F:$AW,6,FALSE)&lt;&gt;"",TEXT(VLOOKUP(A69,令和6年度契約状況調査票!$F:$AW,16,FALSE),"#.0%")&amp;CHAR(10)&amp;"(B/A×100)",VLOOKUP(A69,令和6年度契約状況調査票!$F:$AW,16,FALSE))))))</f>
        <v/>
      </c>
      <c r="K69" s="129"/>
      <c r="L69" s="117" t="str">
        <f>IF(A69="","",IF(VLOOKUP(A69,令和6年度契約状況調査票!$F:$AW,26,FALSE)="①公益社団法人","公社",IF(VLOOKUP(A69,令和6年度契約状況調査票!$F:$AW,26,FALSE)="②公益財団法人","公財","")))</f>
        <v/>
      </c>
      <c r="M69" s="117" t="str">
        <f>IF(A69="","",VLOOKUP(A69,令和6年度契約状況調査票!$F:$AW,27,FALSE))</f>
        <v/>
      </c>
      <c r="N69" s="129" t="str">
        <f>IF(A69="","",IF(VLOOKUP(A69,令和6年度契約状況調査票!$F:$AW,12,FALSE)="国所管",VLOOKUP(A69,令和6年度契約状況調査票!$F:$AW,23,FALSE),""))</f>
        <v/>
      </c>
      <c r="O69" s="118" t="str">
        <f>IF(A69="","",IF(AND(Q69="○",P69="分担契約/単価契約"),"単価契約"&amp;CHAR(10)&amp;"予定調達総額 "&amp;TEXT(VLOOKUP(A69,令和6年度契約状況調査票!$F:$AW,15,FALSE),"#,##0円")&amp;"(B)"&amp;CHAR(10)&amp;"分担契約"&amp;CHAR(10)&amp;VLOOKUP(A69,令和6年度契約状況調査票!$F:$AW,31,FALSE),IF(AND(Q69="○",P69="分担契約"),"分担契約"&amp;CHAR(10)&amp;"契約総額 "&amp;TEXT(VLOOKUP(A69,令和6年度契約状況調査票!$F:$AW,15,FALSE),"#,##0円")&amp;"(B)"&amp;CHAR(10)&amp;VLOOKUP(A69,令和6年度契約状況調査票!$F:$AW,31,FALSE),(IF(P69="分担契約/単価契約","単価契約"&amp;CHAR(10)&amp;"予定調達総額 "&amp;TEXT(VLOOKUP(A69,令和6年度契約状況調査票!$F:$AW,15,FALSE),"#,##0円")&amp;CHAR(10)&amp;"分担契約"&amp;CHAR(10)&amp;VLOOKUP(A69,令和6年度契約状況調査票!$F:$AW,31,FALSE),IF(P69="分担契約","分担契約"&amp;CHAR(10)&amp;"契約総額 "&amp;TEXT(VLOOKUP(A69,令和6年度契約状況調査票!$F:$AW,15,FALSE),"#,##0円")&amp;CHAR(10)&amp;VLOOKUP(A69,令和6年度契約状況調査票!$F:$AW,31,FALSE),IF(P69="単価契約","単価契約"&amp;CHAR(10)&amp;"予定調達総額 "&amp;TEXT(VLOOKUP(A69,令和6年度契約状況調査票!$F:$AW,15,FALSE),"#,##0円")&amp;CHAR(10)&amp;VLOOKUP(A69,令和6年度契約状況調査票!$F:$AW,31,FALSE),VLOOKUP(A69,令和6年度契約状況調査票!$F:$AW,31,FALSE))))))))</f>
        <v/>
      </c>
      <c r="P69" s="127" t="str">
        <f>IF(A69="","",VLOOKUP(A69,令和6年度契約状況調査票!$F:$CE,52,FALSE))</f>
        <v/>
      </c>
    </row>
    <row r="70" spans="1:16" s="127" customFormat="1" ht="69.95" customHeight="1">
      <c r="A70" s="126" t="str">
        <f>IF(MAX(令和6年度契約状況調査票!F13:F75)&gt;=ROW()-5,ROW()-5,"")</f>
        <v/>
      </c>
      <c r="B70" s="113" t="str">
        <f>IF(A70="","",VLOOKUP(A70,令和6年度契約状況調査票!$F:$AW,4,FALSE))</f>
        <v/>
      </c>
      <c r="C70" s="112" t="str">
        <f>IF(A70="","",VLOOKUP(A70,令和6年度契約状況調査票!$F:$AW,5,FALSE))</f>
        <v/>
      </c>
      <c r="D70" s="114" t="str">
        <f>IF(A70="","",VLOOKUP(A70,令和6年度契約状況調査票!$F:$AW,8,FALSE))</f>
        <v/>
      </c>
      <c r="E70" s="113" t="str">
        <f>IF(A70="","",VLOOKUP(A70,令和6年度契約状況調査票!$F:$AW,9,FALSE))</f>
        <v/>
      </c>
      <c r="F70" s="115" t="str">
        <f>IF(A70="","",VLOOKUP(A70,令和6年度契約状況調査票!$F:$AW,10,FALSE))</f>
        <v/>
      </c>
      <c r="G70" s="128" t="str">
        <f>IF(A70="","",VLOOKUP(A70,令和6年度契約状況調査票!$F:$AW,30,FALSE))</f>
        <v/>
      </c>
      <c r="H70" s="116" t="str">
        <f>IF(A70="","",IF(VLOOKUP(A70,令和6年度契約状況調査票!$F:$AW,13,FALSE)="他官署で調達手続きを実施のため","他官署で調達手続きを実施のため",IF(VLOOKUP(A70,令和6年度契約状況調査票!$F:$AW,20,FALSE)="②同種の他の契約の予定価格を類推されるおそれがあるため公表しない","同種の他の契約の予定価格を類推されるおそれがあるため公表しない",IF(VLOOKUP(A70,令和6年度契約状況調査票!$F:$AW,20,FALSE)="－","－",IF(VLOOKUP(A70,令和6年度契約状況調査票!$F:$AW,6,FALSE)&lt;&gt;"",TEXT(VLOOKUP(A70,令和6年度契約状況調査票!$F:$AW,13,FALSE),"#,##0円")&amp;CHAR(10)&amp;"(A)",VLOOKUP(A70,令和6年度契約状況調査票!$F:$AW,13,FALSE))))))</f>
        <v/>
      </c>
      <c r="I70" s="116" t="str">
        <f>IF(A70="","",VLOOKUP(A70,令和6年度契約状況調査票!$F:$AW,14,FALSE))</f>
        <v/>
      </c>
      <c r="J70" s="117" t="str">
        <f>IF(A70="","",IF(VLOOKUP(A70,令和6年度契約状況調査票!$F:$AW,13,FALSE)="他官署で調達手続きを実施のため","－",IF(VLOOKUP(A70,令和6年度契約状況調査票!$F:$AW,20,FALSE)="②同種の他の契約の予定価格を類推されるおそれがあるため公表しない","－",IF(VLOOKUP(A70,令和6年度契約状況調査票!$F:$AW,20,FALSE)="－","－",IF(VLOOKUP(A70,令和6年度契約状況調査票!$F:$AW,6,FALSE)&lt;&gt;"",TEXT(VLOOKUP(A70,令和6年度契約状況調査票!$F:$AW,16,FALSE),"#.0%")&amp;CHAR(10)&amp;"(B/A×100)",VLOOKUP(A70,令和6年度契約状況調査票!$F:$AW,16,FALSE))))))</f>
        <v/>
      </c>
      <c r="K70" s="129"/>
      <c r="L70" s="117" t="str">
        <f>IF(A70="","",IF(VLOOKUP(A70,令和6年度契約状況調査票!$F:$AW,26,FALSE)="①公益社団法人","公社",IF(VLOOKUP(A70,令和6年度契約状況調査票!$F:$AW,26,FALSE)="②公益財団法人","公財","")))</f>
        <v/>
      </c>
      <c r="M70" s="117" t="str">
        <f>IF(A70="","",VLOOKUP(A70,令和6年度契約状況調査票!$F:$AW,27,FALSE))</f>
        <v/>
      </c>
      <c r="N70" s="129" t="str">
        <f>IF(A70="","",IF(VLOOKUP(A70,令和6年度契約状況調査票!$F:$AW,12,FALSE)="国所管",VLOOKUP(A70,令和6年度契約状況調査票!$F:$AW,23,FALSE),""))</f>
        <v/>
      </c>
      <c r="O70" s="118" t="str">
        <f>IF(A70="","",IF(AND(Q70="○",P70="分担契約/単価契約"),"単価契約"&amp;CHAR(10)&amp;"予定調達総額 "&amp;TEXT(VLOOKUP(A70,令和6年度契約状況調査票!$F:$AW,15,FALSE),"#,##0円")&amp;"(B)"&amp;CHAR(10)&amp;"分担契約"&amp;CHAR(10)&amp;VLOOKUP(A70,令和6年度契約状況調査票!$F:$AW,31,FALSE),IF(AND(Q70="○",P70="分担契約"),"分担契約"&amp;CHAR(10)&amp;"契約総額 "&amp;TEXT(VLOOKUP(A70,令和6年度契約状況調査票!$F:$AW,15,FALSE),"#,##0円")&amp;"(B)"&amp;CHAR(10)&amp;VLOOKUP(A70,令和6年度契約状況調査票!$F:$AW,31,FALSE),(IF(P70="分担契約/単価契約","単価契約"&amp;CHAR(10)&amp;"予定調達総額 "&amp;TEXT(VLOOKUP(A70,令和6年度契約状況調査票!$F:$AW,15,FALSE),"#,##0円")&amp;CHAR(10)&amp;"分担契約"&amp;CHAR(10)&amp;VLOOKUP(A70,令和6年度契約状況調査票!$F:$AW,31,FALSE),IF(P70="分担契約","分担契約"&amp;CHAR(10)&amp;"契約総額 "&amp;TEXT(VLOOKUP(A70,令和6年度契約状況調査票!$F:$AW,15,FALSE),"#,##0円")&amp;CHAR(10)&amp;VLOOKUP(A70,令和6年度契約状況調査票!$F:$AW,31,FALSE),IF(P70="単価契約","単価契約"&amp;CHAR(10)&amp;"予定調達総額 "&amp;TEXT(VLOOKUP(A70,令和6年度契約状況調査票!$F:$AW,15,FALSE),"#,##0円")&amp;CHAR(10)&amp;VLOOKUP(A70,令和6年度契約状況調査票!$F:$AW,31,FALSE),VLOOKUP(A70,令和6年度契約状況調査票!$F:$AW,31,FALSE))))))))</f>
        <v/>
      </c>
      <c r="P70" s="127" t="str">
        <f>IF(A70="","",VLOOKUP(A70,令和6年度契約状況調査票!$F:$CE,52,FALSE))</f>
        <v/>
      </c>
    </row>
    <row r="71" spans="1:16" s="127" customFormat="1" ht="69.95" customHeight="1">
      <c r="A71" s="126" t="str">
        <f>IF(MAX(令和6年度契約状況調査票!F13:F76)&gt;=ROW()-5,ROW()-5,"")</f>
        <v/>
      </c>
      <c r="B71" s="113" t="str">
        <f>IF(A71="","",VLOOKUP(A71,令和6年度契約状況調査票!$F:$AW,4,FALSE))</f>
        <v/>
      </c>
      <c r="C71" s="112" t="str">
        <f>IF(A71="","",VLOOKUP(A71,令和6年度契約状況調査票!$F:$AW,5,FALSE))</f>
        <v/>
      </c>
      <c r="D71" s="114" t="str">
        <f>IF(A71="","",VLOOKUP(A71,令和6年度契約状況調査票!$F:$AW,8,FALSE))</f>
        <v/>
      </c>
      <c r="E71" s="113" t="str">
        <f>IF(A71="","",VLOOKUP(A71,令和6年度契約状況調査票!$F:$AW,9,FALSE))</f>
        <v/>
      </c>
      <c r="F71" s="115" t="str">
        <f>IF(A71="","",VLOOKUP(A71,令和6年度契約状況調査票!$F:$AW,10,FALSE))</f>
        <v/>
      </c>
      <c r="G71" s="128" t="str">
        <f>IF(A71="","",VLOOKUP(A71,令和6年度契約状況調査票!$F:$AW,30,FALSE))</f>
        <v/>
      </c>
      <c r="H71" s="116" t="str">
        <f>IF(A71="","",IF(VLOOKUP(A71,令和6年度契約状況調査票!$F:$AW,13,FALSE)="他官署で調達手続きを実施のため","他官署で調達手続きを実施のため",IF(VLOOKUP(A71,令和6年度契約状況調査票!$F:$AW,20,FALSE)="②同種の他の契約の予定価格を類推されるおそれがあるため公表しない","同種の他の契約の予定価格を類推されるおそれがあるため公表しない",IF(VLOOKUP(A71,令和6年度契約状況調査票!$F:$AW,20,FALSE)="－","－",IF(VLOOKUP(A71,令和6年度契約状況調査票!$F:$AW,6,FALSE)&lt;&gt;"",TEXT(VLOOKUP(A71,令和6年度契約状況調査票!$F:$AW,13,FALSE),"#,##0円")&amp;CHAR(10)&amp;"(A)",VLOOKUP(A71,令和6年度契約状況調査票!$F:$AW,13,FALSE))))))</f>
        <v/>
      </c>
      <c r="I71" s="116" t="str">
        <f>IF(A71="","",VLOOKUP(A71,令和6年度契約状況調査票!$F:$AW,14,FALSE))</f>
        <v/>
      </c>
      <c r="J71" s="117" t="str">
        <f>IF(A71="","",IF(VLOOKUP(A71,令和6年度契約状況調査票!$F:$AW,13,FALSE)="他官署で調達手続きを実施のため","－",IF(VLOOKUP(A71,令和6年度契約状況調査票!$F:$AW,20,FALSE)="②同種の他の契約の予定価格を類推されるおそれがあるため公表しない","－",IF(VLOOKUP(A71,令和6年度契約状況調査票!$F:$AW,20,FALSE)="－","－",IF(VLOOKUP(A71,令和6年度契約状況調査票!$F:$AW,6,FALSE)&lt;&gt;"",TEXT(VLOOKUP(A71,令和6年度契約状況調査票!$F:$AW,16,FALSE),"#.0%")&amp;CHAR(10)&amp;"(B/A×100)",VLOOKUP(A71,令和6年度契約状況調査票!$F:$AW,16,FALSE))))))</f>
        <v/>
      </c>
      <c r="K71" s="129"/>
      <c r="L71" s="117" t="str">
        <f>IF(A71="","",IF(VLOOKUP(A71,令和6年度契約状況調査票!$F:$AW,26,FALSE)="①公益社団法人","公社",IF(VLOOKUP(A71,令和6年度契約状況調査票!$F:$AW,26,FALSE)="②公益財団法人","公財","")))</f>
        <v/>
      </c>
      <c r="M71" s="117" t="str">
        <f>IF(A71="","",VLOOKUP(A71,令和6年度契約状況調査票!$F:$AW,27,FALSE))</f>
        <v/>
      </c>
      <c r="N71" s="129" t="str">
        <f>IF(A71="","",IF(VLOOKUP(A71,令和6年度契約状況調査票!$F:$AW,12,FALSE)="国所管",VLOOKUP(A71,令和6年度契約状況調査票!$F:$AW,23,FALSE),""))</f>
        <v/>
      </c>
      <c r="O71" s="118" t="str">
        <f>IF(A71="","",IF(AND(Q71="○",P71="分担契約/単価契約"),"単価契約"&amp;CHAR(10)&amp;"予定調達総額 "&amp;TEXT(VLOOKUP(A71,令和6年度契約状況調査票!$F:$AW,15,FALSE),"#,##0円")&amp;"(B)"&amp;CHAR(10)&amp;"分担契約"&amp;CHAR(10)&amp;VLOOKUP(A71,令和6年度契約状況調査票!$F:$AW,31,FALSE),IF(AND(Q71="○",P71="分担契約"),"分担契約"&amp;CHAR(10)&amp;"契約総額 "&amp;TEXT(VLOOKUP(A71,令和6年度契約状況調査票!$F:$AW,15,FALSE),"#,##0円")&amp;"(B)"&amp;CHAR(10)&amp;VLOOKUP(A71,令和6年度契約状況調査票!$F:$AW,31,FALSE),(IF(P71="分担契約/単価契約","単価契約"&amp;CHAR(10)&amp;"予定調達総額 "&amp;TEXT(VLOOKUP(A71,令和6年度契約状況調査票!$F:$AW,15,FALSE),"#,##0円")&amp;CHAR(10)&amp;"分担契約"&amp;CHAR(10)&amp;VLOOKUP(A71,令和6年度契約状況調査票!$F:$AW,31,FALSE),IF(P71="分担契約","分担契約"&amp;CHAR(10)&amp;"契約総額 "&amp;TEXT(VLOOKUP(A71,令和6年度契約状況調査票!$F:$AW,15,FALSE),"#,##0円")&amp;CHAR(10)&amp;VLOOKUP(A71,令和6年度契約状況調査票!$F:$AW,31,FALSE),IF(P71="単価契約","単価契約"&amp;CHAR(10)&amp;"予定調達総額 "&amp;TEXT(VLOOKUP(A71,令和6年度契約状況調査票!$F:$AW,15,FALSE),"#,##0円")&amp;CHAR(10)&amp;VLOOKUP(A71,令和6年度契約状況調査票!$F:$AW,31,FALSE),VLOOKUP(A71,令和6年度契約状況調査票!$F:$AW,31,FALSE))))))))</f>
        <v/>
      </c>
      <c r="P71" s="127" t="str">
        <f>IF(A71="","",VLOOKUP(A71,令和6年度契約状況調査票!$F:$CE,52,FALSE))</f>
        <v/>
      </c>
    </row>
    <row r="72" spans="1:16" s="127" customFormat="1" ht="69.95" customHeight="1">
      <c r="A72" s="126" t="str">
        <f>IF(MAX(令和6年度契約状況調査票!F13:F77)&gt;=ROW()-5,ROW()-5,"")</f>
        <v/>
      </c>
      <c r="B72" s="113" t="str">
        <f>IF(A72="","",VLOOKUP(A72,令和6年度契約状況調査票!$F:$AW,4,FALSE))</f>
        <v/>
      </c>
      <c r="C72" s="112" t="str">
        <f>IF(A72="","",VLOOKUP(A72,令和6年度契約状況調査票!$F:$AW,5,FALSE))</f>
        <v/>
      </c>
      <c r="D72" s="114" t="str">
        <f>IF(A72="","",VLOOKUP(A72,令和6年度契約状況調査票!$F:$AW,8,FALSE))</f>
        <v/>
      </c>
      <c r="E72" s="113" t="str">
        <f>IF(A72="","",VLOOKUP(A72,令和6年度契約状況調査票!$F:$AW,9,FALSE))</f>
        <v/>
      </c>
      <c r="F72" s="115" t="str">
        <f>IF(A72="","",VLOOKUP(A72,令和6年度契約状況調査票!$F:$AW,10,FALSE))</f>
        <v/>
      </c>
      <c r="G72" s="128" t="str">
        <f>IF(A72="","",VLOOKUP(A72,令和6年度契約状況調査票!$F:$AW,30,FALSE))</f>
        <v/>
      </c>
      <c r="H72" s="116" t="str">
        <f>IF(A72="","",IF(VLOOKUP(A72,令和6年度契約状況調査票!$F:$AW,13,FALSE)="他官署で調達手続きを実施のため","他官署で調達手続きを実施のため",IF(VLOOKUP(A72,令和6年度契約状況調査票!$F:$AW,20,FALSE)="②同種の他の契約の予定価格を類推されるおそれがあるため公表しない","同種の他の契約の予定価格を類推されるおそれがあるため公表しない",IF(VLOOKUP(A72,令和6年度契約状況調査票!$F:$AW,20,FALSE)="－","－",IF(VLOOKUP(A72,令和6年度契約状況調査票!$F:$AW,6,FALSE)&lt;&gt;"",TEXT(VLOOKUP(A72,令和6年度契約状況調査票!$F:$AW,13,FALSE),"#,##0円")&amp;CHAR(10)&amp;"(A)",VLOOKUP(A72,令和6年度契約状況調査票!$F:$AW,13,FALSE))))))</f>
        <v/>
      </c>
      <c r="I72" s="116" t="str">
        <f>IF(A72="","",VLOOKUP(A72,令和6年度契約状況調査票!$F:$AW,14,FALSE))</f>
        <v/>
      </c>
      <c r="J72" s="117" t="str">
        <f>IF(A72="","",IF(VLOOKUP(A72,令和6年度契約状況調査票!$F:$AW,13,FALSE)="他官署で調達手続きを実施のため","－",IF(VLOOKUP(A72,令和6年度契約状況調査票!$F:$AW,20,FALSE)="②同種の他の契約の予定価格を類推されるおそれがあるため公表しない","－",IF(VLOOKUP(A72,令和6年度契約状況調査票!$F:$AW,20,FALSE)="－","－",IF(VLOOKUP(A72,令和6年度契約状況調査票!$F:$AW,6,FALSE)&lt;&gt;"",TEXT(VLOOKUP(A72,令和6年度契約状況調査票!$F:$AW,16,FALSE),"#.0%")&amp;CHAR(10)&amp;"(B/A×100)",VLOOKUP(A72,令和6年度契約状況調査票!$F:$AW,16,FALSE))))))</f>
        <v/>
      </c>
      <c r="K72" s="129"/>
      <c r="L72" s="117" t="str">
        <f>IF(A72="","",IF(VLOOKUP(A72,令和6年度契約状況調査票!$F:$AW,26,FALSE)="①公益社団法人","公社",IF(VLOOKUP(A72,令和6年度契約状況調査票!$F:$AW,26,FALSE)="②公益財団法人","公財","")))</f>
        <v/>
      </c>
      <c r="M72" s="117" t="str">
        <f>IF(A72="","",VLOOKUP(A72,令和6年度契約状況調査票!$F:$AW,27,FALSE))</f>
        <v/>
      </c>
      <c r="N72" s="129" t="str">
        <f>IF(A72="","",IF(VLOOKUP(A72,令和6年度契約状況調査票!$F:$AW,12,FALSE)="国所管",VLOOKUP(A72,令和6年度契約状況調査票!$F:$AW,23,FALSE),""))</f>
        <v/>
      </c>
      <c r="O72" s="118" t="str">
        <f>IF(A72="","",IF(AND(Q72="○",P72="分担契約/単価契約"),"単価契約"&amp;CHAR(10)&amp;"予定調達総額 "&amp;TEXT(VLOOKUP(A72,令和6年度契約状況調査票!$F:$AW,15,FALSE),"#,##0円")&amp;"(B)"&amp;CHAR(10)&amp;"分担契約"&amp;CHAR(10)&amp;VLOOKUP(A72,令和6年度契約状況調査票!$F:$AW,31,FALSE),IF(AND(Q72="○",P72="分担契約"),"分担契約"&amp;CHAR(10)&amp;"契約総額 "&amp;TEXT(VLOOKUP(A72,令和6年度契約状況調査票!$F:$AW,15,FALSE),"#,##0円")&amp;"(B)"&amp;CHAR(10)&amp;VLOOKUP(A72,令和6年度契約状況調査票!$F:$AW,31,FALSE),(IF(P72="分担契約/単価契約","単価契約"&amp;CHAR(10)&amp;"予定調達総額 "&amp;TEXT(VLOOKUP(A72,令和6年度契約状況調査票!$F:$AW,15,FALSE),"#,##0円")&amp;CHAR(10)&amp;"分担契約"&amp;CHAR(10)&amp;VLOOKUP(A72,令和6年度契約状況調査票!$F:$AW,31,FALSE),IF(P72="分担契約","分担契約"&amp;CHAR(10)&amp;"契約総額 "&amp;TEXT(VLOOKUP(A72,令和6年度契約状況調査票!$F:$AW,15,FALSE),"#,##0円")&amp;CHAR(10)&amp;VLOOKUP(A72,令和6年度契約状況調査票!$F:$AW,31,FALSE),IF(P72="単価契約","単価契約"&amp;CHAR(10)&amp;"予定調達総額 "&amp;TEXT(VLOOKUP(A72,令和6年度契約状況調査票!$F:$AW,15,FALSE),"#,##0円")&amp;CHAR(10)&amp;VLOOKUP(A72,令和6年度契約状況調査票!$F:$AW,31,FALSE),VLOOKUP(A72,令和6年度契約状況調査票!$F:$AW,31,FALSE))))))))</f>
        <v/>
      </c>
      <c r="P72" s="127" t="str">
        <f>IF(A72="","",VLOOKUP(A72,令和6年度契約状況調査票!$F:$CE,52,FALSE))</f>
        <v/>
      </c>
    </row>
    <row r="73" spans="1:16" s="127" customFormat="1" ht="69.95" customHeight="1">
      <c r="A73" s="126" t="str">
        <f>IF(MAX(令和6年度契約状況調査票!F13:F78)&gt;=ROW()-5,ROW()-5,"")</f>
        <v/>
      </c>
      <c r="B73" s="113" t="str">
        <f>IF(A73="","",VLOOKUP(A73,令和6年度契約状況調査票!$F:$AW,4,FALSE))</f>
        <v/>
      </c>
      <c r="C73" s="112" t="str">
        <f>IF(A73="","",VLOOKUP(A73,令和6年度契約状況調査票!$F:$AW,5,FALSE))</f>
        <v/>
      </c>
      <c r="D73" s="114" t="str">
        <f>IF(A73="","",VLOOKUP(A73,令和6年度契約状況調査票!$F:$AW,8,FALSE))</f>
        <v/>
      </c>
      <c r="E73" s="113" t="str">
        <f>IF(A73="","",VLOOKUP(A73,令和6年度契約状況調査票!$F:$AW,9,FALSE))</f>
        <v/>
      </c>
      <c r="F73" s="115" t="str">
        <f>IF(A73="","",VLOOKUP(A73,令和6年度契約状況調査票!$F:$AW,10,FALSE))</f>
        <v/>
      </c>
      <c r="G73" s="128" t="str">
        <f>IF(A73="","",VLOOKUP(A73,令和6年度契約状況調査票!$F:$AW,30,FALSE))</f>
        <v/>
      </c>
      <c r="H73" s="116" t="str">
        <f>IF(A73="","",IF(VLOOKUP(A73,令和6年度契約状況調査票!$F:$AW,13,FALSE)="他官署で調達手続きを実施のため","他官署で調達手続きを実施のため",IF(VLOOKUP(A73,令和6年度契約状況調査票!$F:$AW,20,FALSE)="②同種の他の契約の予定価格を類推されるおそれがあるため公表しない","同種の他の契約の予定価格を類推されるおそれがあるため公表しない",IF(VLOOKUP(A73,令和6年度契約状況調査票!$F:$AW,20,FALSE)="－","－",IF(VLOOKUP(A73,令和6年度契約状況調査票!$F:$AW,6,FALSE)&lt;&gt;"",TEXT(VLOOKUP(A73,令和6年度契約状況調査票!$F:$AW,13,FALSE),"#,##0円")&amp;CHAR(10)&amp;"(A)",VLOOKUP(A73,令和6年度契約状況調査票!$F:$AW,13,FALSE))))))</f>
        <v/>
      </c>
      <c r="I73" s="116" t="str">
        <f>IF(A73="","",VLOOKUP(A73,令和6年度契約状況調査票!$F:$AW,14,FALSE))</f>
        <v/>
      </c>
      <c r="J73" s="117" t="str">
        <f>IF(A73="","",IF(VLOOKUP(A73,令和6年度契約状況調査票!$F:$AW,13,FALSE)="他官署で調達手続きを実施のため","－",IF(VLOOKUP(A73,令和6年度契約状況調査票!$F:$AW,20,FALSE)="②同種の他の契約の予定価格を類推されるおそれがあるため公表しない","－",IF(VLOOKUP(A73,令和6年度契約状況調査票!$F:$AW,20,FALSE)="－","－",IF(VLOOKUP(A73,令和6年度契約状況調査票!$F:$AW,6,FALSE)&lt;&gt;"",TEXT(VLOOKUP(A73,令和6年度契約状況調査票!$F:$AW,16,FALSE),"#.0%")&amp;CHAR(10)&amp;"(B/A×100)",VLOOKUP(A73,令和6年度契約状況調査票!$F:$AW,16,FALSE))))))</f>
        <v/>
      </c>
      <c r="K73" s="129"/>
      <c r="L73" s="117" t="str">
        <f>IF(A73="","",IF(VLOOKUP(A73,令和6年度契約状況調査票!$F:$AW,26,FALSE)="①公益社団法人","公社",IF(VLOOKUP(A73,令和6年度契約状況調査票!$F:$AW,26,FALSE)="②公益財団法人","公財","")))</f>
        <v/>
      </c>
      <c r="M73" s="117" t="str">
        <f>IF(A73="","",VLOOKUP(A73,令和6年度契約状況調査票!$F:$AW,27,FALSE))</f>
        <v/>
      </c>
      <c r="N73" s="129" t="str">
        <f>IF(A73="","",IF(VLOOKUP(A73,令和6年度契約状況調査票!$F:$AW,12,FALSE)="国所管",VLOOKUP(A73,令和6年度契約状況調査票!$F:$AW,23,FALSE),""))</f>
        <v/>
      </c>
      <c r="O73" s="118" t="str">
        <f>IF(A73="","",IF(AND(Q73="○",P73="分担契約/単価契約"),"単価契約"&amp;CHAR(10)&amp;"予定調達総額 "&amp;TEXT(VLOOKUP(A73,令和6年度契約状況調査票!$F:$AW,15,FALSE),"#,##0円")&amp;"(B)"&amp;CHAR(10)&amp;"分担契約"&amp;CHAR(10)&amp;VLOOKUP(A73,令和6年度契約状況調査票!$F:$AW,31,FALSE),IF(AND(Q73="○",P73="分担契約"),"分担契約"&amp;CHAR(10)&amp;"契約総額 "&amp;TEXT(VLOOKUP(A73,令和6年度契約状況調査票!$F:$AW,15,FALSE),"#,##0円")&amp;"(B)"&amp;CHAR(10)&amp;VLOOKUP(A73,令和6年度契約状況調査票!$F:$AW,31,FALSE),(IF(P73="分担契約/単価契約","単価契約"&amp;CHAR(10)&amp;"予定調達総額 "&amp;TEXT(VLOOKUP(A73,令和6年度契約状況調査票!$F:$AW,15,FALSE),"#,##0円")&amp;CHAR(10)&amp;"分担契約"&amp;CHAR(10)&amp;VLOOKUP(A73,令和6年度契約状況調査票!$F:$AW,31,FALSE),IF(P73="分担契約","分担契約"&amp;CHAR(10)&amp;"契約総額 "&amp;TEXT(VLOOKUP(A73,令和6年度契約状況調査票!$F:$AW,15,FALSE),"#,##0円")&amp;CHAR(10)&amp;VLOOKUP(A73,令和6年度契約状況調査票!$F:$AW,31,FALSE),IF(P73="単価契約","単価契約"&amp;CHAR(10)&amp;"予定調達総額 "&amp;TEXT(VLOOKUP(A73,令和6年度契約状況調査票!$F:$AW,15,FALSE),"#,##0円")&amp;CHAR(10)&amp;VLOOKUP(A73,令和6年度契約状況調査票!$F:$AW,31,FALSE),VLOOKUP(A73,令和6年度契約状況調査票!$F:$AW,31,FALSE))))))))</f>
        <v/>
      </c>
      <c r="P73" s="127" t="str">
        <f>IF(A73="","",VLOOKUP(A73,令和6年度契約状況調査票!$F:$CE,52,FALSE))</f>
        <v/>
      </c>
    </row>
    <row r="74" spans="1:16" s="127" customFormat="1" ht="69.95" customHeight="1">
      <c r="A74" s="126" t="str">
        <f>IF(MAX(令和6年度契約状況調査票!F13:F79)&gt;=ROW()-5,ROW()-5,"")</f>
        <v/>
      </c>
      <c r="B74" s="113" t="str">
        <f>IF(A74="","",VLOOKUP(A74,令和6年度契約状況調査票!$F:$AW,4,FALSE))</f>
        <v/>
      </c>
      <c r="C74" s="112" t="str">
        <f>IF(A74="","",VLOOKUP(A74,令和6年度契約状況調査票!$F:$AW,5,FALSE))</f>
        <v/>
      </c>
      <c r="D74" s="114" t="str">
        <f>IF(A74="","",VLOOKUP(A74,令和6年度契約状況調査票!$F:$AW,8,FALSE))</f>
        <v/>
      </c>
      <c r="E74" s="113" t="str">
        <f>IF(A74="","",VLOOKUP(A74,令和6年度契約状況調査票!$F:$AW,9,FALSE))</f>
        <v/>
      </c>
      <c r="F74" s="115" t="str">
        <f>IF(A74="","",VLOOKUP(A74,令和6年度契約状況調査票!$F:$AW,10,FALSE))</f>
        <v/>
      </c>
      <c r="G74" s="128" t="str">
        <f>IF(A74="","",VLOOKUP(A74,令和6年度契約状況調査票!$F:$AW,30,FALSE))</f>
        <v/>
      </c>
      <c r="H74" s="116" t="str">
        <f>IF(A74="","",IF(VLOOKUP(A74,令和6年度契約状況調査票!$F:$AW,13,FALSE)="他官署で調達手続きを実施のため","他官署で調達手続きを実施のため",IF(VLOOKUP(A74,令和6年度契約状況調査票!$F:$AW,20,FALSE)="②同種の他の契約の予定価格を類推されるおそれがあるため公表しない","同種の他の契約の予定価格を類推されるおそれがあるため公表しない",IF(VLOOKUP(A74,令和6年度契約状況調査票!$F:$AW,20,FALSE)="－","－",IF(VLOOKUP(A74,令和6年度契約状況調査票!$F:$AW,6,FALSE)&lt;&gt;"",TEXT(VLOOKUP(A74,令和6年度契約状況調査票!$F:$AW,13,FALSE),"#,##0円")&amp;CHAR(10)&amp;"(A)",VLOOKUP(A74,令和6年度契約状況調査票!$F:$AW,13,FALSE))))))</f>
        <v/>
      </c>
      <c r="I74" s="116" t="str">
        <f>IF(A74="","",VLOOKUP(A74,令和6年度契約状況調査票!$F:$AW,14,FALSE))</f>
        <v/>
      </c>
      <c r="J74" s="117" t="str">
        <f>IF(A74="","",IF(VLOOKUP(A74,令和6年度契約状況調査票!$F:$AW,13,FALSE)="他官署で調達手続きを実施のため","－",IF(VLOOKUP(A74,令和6年度契約状況調査票!$F:$AW,20,FALSE)="②同種の他の契約の予定価格を類推されるおそれがあるため公表しない","－",IF(VLOOKUP(A74,令和6年度契約状況調査票!$F:$AW,20,FALSE)="－","－",IF(VLOOKUP(A74,令和6年度契約状況調査票!$F:$AW,6,FALSE)&lt;&gt;"",TEXT(VLOOKUP(A74,令和6年度契約状況調査票!$F:$AW,16,FALSE),"#.0%")&amp;CHAR(10)&amp;"(B/A×100)",VLOOKUP(A74,令和6年度契約状況調査票!$F:$AW,16,FALSE))))))</f>
        <v/>
      </c>
      <c r="K74" s="129"/>
      <c r="L74" s="117" t="str">
        <f>IF(A74="","",IF(VLOOKUP(A74,令和6年度契約状況調査票!$F:$AW,26,FALSE)="①公益社団法人","公社",IF(VLOOKUP(A74,令和6年度契約状況調査票!$F:$AW,26,FALSE)="②公益財団法人","公財","")))</f>
        <v/>
      </c>
      <c r="M74" s="117" t="str">
        <f>IF(A74="","",VLOOKUP(A74,令和6年度契約状況調査票!$F:$AW,27,FALSE))</f>
        <v/>
      </c>
      <c r="N74" s="129" t="str">
        <f>IF(A74="","",IF(VLOOKUP(A74,令和6年度契約状況調査票!$F:$AW,12,FALSE)="国所管",VLOOKUP(A74,令和6年度契約状況調査票!$F:$AW,23,FALSE),""))</f>
        <v/>
      </c>
      <c r="O74" s="118" t="str">
        <f>IF(A74="","",IF(AND(Q74="○",P74="分担契約/単価契約"),"単価契約"&amp;CHAR(10)&amp;"予定調達総額 "&amp;TEXT(VLOOKUP(A74,令和6年度契約状況調査票!$F:$AW,15,FALSE),"#,##0円")&amp;"(B)"&amp;CHAR(10)&amp;"分担契約"&amp;CHAR(10)&amp;VLOOKUP(A74,令和6年度契約状況調査票!$F:$AW,31,FALSE),IF(AND(Q74="○",P74="分担契約"),"分担契約"&amp;CHAR(10)&amp;"契約総額 "&amp;TEXT(VLOOKUP(A74,令和6年度契約状況調査票!$F:$AW,15,FALSE),"#,##0円")&amp;"(B)"&amp;CHAR(10)&amp;VLOOKUP(A74,令和6年度契約状況調査票!$F:$AW,31,FALSE),(IF(P74="分担契約/単価契約","単価契約"&amp;CHAR(10)&amp;"予定調達総額 "&amp;TEXT(VLOOKUP(A74,令和6年度契約状況調査票!$F:$AW,15,FALSE),"#,##0円")&amp;CHAR(10)&amp;"分担契約"&amp;CHAR(10)&amp;VLOOKUP(A74,令和6年度契約状況調査票!$F:$AW,31,FALSE),IF(P74="分担契約","分担契約"&amp;CHAR(10)&amp;"契約総額 "&amp;TEXT(VLOOKUP(A74,令和6年度契約状況調査票!$F:$AW,15,FALSE),"#,##0円")&amp;CHAR(10)&amp;VLOOKUP(A74,令和6年度契約状況調査票!$F:$AW,31,FALSE),IF(P74="単価契約","単価契約"&amp;CHAR(10)&amp;"予定調達総額 "&amp;TEXT(VLOOKUP(A74,令和6年度契約状況調査票!$F:$AW,15,FALSE),"#,##0円")&amp;CHAR(10)&amp;VLOOKUP(A74,令和6年度契約状況調査票!$F:$AW,31,FALSE),VLOOKUP(A74,令和6年度契約状況調査票!$F:$AW,31,FALSE))))))))</f>
        <v/>
      </c>
      <c r="P74" s="127" t="str">
        <f>IF(A74="","",VLOOKUP(A74,令和6年度契約状況調査票!$F:$CE,52,FALSE))</f>
        <v/>
      </c>
    </row>
    <row r="75" spans="1:16" s="127" customFormat="1" ht="69.95" customHeight="1">
      <c r="A75" s="126" t="str">
        <f>IF(MAX(令和6年度契約状況調査票!F13:F80)&gt;=ROW()-5,ROW()-5,"")</f>
        <v/>
      </c>
      <c r="B75" s="113" t="str">
        <f>IF(A75="","",VLOOKUP(A75,令和6年度契約状況調査票!$F:$AW,4,FALSE))</f>
        <v/>
      </c>
      <c r="C75" s="112" t="str">
        <f>IF(A75="","",VLOOKUP(A75,令和6年度契約状況調査票!$F:$AW,5,FALSE))</f>
        <v/>
      </c>
      <c r="D75" s="114" t="str">
        <f>IF(A75="","",VLOOKUP(A75,令和6年度契約状況調査票!$F:$AW,8,FALSE))</f>
        <v/>
      </c>
      <c r="E75" s="113" t="str">
        <f>IF(A75="","",VLOOKUP(A75,令和6年度契約状況調査票!$F:$AW,9,FALSE))</f>
        <v/>
      </c>
      <c r="F75" s="115" t="str">
        <f>IF(A75="","",VLOOKUP(A75,令和6年度契約状況調査票!$F:$AW,10,FALSE))</f>
        <v/>
      </c>
      <c r="G75" s="128" t="str">
        <f>IF(A75="","",VLOOKUP(A75,令和6年度契約状況調査票!$F:$AW,30,FALSE))</f>
        <v/>
      </c>
      <c r="H75" s="116" t="str">
        <f>IF(A75="","",IF(VLOOKUP(A75,令和6年度契約状況調査票!$F:$AW,13,FALSE)="他官署で調達手続きを実施のため","他官署で調達手続きを実施のため",IF(VLOOKUP(A75,令和6年度契約状況調査票!$F:$AW,20,FALSE)="②同種の他の契約の予定価格を類推されるおそれがあるため公表しない","同種の他の契約の予定価格を類推されるおそれがあるため公表しない",IF(VLOOKUP(A75,令和6年度契約状況調査票!$F:$AW,20,FALSE)="－","－",IF(VLOOKUP(A75,令和6年度契約状況調査票!$F:$AW,6,FALSE)&lt;&gt;"",TEXT(VLOOKUP(A75,令和6年度契約状況調査票!$F:$AW,13,FALSE),"#,##0円")&amp;CHAR(10)&amp;"(A)",VLOOKUP(A75,令和6年度契約状況調査票!$F:$AW,13,FALSE))))))</f>
        <v/>
      </c>
      <c r="I75" s="116" t="str">
        <f>IF(A75="","",VLOOKUP(A75,令和6年度契約状況調査票!$F:$AW,14,FALSE))</f>
        <v/>
      </c>
      <c r="J75" s="117" t="str">
        <f>IF(A75="","",IF(VLOOKUP(A75,令和6年度契約状況調査票!$F:$AW,13,FALSE)="他官署で調達手続きを実施のため","－",IF(VLOOKUP(A75,令和6年度契約状況調査票!$F:$AW,20,FALSE)="②同種の他の契約の予定価格を類推されるおそれがあるため公表しない","－",IF(VLOOKUP(A75,令和6年度契約状況調査票!$F:$AW,20,FALSE)="－","－",IF(VLOOKUP(A75,令和6年度契約状況調査票!$F:$AW,6,FALSE)&lt;&gt;"",TEXT(VLOOKUP(A75,令和6年度契約状況調査票!$F:$AW,16,FALSE),"#.0%")&amp;CHAR(10)&amp;"(B/A×100)",VLOOKUP(A75,令和6年度契約状況調査票!$F:$AW,16,FALSE))))))</f>
        <v/>
      </c>
      <c r="K75" s="129"/>
      <c r="L75" s="117" t="str">
        <f>IF(A75="","",IF(VLOOKUP(A75,令和6年度契約状況調査票!$F:$AW,26,FALSE)="①公益社団法人","公社",IF(VLOOKUP(A75,令和6年度契約状況調査票!$F:$AW,26,FALSE)="②公益財団法人","公財","")))</f>
        <v/>
      </c>
      <c r="M75" s="117" t="str">
        <f>IF(A75="","",VLOOKUP(A75,令和6年度契約状況調査票!$F:$AW,27,FALSE))</f>
        <v/>
      </c>
      <c r="N75" s="129" t="str">
        <f>IF(A75="","",IF(VLOOKUP(A75,令和6年度契約状況調査票!$F:$AW,12,FALSE)="国所管",VLOOKUP(A75,令和6年度契約状況調査票!$F:$AW,23,FALSE),""))</f>
        <v/>
      </c>
      <c r="O75" s="118" t="str">
        <f>IF(A75="","",IF(AND(Q75="○",P75="分担契約/単価契約"),"単価契約"&amp;CHAR(10)&amp;"予定調達総額 "&amp;TEXT(VLOOKUP(A75,令和6年度契約状況調査票!$F:$AW,15,FALSE),"#,##0円")&amp;"(B)"&amp;CHAR(10)&amp;"分担契約"&amp;CHAR(10)&amp;VLOOKUP(A75,令和6年度契約状況調査票!$F:$AW,31,FALSE),IF(AND(Q75="○",P75="分担契約"),"分担契約"&amp;CHAR(10)&amp;"契約総額 "&amp;TEXT(VLOOKUP(A75,令和6年度契約状況調査票!$F:$AW,15,FALSE),"#,##0円")&amp;"(B)"&amp;CHAR(10)&amp;VLOOKUP(A75,令和6年度契約状況調査票!$F:$AW,31,FALSE),(IF(P75="分担契約/単価契約","単価契約"&amp;CHAR(10)&amp;"予定調達総額 "&amp;TEXT(VLOOKUP(A75,令和6年度契約状況調査票!$F:$AW,15,FALSE),"#,##0円")&amp;CHAR(10)&amp;"分担契約"&amp;CHAR(10)&amp;VLOOKUP(A75,令和6年度契約状況調査票!$F:$AW,31,FALSE),IF(P75="分担契約","分担契約"&amp;CHAR(10)&amp;"契約総額 "&amp;TEXT(VLOOKUP(A75,令和6年度契約状況調査票!$F:$AW,15,FALSE),"#,##0円")&amp;CHAR(10)&amp;VLOOKUP(A75,令和6年度契約状況調査票!$F:$AW,31,FALSE),IF(P75="単価契約","単価契約"&amp;CHAR(10)&amp;"予定調達総額 "&amp;TEXT(VLOOKUP(A75,令和6年度契約状況調査票!$F:$AW,15,FALSE),"#,##0円")&amp;CHAR(10)&amp;VLOOKUP(A75,令和6年度契約状況調査票!$F:$AW,31,FALSE),VLOOKUP(A75,令和6年度契約状況調査票!$F:$AW,31,FALSE))))))))</f>
        <v/>
      </c>
      <c r="P75" s="127" t="str">
        <f>IF(A75="","",VLOOKUP(A75,令和6年度契約状況調査票!$F:$CE,52,FALSE))</f>
        <v/>
      </c>
    </row>
    <row r="76" spans="1:16" s="127" customFormat="1" ht="69.95" customHeight="1">
      <c r="A76" s="126" t="str">
        <f>IF(MAX(令和6年度契約状況調査票!F13:F81)&gt;=ROW()-5,ROW()-5,"")</f>
        <v/>
      </c>
      <c r="B76" s="113" t="str">
        <f>IF(A76="","",VLOOKUP(A76,令和6年度契約状況調査票!$F:$AW,4,FALSE))</f>
        <v/>
      </c>
      <c r="C76" s="112" t="str">
        <f>IF(A76="","",VLOOKUP(A76,令和6年度契約状況調査票!$F:$AW,5,FALSE))</f>
        <v/>
      </c>
      <c r="D76" s="114" t="str">
        <f>IF(A76="","",VLOOKUP(A76,令和6年度契約状況調査票!$F:$AW,8,FALSE))</f>
        <v/>
      </c>
      <c r="E76" s="113" t="str">
        <f>IF(A76="","",VLOOKUP(A76,令和6年度契約状況調査票!$F:$AW,9,FALSE))</f>
        <v/>
      </c>
      <c r="F76" s="115" t="str">
        <f>IF(A76="","",VLOOKUP(A76,令和6年度契約状況調査票!$F:$AW,10,FALSE))</f>
        <v/>
      </c>
      <c r="G76" s="128" t="str">
        <f>IF(A76="","",VLOOKUP(A76,令和6年度契約状況調査票!$F:$AW,30,FALSE))</f>
        <v/>
      </c>
      <c r="H76" s="116" t="str">
        <f>IF(A76="","",IF(VLOOKUP(A76,令和6年度契約状況調査票!$F:$AW,13,FALSE)="他官署で調達手続きを実施のため","他官署で調達手続きを実施のため",IF(VLOOKUP(A76,令和6年度契約状況調査票!$F:$AW,20,FALSE)="②同種の他の契約の予定価格を類推されるおそれがあるため公表しない","同種の他の契約の予定価格を類推されるおそれがあるため公表しない",IF(VLOOKUP(A76,令和6年度契約状況調査票!$F:$AW,20,FALSE)="－","－",IF(VLOOKUP(A76,令和6年度契約状況調査票!$F:$AW,6,FALSE)&lt;&gt;"",TEXT(VLOOKUP(A76,令和6年度契約状況調査票!$F:$AW,13,FALSE),"#,##0円")&amp;CHAR(10)&amp;"(A)",VLOOKUP(A76,令和6年度契約状況調査票!$F:$AW,13,FALSE))))))</f>
        <v/>
      </c>
      <c r="I76" s="116" t="str">
        <f>IF(A76="","",VLOOKUP(A76,令和6年度契約状況調査票!$F:$AW,14,FALSE))</f>
        <v/>
      </c>
      <c r="J76" s="117" t="str">
        <f>IF(A76="","",IF(VLOOKUP(A76,令和6年度契約状況調査票!$F:$AW,13,FALSE)="他官署で調達手続きを実施のため","－",IF(VLOOKUP(A76,令和6年度契約状況調査票!$F:$AW,20,FALSE)="②同種の他の契約の予定価格を類推されるおそれがあるため公表しない","－",IF(VLOOKUP(A76,令和6年度契約状況調査票!$F:$AW,20,FALSE)="－","－",IF(VLOOKUP(A76,令和6年度契約状況調査票!$F:$AW,6,FALSE)&lt;&gt;"",TEXT(VLOOKUP(A76,令和6年度契約状況調査票!$F:$AW,16,FALSE),"#.0%")&amp;CHAR(10)&amp;"(B/A×100)",VLOOKUP(A76,令和6年度契約状況調査票!$F:$AW,16,FALSE))))))</f>
        <v/>
      </c>
      <c r="K76" s="129"/>
      <c r="L76" s="117" t="str">
        <f>IF(A76="","",IF(VLOOKUP(A76,令和6年度契約状況調査票!$F:$AW,26,FALSE)="①公益社団法人","公社",IF(VLOOKUP(A76,令和6年度契約状況調査票!$F:$AW,26,FALSE)="②公益財団法人","公財","")))</f>
        <v/>
      </c>
      <c r="M76" s="117" t="str">
        <f>IF(A76="","",VLOOKUP(A76,令和6年度契約状況調査票!$F:$AW,27,FALSE))</f>
        <v/>
      </c>
      <c r="N76" s="129" t="str">
        <f>IF(A76="","",IF(VLOOKUP(A76,令和6年度契約状況調査票!$F:$AW,12,FALSE)="国所管",VLOOKUP(A76,令和6年度契約状況調査票!$F:$AW,23,FALSE),""))</f>
        <v/>
      </c>
      <c r="O76" s="118" t="str">
        <f>IF(A76="","",IF(AND(Q76="○",P76="分担契約/単価契約"),"単価契約"&amp;CHAR(10)&amp;"予定調達総額 "&amp;TEXT(VLOOKUP(A76,令和6年度契約状況調査票!$F:$AW,15,FALSE),"#,##0円")&amp;"(B)"&amp;CHAR(10)&amp;"分担契約"&amp;CHAR(10)&amp;VLOOKUP(A76,令和6年度契約状況調査票!$F:$AW,31,FALSE),IF(AND(Q76="○",P76="分担契約"),"分担契約"&amp;CHAR(10)&amp;"契約総額 "&amp;TEXT(VLOOKUP(A76,令和6年度契約状況調査票!$F:$AW,15,FALSE),"#,##0円")&amp;"(B)"&amp;CHAR(10)&amp;VLOOKUP(A76,令和6年度契約状況調査票!$F:$AW,31,FALSE),(IF(P76="分担契約/単価契約","単価契約"&amp;CHAR(10)&amp;"予定調達総額 "&amp;TEXT(VLOOKUP(A76,令和6年度契約状況調査票!$F:$AW,15,FALSE),"#,##0円")&amp;CHAR(10)&amp;"分担契約"&amp;CHAR(10)&amp;VLOOKUP(A76,令和6年度契約状況調査票!$F:$AW,31,FALSE),IF(P76="分担契約","分担契約"&amp;CHAR(10)&amp;"契約総額 "&amp;TEXT(VLOOKUP(A76,令和6年度契約状況調査票!$F:$AW,15,FALSE),"#,##0円")&amp;CHAR(10)&amp;VLOOKUP(A76,令和6年度契約状況調査票!$F:$AW,31,FALSE),IF(P76="単価契約","単価契約"&amp;CHAR(10)&amp;"予定調達総額 "&amp;TEXT(VLOOKUP(A76,令和6年度契約状況調査票!$F:$AW,15,FALSE),"#,##0円")&amp;CHAR(10)&amp;VLOOKUP(A76,令和6年度契約状況調査票!$F:$AW,31,FALSE),VLOOKUP(A76,令和6年度契約状況調査票!$F:$AW,31,FALSE))))))))</f>
        <v/>
      </c>
      <c r="P76" s="127" t="str">
        <f>IF(A76="","",VLOOKUP(A76,令和6年度契約状況調査票!$F:$CE,52,FALSE))</f>
        <v/>
      </c>
    </row>
    <row r="77" spans="1:16" s="127" customFormat="1" ht="69.95" customHeight="1">
      <c r="A77" s="126" t="str">
        <f>IF(MAX(令和6年度契約状況調査票!F13:F82)&gt;=ROW()-5,ROW()-5,"")</f>
        <v/>
      </c>
      <c r="B77" s="113" t="str">
        <f>IF(A77="","",VLOOKUP(A77,令和6年度契約状況調査票!$F:$AW,4,FALSE))</f>
        <v/>
      </c>
      <c r="C77" s="112" t="str">
        <f>IF(A77="","",VLOOKUP(A77,令和6年度契約状況調査票!$F:$AW,5,FALSE))</f>
        <v/>
      </c>
      <c r="D77" s="114" t="str">
        <f>IF(A77="","",VLOOKUP(A77,令和6年度契約状況調査票!$F:$AW,8,FALSE))</f>
        <v/>
      </c>
      <c r="E77" s="113" t="str">
        <f>IF(A77="","",VLOOKUP(A77,令和6年度契約状況調査票!$F:$AW,9,FALSE))</f>
        <v/>
      </c>
      <c r="F77" s="115" t="str">
        <f>IF(A77="","",VLOOKUP(A77,令和6年度契約状況調査票!$F:$AW,10,FALSE))</f>
        <v/>
      </c>
      <c r="G77" s="128" t="str">
        <f>IF(A77="","",VLOOKUP(A77,令和6年度契約状況調査票!$F:$AW,30,FALSE))</f>
        <v/>
      </c>
      <c r="H77" s="116" t="str">
        <f>IF(A77="","",IF(VLOOKUP(A77,令和6年度契約状況調査票!$F:$AW,13,FALSE)="他官署で調達手続きを実施のため","他官署で調達手続きを実施のため",IF(VLOOKUP(A77,令和6年度契約状況調査票!$F:$AW,20,FALSE)="②同種の他の契約の予定価格を類推されるおそれがあるため公表しない","同種の他の契約の予定価格を類推されるおそれがあるため公表しない",IF(VLOOKUP(A77,令和6年度契約状況調査票!$F:$AW,20,FALSE)="－","－",IF(VLOOKUP(A77,令和6年度契約状況調査票!$F:$AW,6,FALSE)&lt;&gt;"",TEXT(VLOOKUP(A77,令和6年度契約状況調査票!$F:$AW,13,FALSE),"#,##0円")&amp;CHAR(10)&amp;"(A)",VLOOKUP(A77,令和6年度契約状況調査票!$F:$AW,13,FALSE))))))</f>
        <v/>
      </c>
      <c r="I77" s="116" t="str">
        <f>IF(A77="","",VLOOKUP(A77,令和6年度契約状況調査票!$F:$AW,14,FALSE))</f>
        <v/>
      </c>
      <c r="J77" s="117" t="str">
        <f>IF(A77="","",IF(VLOOKUP(A77,令和6年度契約状況調査票!$F:$AW,13,FALSE)="他官署で調達手続きを実施のため","－",IF(VLOOKUP(A77,令和6年度契約状況調査票!$F:$AW,20,FALSE)="②同種の他の契約の予定価格を類推されるおそれがあるため公表しない","－",IF(VLOOKUP(A77,令和6年度契約状況調査票!$F:$AW,20,FALSE)="－","－",IF(VLOOKUP(A77,令和6年度契約状況調査票!$F:$AW,6,FALSE)&lt;&gt;"",TEXT(VLOOKUP(A77,令和6年度契約状況調査票!$F:$AW,16,FALSE),"#.0%")&amp;CHAR(10)&amp;"(B/A×100)",VLOOKUP(A77,令和6年度契約状況調査票!$F:$AW,16,FALSE))))))</f>
        <v/>
      </c>
      <c r="K77" s="129"/>
      <c r="L77" s="117" t="str">
        <f>IF(A77="","",IF(VLOOKUP(A77,令和6年度契約状況調査票!$F:$AW,26,FALSE)="①公益社団法人","公社",IF(VLOOKUP(A77,令和6年度契約状況調査票!$F:$AW,26,FALSE)="②公益財団法人","公財","")))</f>
        <v/>
      </c>
      <c r="M77" s="117" t="str">
        <f>IF(A77="","",VLOOKUP(A77,令和6年度契約状況調査票!$F:$AW,27,FALSE))</f>
        <v/>
      </c>
      <c r="N77" s="129" t="str">
        <f>IF(A77="","",IF(VLOOKUP(A77,令和6年度契約状況調査票!$F:$AW,12,FALSE)="国所管",VLOOKUP(A77,令和6年度契約状況調査票!$F:$AW,23,FALSE),""))</f>
        <v/>
      </c>
      <c r="O77" s="118" t="str">
        <f>IF(A77="","",IF(AND(Q77="○",P77="分担契約/単価契約"),"単価契約"&amp;CHAR(10)&amp;"予定調達総額 "&amp;TEXT(VLOOKUP(A77,令和6年度契約状況調査票!$F:$AW,15,FALSE),"#,##0円")&amp;"(B)"&amp;CHAR(10)&amp;"分担契約"&amp;CHAR(10)&amp;VLOOKUP(A77,令和6年度契約状況調査票!$F:$AW,31,FALSE),IF(AND(Q77="○",P77="分担契約"),"分担契約"&amp;CHAR(10)&amp;"契約総額 "&amp;TEXT(VLOOKUP(A77,令和6年度契約状況調査票!$F:$AW,15,FALSE),"#,##0円")&amp;"(B)"&amp;CHAR(10)&amp;VLOOKUP(A77,令和6年度契約状況調査票!$F:$AW,31,FALSE),(IF(P77="分担契約/単価契約","単価契約"&amp;CHAR(10)&amp;"予定調達総額 "&amp;TEXT(VLOOKUP(A77,令和6年度契約状況調査票!$F:$AW,15,FALSE),"#,##0円")&amp;CHAR(10)&amp;"分担契約"&amp;CHAR(10)&amp;VLOOKUP(A77,令和6年度契約状況調査票!$F:$AW,31,FALSE),IF(P77="分担契約","分担契約"&amp;CHAR(10)&amp;"契約総額 "&amp;TEXT(VLOOKUP(A77,令和6年度契約状況調査票!$F:$AW,15,FALSE),"#,##0円")&amp;CHAR(10)&amp;VLOOKUP(A77,令和6年度契約状況調査票!$F:$AW,31,FALSE),IF(P77="単価契約","単価契約"&amp;CHAR(10)&amp;"予定調達総額 "&amp;TEXT(VLOOKUP(A77,令和6年度契約状況調査票!$F:$AW,15,FALSE),"#,##0円")&amp;CHAR(10)&amp;VLOOKUP(A77,令和6年度契約状況調査票!$F:$AW,31,FALSE),VLOOKUP(A77,令和6年度契約状況調査票!$F:$AW,31,FALSE))))))))</f>
        <v/>
      </c>
      <c r="P77" s="127" t="str">
        <f>IF(A77="","",VLOOKUP(A77,令和6年度契約状況調査票!$F:$CE,52,FALSE))</f>
        <v/>
      </c>
    </row>
    <row r="78" spans="1:16" s="127" customFormat="1" ht="69.95" customHeight="1">
      <c r="A78" s="126" t="str">
        <f>IF(MAX(令和6年度契約状況調査票!F13:F83)&gt;=ROW()-5,ROW()-5,"")</f>
        <v/>
      </c>
      <c r="B78" s="113" t="str">
        <f>IF(A78="","",VLOOKUP(A78,令和6年度契約状況調査票!$F:$AW,4,FALSE))</f>
        <v/>
      </c>
      <c r="C78" s="112" t="str">
        <f>IF(A78="","",VLOOKUP(A78,令和6年度契約状況調査票!$F:$AW,5,FALSE))</f>
        <v/>
      </c>
      <c r="D78" s="114" t="str">
        <f>IF(A78="","",VLOOKUP(A78,令和6年度契約状況調査票!$F:$AW,8,FALSE))</f>
        <v/>
      </c>
      <c r="E78" s="113" t="str">
        <f>IF(A78="","",VLOOKUP(A78,令和6年度契約状況調査票!$F:$AW,9,FALSE))</f>
        <v/>
      </c>
      <c r="F78" s="115" t="str">
        <f>IF(A78="","",VLOOKUP(A78,令和6年度契約状況調査票!$F:$AW,10,FALSE))</f>
        <v/>
      </c>
      <c r="G78" s="128" t="str">
        <f>IF(A78="","",VLOOKUP(A78,令和6年度契約状況調査票!$F:$AW,30,FALSE))</f>
        <v/>
      </c>
      <c r="H78" s="116" t="str">
        <f>IF(A78="","",IF(VLOOKUP(A78,令和6年度契約状況調査票!$F:$AW,13,FALSE)="他官署で調達手続きを実施のため","他官署で調達手続きを実施のため",IF(VLOOKUP(A78,令和6年度契約状況調査票!$F:$AW,20,FALSE)="②同種の他の契約の予定価格を類推されるおそれがあるため公表しない","同種の他の契約の予定価格を類推されるおそれがあるため公表しない",IF(VLOOKUP(A78,令和6年度契約状況調査票!$F:$AW,20,FALSE)="－","－",IF(VLOOKUP(A78,令和6年度契約状況調査票!$F:$AW,6,FALSE)&lt;&gt;"",TEXT(VLOOKUP(A78,令和6年度契約状況調査票!$F:$AW,13,FALSE),"#,##0円")&amp;CHAR(10)&amp;"(A)",VLOOKUP(A78,令和6年度契約状況調査票!$F:$AW,13,FALSE))))))</f>
        <v/>
      </c>
      <c r="I78" s="116" t="str">
        <f>IF(A78="","",VLOOKUP(A78,令和6年度契約状況調査票!$F:$AW,14,FALSE))</f>
        <v/>
      </c>
      <c r="J78" s="117" t="str">
        <f>IF(A78="","",IF(VLOOKUP(A78,令和6年度契約状況調査票!$F:$AW,13,FALSE)="他官署で調達手続きを実施のため","－",IF(VLOOKUP(A78,令和6年度契約状況調査票!$F:$AW,20,FALSE)="②同種の他の契約の予定価格を類推されるおそれがあるため公表しない","－",IF(VLOOKUP(A78,令和6年度契約状況調査票!$F:$AW,20,FALSE)="－","－",IF(VLOOKUP(A78,令和6年度契約状況調査票!$F:$AW,6,FALSE)&lt;&gt;"",TEXT(VLOOKUP(A78,令和6年度契約状況調査票!$F:$AW,16,FALSE),"#.0%")&amp;CHAR(10)&amp;"(B/A×100)",VLOOKUP(A78,令和6年度契約状況調査票!$F:$AW,16,FALSE))))))</f>
        <v/>
      </c>
      <c r="K78" s="129"/>
      <c r="L78" s="117" t="str">
        <f>IF(A78="","",IF(VLOOKUP(A78,令和6年度契約状況調査票!$F:$AW,26,FALSE)="①公益社団法人","公社",IF(VLOOKUP(A78,令和6年度契約状況調査票!$F:$AW,26,FALSE)="②公益財団法人","公財","")))</f>
        <v/>
      </c>
      <c r="M78" s="117" t="str">
        <f>IF(A78="","",VLOOKUP(A78,令和6年度契約状況調査票!$F:$AW,27,FALSE))</f>
        <v/>
      </c>
      <c r="N78" s="129" t="str">
        <f>IF(A78="","",IF(VLOOKUP(A78,令和6年度契約状況調査票!$F:$AW,12,FALSE)="国所管",VLOOKUP(A78,令和6年度契約状況調査票!$F:$AW,23,FALSE),""))</f>
        <v/>
      </c>
      <c r="O78" s="118" t="str">
        <f>IF(A78="","",IF(AND(Q78="○",P78="分担契約/単価契約"),"単価契約"&amp;CHAR(10)&amp;"予定調達総額 "&amp;TEXT(VLOOKUP(A78,令和6年度契約状況調査票!$F:$AW,15,FALSE),"#,##0円")&amp;"(B)"&amp;CHAR(10)&amp;"分担契約"&amp;CHAR(10)&amp;VLOOKUP(A78,令和6年度契約状況調査票!$F:$AW,31,FALSE),IF(AND(Q78="○",P78="分担契約"),"分担契約"&amp;CHAR(10)&amp;"契約総額 "&amp;TEXT(VLOOKUP(A78,令和6年度契約状況調査票!$F:$AW,15,FALSE),"#,##0円")&amp;"(B)"&amp;CHAR(10)&amp;VLOOKUP(A78,令和6年度契約状況調査票!$F:$AW,31,FALSE),(IF(P78="分担契約/単価契約","単価契約"&amp;CHAR(10)&amp;"予定調達総額 "&amp;TEXT(VLOOKUP(A78,令和6年度契約状況調査票!$F:$AW,15,FALSE),"#,##0円")&amp;CHAR(10)&amp;"分担契約"&amp;CHAR(10)&amp;VLOOKUP(A78,令和6年度契約状況調査票!$F:$AW,31,FALSE),IF(P78="分担契約","分担契約"&amp;CHAR(10)&amp;"契約総額 "&amp;TEXT(VLOOKUP(A78,令和6年度契約状況調査票!$F:$AW,15,FALSE),"#,##0円")&amp;CHAR(10)&amp;VLOOKUP(A78,令和6年度契約状況調査票!$F:$AW,31,FALSE),IF(P78="単価契約","単価契約"&amp;CHAR(10)&amp;"予定調達総額 "&amp;TEXT(VLOOKUP(A78,令和6年度契約状況調査票!$F:$AW,15,FALSE),"#,##0円")&amp;CHAR(10)&amp;VLOOKUP(A78,令和6年度契約状況調査票!$F:$AW,31,FALSE),VLOOKUP(A78,令和6年度契約状況調査票!$F:$AW,31,FALSE))))))))</f>
        <v/>
      </c>
      <c r="P78" s="127" t="str">
        <f>IF(A78="","",VLOOKUP(A78,令和6年度契約状況調査票!$F:$CE,52,FALSE))</f>
        <v/>
      </c>
    </row>
    <row r="79" spans="1:16" s="127" customFormat="1" ht="69.95" customHeight="1">
      <c r="A79" s="126" t="str">
        <f>IF(MAX(令和6年度契約状況調査票!F13:F84)&gt;=ROW()-5,ROW()-5,"")</f>
        <v/>
      </c>
      <c r="B79" s="113" t="str">
        <f>IF(A79="","",VLOOKUP(A79,令和6年度契約状況調査票!$F:$AW,4,FALSE))</f>
        <v/>
      </c>
      <c r="C79" s="112" t="str">
        <f>IF(A79="","",VLOOKUP(A79,令和6年度契約状況調査票!$F:$AW,5,FALSE))</f>
        <v/>
      </c>
      <c r="D79" s="114" t="str">
        <f>IF(A79="","",VLOOKUP(A79,令和6年度契約状況調査票!$F:$AW,8,FALSE))</f>
        <v/>
      </c>
      <c r="E79" s="113" t="str">
        <f>IF(A79="","",VLOOKUP(A79,令和6年度契約状況調査票!$F:$AW,9,FALSE))</f>
        <v/>
      </c>
      <c r="F79" s="115" t="str">
        <f>IF(A79="","",VLOOKUP(A79,令和6年度契約状況調査票!$F:$AW,10,FALSE))</f>
        <v/>
      </c>
      <c r="G79" s="128" t="str">
        <f>IF(A79="","",VLOOKUP(A79,令和6年度契約状況調査票!$F:$AW,30,FALSE))</f>
        <v/>
      </c>
      <c r="H79" s="116" t="str">
        <f>IF(A79="","",IF(VLOOKUP(A79,令和6年度契約状況調査票!$F:$AW,13,FALSE)="他官署で調達手続きを実施のため","他官署で調達手続きを実施のため",IF(VLOOKUP(A79,令和6年度契約状況調査票!$F:$AW,20,FALSE)="②同種の他の契約の予定価格を類推されるおそれがあるため公表しない","同種の他の契約の予定価格を類推されるおそれがあるため公表しない",IF(VLOOKUP(A79,令和6年度契約状況調査票!$F:$AW,20,FALSE)="－","－",IF(VLOOKUP(A79,令和6年度契約状況調査票!$F:$AW,6,FALSE)&lt;&gt;"",TEXT(VLOOKUP(A79,令和6年度契約状況調査票!$F:$AW,13,FALSE),"#,##0円")&amp;CHAR(10)&amp;"(A)",VLOOKUP(A79,令和6年度契約状況調査票!$F:$AW,13,FALSE))))))</f>
        <v/>
      </c>
      <c r="I79" s="116" t="str">
        <f>IF(A79="","",VLOOKUP(A79,令和6年度契約状況調査票!$F:$AW,14,FALSE))</f>
        <v/>
      </c>
      <c r="J79" s="117" t="str">
        <f>IF(A79="","",IF(VLOOKUP(A79,令和6年度契約状況調査票!$F:$AW,13,FALSE)="他官署で調達手続きを実施のため","－",IF(VLOOKUP(A79,令和6年度契約状況調査票!$F:$AW,20,FALSE)="②同種の他の契約の予定価格を類推されるおそれがあるため公表しない","－",IF(VLOOKUP(A79,令和6年度契約状況調査票!$F:$AW,20,FALSE)="－","－",IF(VLOOKUP(A79,令和6年度契約状況調査票!$F:$AW,6,FALSE)&lt;&gt;"",TEXT(VLOOKUP(A79,令和6年度契約状況調査票!$F:$AW,16,FALSE),"#.0%")&amp;CHAR(10)&amp;"(B/A×100)",VLOOKUP(A79,令和6年度契約状況調査票!$F:$AW,16,FALSE))))))</f>
        <v/>
      </c>
      <c r="K79" s="129"/>
      <c r="L79" s="117" t="str">
        <f>IF(A79="","",IF(VLOOKUP(A79,令和6年度契約状況調査票!$F:$AW,26,FALSE)="①公益社団法人","公社",IF(VLOOKUP(A79,令和6年度契約状況調査票!$F:$AW,26,FALSE)="②公益財団法人","公財","")))</f>
        <v/>
      </c>
      <c r="M79" s="117" t="str">
        <f>IF(A79="","",VLOOKUP(A79,令和6年度契約状況調査票!$F:$AW,27,FALSE))</f>
        <v/>
      </c>
      <c r="N79" s="129" t="str">
        <f>IF(A79="","",IF(VLOOKUP(A79,令和6年度契約状況調査票!$F:$AW,12,FALSE)="国所管",VLOOKUP(A79,令和6年度契約状況調査票!$F:$AW,23,FALSE),""))</f>
        <v/>
      </c>
      <c r="O79" s="118" t="str">
        <f>IF(A79="","",IF(AND(Q79="○",P79="分担契約/単価契約"),"単価契約"&amp;CHAR(10)&amp;"予定調達総額 "&amp;TEXT(VLOOKUP(A79,令和6年度契約状況調査票!$F:$AW,15,FALSE),"#,##0円")&amp;"(B)"&amp;CHAR(10)&amp;"分担契約"&amp;CHAR(10)&amp;VLOOKUP(A79,令和6年度契約状況調査票!$F:$AW,31,FALSE),IF(AND(Q79="○",P79="分担契約"),"分担契約"&amp;CHAR(10)&amp;"契約総額 "&amp;TEXT(VLOOKUP(A79,令和6年度契約状況調査票!$F:$AW,15,FALSE),"#,##0円")&amp;"(B)"&amp;CHAR(10)&amp;VLOOKUP(A79,令和6年度契約状況調査票!$F:$AW,31,FALSE),(IF(P79="分担契約/単価契約","単価契約"&amp;CHAR(10)&amp;"予定調達総額 "&amp;TEXT(VLOOKUP(A79,令和6年度契約状況調査票!$F:$AW,15,FALSE),"#,##0円")&amp;CHAR(10)&amp;"分担契約"&amp;CHAR(10)&amp;VLOOKUP(A79,令和6年度契約状況調査票!$F:$AW,31,FALSE),IF(P79="分担契約","分担契約"&amp;CHAR(10)&amp;"契約総額 "&amp;TEXT(VLOOKUP(A79,令和6年度契約状況調査票!$F:$AW,15,FALSE),"#,##0円")&amp;CHAR(10)&amp;VLOOKUP(A79,令和6年度契約状況調査票!$F:$AW,31,FALSE),IF(P79="単価契約","単価契約"&amp;CHAR(10)&amp;"予定調達総額 "&amp;TEXT(VLOOKUP(A79,令和6年度契約状況調査票!$F:$AW,15,FALSE),"#,##0円")&amp;CHAR(10)&amp;VLOOKUP(A79,令和6年度契約状況調査票!$F:$AW,31,FALSE),VLOOKUP(A79,令和6年度契約状況調査票!$F:$AW,31,FALSE))))))))</f>
        <v/>
      </c>
      <c r="P79" s="127" t="str">
        <f>IF(A79="","",VLOOKUP(A79,令和6年度契約状況調査票!$F:$CE,52,FALSE))</f>
        <v/>
      </c>
    </row>
    <row r="80" spans="1:16" s="127" customFormat="1" ht="69.95" customHeight="1">
      <c r="A80" s="126" t="str">
        <f>IF(MAX(令和6年度契約状況調査票!F13:F85)&gt;=ROW()-5,ROW()-5,"")</f>
        <v/>
      </c>
      <c r="B80" s="113" t="str">
        <f>IF(A80="","",VLOOKUP(A80,令和6年度契約状況調査票!$F:$AW,4,FALSE))</f>
        <v/>
      </c>
      <c r="C80" s="112" t="str">
        <f>IF(A80="","",VLOOKUP(A80,令和6年度契約状況調査票!$F:$AW,5,FALSE))</f>
        <v/>
      </c>
      <c r="D80" s="114" t="str">
        <f>IF(A80="","",VLOOKUP(A80,令和6年度契約状況調査票!$F:$AW,8,FALSE))</f>
        <v/>
      </c>
      <c r="E80" s="113" t="str">
        <f>IF(A80="","",VLOOKUP(A80,令和6年度契約状況調査票!$F:$AW,9,FALSE))</f>
        <v/>
      </c>
      <c r="F80" s="115" t="str">
        <f>IF(A80="","",VLOOKUP(A80,令和6年度契約状況調査票!$F:$AW,10,FALSE))</f>
        <v/>
      </c>
      <c r="G80" s="128" t="str">
        <f>IF(A80="","",VLOOKUP(A80,令和6年度契約状況調査票!$F:$AW,30,FALSE))</f>
        <v/>
      </c>
      <c r="H80" s="116" t="str">
        <f>IF(A80="","",IF(VLOOKUP(A80,令和6年度契約状況調査票!$F:$AW,13,FALSE)="他官署で調達手続きを実施のため","他官署で調達手続きを実施のため",IF(VLOOKUP(A80,令和6年度契約状況調査票!$F:$AW,20,FALSE)="②同種の他の契約の予定価格を類推されるおそれがあるため公表しない","同種の他の契約の予定価格を類推されるおそれがあるため公表しない",IF(VLOOKUP(A80,令和6年度契約状況調査票!$F:$AW,20,FALSE)="－","－",IF(VLOOKUP(A80,令和6年度契約状況調査票!$F:$AW,6,FALSE)&lt;&gt;"",TEXT(VLOOKUP(A80,令和6年度契約状況調査票!$F:$AW,13,FALSE),"#,##0円")&amp;CHAR(10)&amp;"(A)",VLOOKUP(A80,令和6年度契約状況調査票!$F:$AW,13,FALSE))))))</f>
        <v/>
      </c>
      <c r="I80" s="116" t="str">
        <f>IF(A80="","",VLOOKUP(A80,令和6年度契約状況調査票!$F:$AW,14,FALSE))</f>
        <v/>
      </c>
      <c r="J80" s="117" t="str">
        <f>IF(A80="","",IF(VLOOKUP(A80,令和6年度契約状況調査票!$F:$AW,13,FALSE)="他官署で調達手続きを実施のため","－",IF(VLOOKUP(A80,令和6年度契約状況調査票!$F:$AW,20,FALSE)="②同種の他の契約の予定価格を類推されるおそれがあるため公表しない","－",IF(VLOOKUP(A80,令和6年度契約状況調査票!$F:$AW,20,FALSE)="－","－",IF(VLOOKUP(A80,令和6年度契約状況調査票!$F:$AW,6,FALSE)&lt;&gt;"",TEXT(VLOOKUP(A80,令和6年度契約状況調査票!$F:$AW,16,FALSE),"#.0%")&amp;CHAR(10)&amp;"(B/A×100)",VLOOKUP(A80,令和6年度契約状況調査票!$F:$AW,16,FALSE))))))</f>
        <v/>
      </c>
      <c r="K80" s="129"/>
      <c r="L80" s="117" t="str">
        <f>IF(A80="","",IF(VLOOKUP(A80,令和6年度契約状況調査票!$F:$AW,26,FALSE)="①公益社団法人","公社",IF(VLOOKUP(A80,令和6年度契約状況調査票!$F:$AW,26,FALSE)="②公益財団法人","公財","")))</f>
        <v/>
      </c>
      <c r="M80" s="117" t="str">
        <f>IF(A80="","",VLOOKUP(A80,令和6年度契約状況調査票!$F:$AW,27,FALSE))</f>
        <v/>
      </c>
      <c r="N80" s="129" t="str">
        <f>IF(A80="","",IF(VLOOKUP(A80,令和6年度契約状況調査票!$F:$AW,12,FALSE)="国所管",VLOOKUP(A80,令和6年度契約状況調査票!$F:$AW,23,FALSE),""))</f>
        <v/>
      </c>
      <c r="O80" s="118" t="str">
        <f>IF(A80="","",IF(AND(Q80="○",P80="分担契約/単価契約"),"単価契約"&amp;CHAR(10)&amp;"予定調達総額 "&amp;TEXT(VLOOKUP(A80,令和6年度契約状況調査票!$F:$AW,15,FALSE),"#,##0円")&amp;"(B)"&amp;CHAR(10)&amp;"分担契約"&amp;CHAR(10)&amp;VLOOKUP(A80,令和6年度契約状況調査票!$F:$AW,31,FALSE),IF(AND(Q80="○",P80="分担契約"),"分担契約"&amp;CHAR(10)&amp;"契約総額 "&amp;TEXT(VLOOKUP(A80,令和6年度契約状況調査票!$F:$AW,15,FALSE),"#,##0円")&amp;"(B)"&amp;CHAR(10)&amp;VLOOKUP(A80,令和6年度契約状況調査票!$F:$AW,31,FALSE),(IF(P80="分担契約/単価契約","単価契約"&amp;CHAR(10)&amp;"予定調達総額 "&amp;TEXT(VLOOKUP(A80,令和6年度契約状況調査票!$F:$AW,15,FALSE),"#,##0円")&amp;CHAR(10)&amp;"分担契約"&amp;CHAR(10)&amp;VLOOKUP(A80,令和6年度契約状況調査票!$F:$AW,31,FALSE),IF(P80="分担契約","分担契約"&amp;CHAR(10)&amp;"契約総額 "&amp;TEXT(VLOOKUP(A80,令和6年度契約状況調査票!$F:$AW,15,FALSE),"#,##0円")&amp;CHAR(10)&amp;VLOOKUP(A80,令和6年度契約状況調査票!$F:$AW,31,FALSE),IF(P80="単価契約","単価契約"&amp;CHAR(10)&amp;"予定調達総額 "&amp;TEXT(VLOOKUP(A80,令和6年度契約状況調査票!$F:$AW,15,FALSE),"#,##0円")&amp;CHAR(10)&amp;VLOOKUP(A80,令和6年度契約状況調査票!$F:$AW,31,FALSE),VLOOKUP(A80,令和6年度契約状況調査票!$F:$AW,31,FALSE))))))))</f>
        <v/>
      </c>
      <c r="P80" s="127" t="str">
        <f>IF(A80="","",VLOOKUP(A80,令和6年度契約状況調査票!$F:$CE,52,FALSE))</f>
        <v/>
      </c>
    </row>
    <row r="81" spans="1:16" s="127" customFormat="1" ht="69.95" customHeight="1">
      <c r="A81" s="126" t="str">
        <f>IF(MAX(令和6年度契約状況調査票!F13:F86)&gt;=ROW()-5,ROW()-5,"")</f>
        <v/>
      </c>
      <c r="B81" s="113" t="str">
        <f>IF(A81="","",VLOOKUP(A81,令和6年度契約状況調査票!$F:$AW,4,FALSE))</f>
        <v/>
      </c>
      <c r="C81" s="112" t="str">
        <f>IF(A81="","",VLOOKUP(A81,令和6年度契約状況調査票!$F:$AW,5,FALSE))</f>
        <v/>
      </c>
      <c r="D81" s="114" t="str">
        <f>IF(A81="","",VLOOKUP(A81,令和6年度契約状況調査票!$F:$AW,8,FALSE))</f>
        <v/>
      </c>
      <c r="E81" s="113" t="str">
        <f>IF(A81="","",VLOOKUP(A81,令和6年度契約状況調査票!$F:$AW,9,FALSE))</f>
        <v/>
      </c>
      <c r="F81" s="115" t="str">
        <f>IF(A81="","",VLOOKUP(A81,令和6年度契約状況調査票!$F:$AW,10,FALSE))</f>
        <v/>
      </c>
      <c r="G81" s="128" t="str">
        <f>IF(A81="","",VLOOKUP(A81,令和6年度契約状況調査票!$F:$AW,30,FALSE))</f>
        <v/>
      </c>
      <c r="H81" s="116" t="str">
        <f>IF(A81="","",IF(VLOOKUP(A81,令和6年度契約状況調査票!$F:$AW,13,FALSE)="他官署で調達手続きを実施のため","他官署で調達手続きを実施のため",IF(VLOOKUP(A81,令和6年度契約状況調査票!$F:$AW,20,FALSE)="②同種の他の契約の予定価格を類推されるおそれがあるため公表しない","同種の他の契約の予定価格を類推されるおそれがあるため公表しない",IF(VLOOKUP(A81,令和6年度契約状況調査票!$F:$AW,20,FALSE)="－","－",IF(VLOOKUP(A81,令和6年度契約状況調査票!$F:$AW,6,FALSE)&lt;&gt;"",TEXT(VLOOKUP(A81,令和6年度契約状況調査票!$F:$AW,13,FALSE),"#,##0円")&amp;CHAR(10)&amp;"(A)",VLOOKUP(A81,令和6年度契約状況調査票!$F:$AW,13,FALSE))))))</f>
        <v/>
      </c>
      <c r="I81" s="116" t="str">
        <f>IF(A81="","",VLOOKUP(A81,令和6年度契約状況調査票!$F:$AW,14,FALSE))</f>
        <v/>
      </c>
      <c r="J81" s="117" t="str">
        <f>IF(A81="","",IF(VLOOKUP(A81,令和6年度契約状況調査票!$F:$AW,13,FALSE)="他官署で調達手続きを実施のため","－",IF(VLOOKUP(A81,令和6年度契約状況調査票!$F:$AW,20,FALSE)="②同種の他の契約の予定価格を類推されるおそれがあるため公表しない","－",IF(VLOOKUP(A81,令和6年度契約状況調査票!$F:$AW,20,FALSE)="－","－",IF(VLOOKUP(A81,令和6年度契約状況調査票!$F:$AW,6,FALSE)&lt;&gt;"",TEXT(VLOOKUP(A81,令和6年度契約状況調査票!$F:$AW,16,FALSE),"#.0%")&amp;CHAR(10)&amp;"(B/A×100)",VLOOKUP(A81,令和6年度契約状況調査票!$F:$AW,16,FALSE))))))</f>
        <v/>
      </c>
      <c r="K81" s="129"/>
      <c r="L81" s="117" t="str">
        <f>IF(A81="","",IF(VLOOKUP(A81,令和6年度契約状況調査票!$F:$AW,26,FALSE)="①公益社団法人","公社",IF(VLOOKUP(A81,令和6年度契約状況調査票!$F:$AW,26,FALSE)="②公益財団法人","公財","")))</f>
        <v/>
      </c>
      <c r="M81" s="117" t="str">
        <f>IF(A81="","",VLOOKUP(A81,令和6年度契約状況調査票!$F:$AW,27,FALSE))</f>
        <v/>
      </c>
      <c r="N81" s="129" t="str">
        <f>IF(A81="","",IF(VLOOKUP(A81,令和6年度契約状況調査票!$F:$AW,12,FALSE)="国所管",VLOOKUP(A81,令和6年度契約状況調査票!$F:$AW,23,FALSE),""))</f>
        <v/>
      </c>
      <c r="O81" s="118" t="str">
        <f>IF(A81="","",IF(AND(Q81="○",P81="分担契約/単価契約"),"単価契約"&amp;CHAR(10)&amp;"予定調達総額 "&amp;TEXT(VLOOKUP(A81,令和6年度契約状況調査票!$F:$AW,15,FALSE),"#,##0円")&amp;"(B)"&amp;CHAR(10)&amp;"分担契約"&amp;CHAR(10)&amp;VLOOKUP(A81,令和6年度契約状況調査票!$F:$AW,31,FALSE),IF(AND(Q81="○",P81="分担契約"),"分担契約"&amp;CHAR(10)&amp;"契約総額 "&amp;TEXT(VLOOKUP(A81,令和6年度契約状況調査票!$F:$AW,15,FALSE),"#,##0円")&amp;"(B)"&amp;CHAR(10)&amp;VLOOKUP(A81,令和6年度契約状況調査票!$F:$AW,31,FALSE),(IF(P81="分担契約/単価契約","単価契約"&amp;CHAR(10)&amp;"予定調達総額 "&amp;TEXT(VLOOKUP(A81,令和6年度契約状況調査票!$F:$AW,15,FALSE),"#,##0円")&amp;CHAR(10)&amp;"分担契約"&amp;CHAR(10)&amp;VLOOKUP(A81,令和6年度契約状況調査票!$F:$AW,31,FALSE),IF(P81="分担契約","分担契約"&amp;CHAR(10)&amp;"契約総額 "&amp;TEXT(VLOOKUP(A81,令和6年度契約状況調査票!$F:$AW,15,FALSE),"#,##0円")&amp;CHAR(10)&amp;VLOOKUP(A81,令和6年度契約状況調査票!$F:$AW,31,FALSE),IF(P81="単価契約","単価契約"&amp;CHAR(10)&amp;"予定調達総額 "&amp;TEXT(VLOOKUP(A81,令和6年度契約状況調査票!$F:$AW,15,FALSE),"#,##0円")&amp;CHAR(10)&amp;VLOOKUP(A81,令和6年度契約状況調査票!$F:$AW,31,FALSE),VLOOKUP(A81,令和6年度契約状況調査票!$F:$AW,31,FALSE))))))))</f>
        <v/>
      </c>
      <c r="P81" s="127" t="str">
        <f>IF(A81="","",VLOOKUP(A81,令和6年度契約状況調査票!$F:$CE,52,FALSE))</f>
        <v/>
      </c>
    </row>
    <row r="82" spans="1:16" s="127" customFormat="1" ht="69.95" customHeight="1">
      <c r="A82" s="126" t="str">
        <f>IF(MAX(令和6年度契約状況調査票!F13:F87)&gt;=ROW()-5,ROW()-5,"")</f>
        <v/>
      </c>
      <c r="B82" s="113" t="str">
        <f>IF(A82="","",VLOOKUP(A82,令和6年度契約状況調査票!$F:$AW,4,FALSE))</f>
        <v/>
      </c>
      <c r="C82" s="112" t="str">
        <f>IF(A82="","",VLOOKUP(A82,令和6年度契約状況調査票!$F:$AW,5,FALSE))</f>
        <v/>
      </c>
      <c r="D82" s="114" t="str">
        <f>IF(A82="","",VLOOKUP(A82,令和6年度契約状況調査票!$F:$AW,8,FALSE))</f>
        <v/>
      </c>
      <c r="E82" s="113" t="str">
        <f>IF(A82="","",VLOOKUP(A82,令和6年度契約状況調査票!$F:$AW,9,FALSE))</f>
        <v/>
      </c>
      <c r="F82" s="115" t="str">
        <f>IF(A82="","",VLOOKUP(A82,令和6年度契約状況調査票!$F:$AW,10,FALSE))</f>
        <v/>
      </c>
      <c r="G82" s="128" t="str">
        <f>IF(A82="","",VLOOKUP(A82,令和6年度契約状況調査票!$F:$AW,30,FALSE))</f>
        <v/>
      </c>
      <c r="H82" s="116" t="str">
        <f>IF(A82="","",IF(VLOOKUP(A82,令和6年度契約状況調査票!$F:$AW,13,FALSE)="他官署で調達手続きを実施のため","他官署で調達手続きを実施のため",IF(VLOOKUP(A82,令和6年度契約状況調査票!$F:$AW,20,FALSE)="②同種の他の契約の予定価格を類推されるおそれがあるため公表しない","同種の他の契約の予定価格を類推されるおそれがあるため公表しない",IF(VLOOKUP(A82,令和6年度契約状況調査票!$F:$AW,20,FALSE)="－","－",IF(VLOOKUP(A82,令和6年度契約状況調査票!$F:$AW,6,FALSE)&lt;&gt;"",TEXT(VLOOKUP(A82,令和6年度契約状況調査票!$F:$AW,13,FALSE),"#,##0円")&amp;CHAR(10)&amp;"(A)",VLOOKUP(A82,令和6年度契約状況調査票!$F:$AW,13,FALSE))))))</f>
        <v/>
      </c>
      <c r="I82" s="116" t="str">
        <f>IF(A82="","",VLOOKUP(A82,令和6年度契約状況調査票!$F:$AW,14,FALSE))</f>
        <v/>
      </c>
      <c r="J82" s="117" t="str">
        <f>IF(A82="","",IF(VLOOKUP(A82,令和6年度契約状況調査票!$F:$AW,13,FALSE)="他官署で調達手続きを実施のため","－",IF(VLOOKUP(A82,令和6年度契約状況調査票!$F:$AW,20,FALSE)="②同種の他の契約の予定価格を類推されるおそれがあるため公表しない","－",IF(VLOOKUP(A82,令和6年度契約状況調査票!$F:$AW,20,FALSE)="－","－",IF(VLOOKUP(A82,令和6年度契約状況調査票!$F:$AW,6,FALSE)&lt;&gt;"",TEXT(VLOOKUP(A82,令和6年度契約状況調査票!$F:$AW,16,FALSE),"#.0%")&amp;CHAR(10)&amp;"(B/A×100)",VLOOKUP(A82,令和6年度契約状況調査票!$F:$AW,16,FALSE))))))</f>
        <v/>
      </c>
      <c r="K82" s="129"/>
      <c r="L82" s="117" t="str">
        <f>IF(A82="","",IF(VLOOKUP(A82,令和6年度契約状況調査票!$F:$AW,26,FALSE)="①公益社団法人","公社",IF(VLOOKUP(A82,令和6年度契約状況調査票!$F:$AW,26,FALSE)="②公益財団法人","公財","")))</f>
        <v/>
      </c>
      <c r="M82" s="117" t="str">
        <f>IF(A82="","",VLOOKUP(A82,令和6年度契約状況調査票!$F:$AW,27,FALSE))</f>
        <v/>
      </c>
      <c r="N82" s="129" t="str">
        <f>IF(A82="","",IF(VLOOKUP(A82,令和6年度契約状況調査票!$F:$AW,12,FALSE)="国所管",VLOOKUP(A82,令和6年度契約状況調査票!$F:$AW,23,FALSE),""))</f>
        <v/>
      </c>
      <c r="O82" s="118" t="str">
        <f>IF(A82="","",IF(AND(Q82="○",P82="分担契約/単価契約"),"単価契約"&amp;CHAR(10)&amp;"予定調達総額 "&amp;TEXT(VLOOKUP(A82,令和6年度契約状況調査票!$F:$AW,15,FALSE),"#,##0円")&amp;"(B)"&amp;CHAR(10)&amp;"分担契約"&amp;CHAR(10)&amp;VLOOKUP(A82,令和6年度契約状況調査票!$F:$AW,31,FALSE),IF(AND(Q82="○",P82="分担契約"),"分担契約"&amp;CHAR(10)&amp;"契約総額 "&amp;TEXT(VLOOKUP(A82,令和6年度契約状況調査票!$F:$AW,15,FALSE),"#,##0円")&amp;"(B)"&amp;CHAR(10)&amp;VLOOKUP(A82,令和6年度契約状況調査票!$F:$AW,31,FALSE),(IF(P82="分担契約/単価契約","単価契約"&amp;CHAR(10)&amp;"予定調達総額 "&amp;TEXT(VLOOKUP(A82,令和6年度契約状況調査票!$F:$AW,15,FALSE),"#,##0円")&amp;CHAR(10)&amp;"分担契約"&amp;CHAR(10)&amp;VLOOKUP(A82,令和6年度契約状況調査票!$F:$AW,31,FALSE),IF(P82="分担契約","分担契約"&amp;CHAR(10)&amp;"契約総額 "&amp;TEXT(VLOOKUP(A82,令和6年度契約状況調査票!$F:$AW,15,FALSE),"#,##0円")&amp;CHAR(10)&amp;VLOOKUP(A82,令和6年度契約状況調査票!$F:$AW,31,FALSE),IF(P82="単価契約","単価契約"&amp;CHAR(10)&amp;"予定調達総額 "&amp;TEXT(VLOOKUP(A82,令和6年度契約状況調査票!$F:$AW,15,FALSE),"#,##0円")&amp;CHAR(10)&amp;VLOOKUP(A82,令和6年度契約状況調査票!$F:$AW,31,FALSE),VLOOKUP(A82,令和6年度契約状況調査票!$F:$AW,31,FALSE))))))))</f>
        <v/>
      </c>
      <c r="P82" s="127" t="str">
        <f>IF(A82="","",VLOOKUP(A82,令和6年度契約状況調査票!$F:$CE,52,FALSE))</f>
        <v/>
      </c>
    </row>
    <row r="83" spans="1:16" s="127" customFormat="1" ht="69.95" customHeight="1">
      <c r="A83" s="126" t="str">
        <f>IF(MAX(令和6年度契約状況調査票!F13:F88)&gt;=ROW()-5,ROW()-5,"")</f>
        <v/>
      </c>
      <c r="B83" s="113" t="str">
        <f>IF(A83="","",VLOOKUP(A83,令和6年度契約状況調査票!$F:$AW,4,FALSE))</f>
        <v/>
      </c>
      <c r="C83" s="112" t="str">
        <f>IF(A83="","",VLOOKUP(A83,令和6年度契約状況調査票!$F:$AW,5,FALSE))</f>
        <v/>
      </c>
      <c r="D83" s="114" t="str">
        <f>IF(A83="","",VLOOKUP(A83,令和6年度契約状況調査票!$F:$AW,8,FALSE))</f>
        <v/>
      </c>
      <c r="E83" s="113" t="str">
        <f>IF(A83="","",VLOOKUP(A83,令和6年度契約状況調査票!$F:$AW,9,FALSE))</f>
        <v/>
      </c>
      <c r="F83" s="115" t="str">
        <f>IF(A83="","",VLOOKUP(A83,令和6年度契約状況調査票!$F:$AW,10,FALSE))</f>
        <v/>
      </c>
      <c r="G83" s="128" t="str">
        <f>IF(A83="","",VLOOKUP(A83,令和6年度契約状況調査票!$F:$AW,30,FALSE))</f>
        <v/>
      </c>
      <c r="H83" s="116" t="str">
        <f>IF(A83="","",IF(VLOOKUP(A83,令和6年度契約状況調査票!$F:$AW,13,FALSE)="他官署で調達手続きを実施のため","他官署で調達手続きを実施のため",IF(VLOOKUP(A83,令和6年度契約状況調査票!$F:$AW,20,FALSE)="②同種の他の契約の予定価格を類推されるおそれがあるため公表しない","同種の他の契約の予定価格を類推されるおそれがあるため公表しない",IF(VLOOKUP(A83,令和6年度契約状況調査票!$F:$AW,20,FALSE)="－","－",IF(VLOOKUP(A83,令和6年度契約状況調査票!$F:$AW,6,FALSE)&lt;&gt;"",TEXT(VLOOKUP(A83,令和6年度契約状況調査票!$F:$AW,13,FALSE),"#,##0円")&amp;CHAR(10)&amp;"(A)",VLOOKUP(A83,令和6年度契約状況調査票!$F:$AW,13,FALSE))))))</f>
        <v/>
      </c>
      <c r="I83" s="116" t="str">
        <f>IF(A83="","",VLOOKUP(A83,令和6年度契約状況調査票!$F:$AW,14,FALSE))</f>
        <v/>
      </c>
      <c r="J83" s="117" t="str">
        <f>IF(A83="","",IF(VLOOKUP(A83,令和6年度契約状況調査票!$F:$AW,13,FALSE)="他官署で調達手続きを実施のため","－",IF(VLOOKUP(A83,令和6年度契約状況調査票!$F:$AW,20,FALSE)="②同種の他の契約の予定価格を類推されるおそれがあるため公表しない","－",IF(VLOOKUP(A83,令和6年度契約状況調査票!$F:$AW,20,FALSE)="－","－",IF(VLOOKUP(A83,令和6年度契約状況調査票!$F:$AW,6,FALSE)&lt;&gt;"",TEXT(VLOOKUP(A83,令和6年度契約状況調査票!$F:$AW,16,FALSE),"#.0%")&amp;CHAR(10)&amp;"(B/A×100)",VLOOKUP(A83,令和6年度契約状況調査票!$F:$AW,16,FALSE))))))</f>
        <v/>
      </c>
      <c r="K83" s="129"/>
      <c r="L83" s="117" t="str">
        <f>IF(A83="","",IF(VLOOKUP(A83,令和6年度契約状況調査票!$F:$AW,26,FALSE)="①公益社団法人","公社",IF(VLOOKUP(A83,令和6年度契約状況調査票!$F:$AW,26,FALSE)="②公益財団法人","公財","")))</f>
        <v/>
      </c>
      <c r="M83" s="117" t="str">
        <f>IF(A83="","",VLOOKUP(A83,令和6年度契約状況調査票!$F:$AW,27,FALSE))</f>
        <v/>
      </c>
      <c r="N83" s="129" t="str">
        <f>IF(A83="","",IF(VLOOKUP(A83,令和6年度契約状況調査票!$F:$AW,12,FALSE)="国所管",VLOOKUP(A83,令和6年度契約状況調査票!$F:$AW,23,FALSE),""))</f>
        <v/>
      </c>
      <c r="O83" s="118" t="str">
        <f>IF(A83="","",IF(AND(Q83="○",P83="分担契約/単価契約"),"単価契約"&amp;CHAR(10)&amp;"予定調達総額 "&amp;TEXT(VLOOKUP(A83,令和6年度契約状況調査票!$F:$AW,15,FALSE),"#,##0円")&amp;"(B)"&amp;CHAR(10)&amp;"分担契約"&amp;CHAR(10)&amp;VLOOKUP(A83,令和6年度契約状況調査票!$F:$AW,31,FALSE),IF(AND(Q83="○",P83="分担契約"),"分担契約"&amp;CHAR(10)&amp;"契約総額 "&amp;TEXT(VLOOKUP(A83,令和6年度契約状況調査票!$F:$AW,15,FALSE),"#,##0円")&amp;"(B)"&amp;CHAR(10)&amp;VLOOKUP(A83,令和6年度契約状況調査票!$F:$AW,31,FALSE),(IF(P83="分担契約/単価契約","単価契約"&amp;CHAR(10)&amp;"予定調達総額 "&amp;TEXT(VLOOKUP(A83,令和6年度契約状況調査票!$F:$AW,15,FALSE),"#,##0円")&amp;CHAR(10)&amp;"分担契約"&amp;CHAR(10)&amp;VLOOKUP(A83,令和6年度契約状況調査票!$F:$AW,31,FALSE),IF(P83="分担契約","分担契約"&amp;CHAR(10)&amp;"契約総額 "&amp;TEXT(VLOOKUP(A83,令和6年度契約状況調査票!$F:$AW,15,FALSE),"#,##0円")&amp;CHAR(10)&amp;VLOOKUP(A83,令和6年度契約状況調査票!$F:$AW,31,FALSE),IF(P83="単価契約","単価契約"&amp;CHAR(10)&amp;"予定調達総額 "&amp;TEXT(VLOOKUP(A83,令和6年度契約状況調査票!$F:$AW,15,FALSE),"#,##0円")&amp;CHAR(10)&amp;VLOOKUP(A83,令和6年度契約状況調査票!$F:$AW,31,FALSE),VLOOKUP(A83,令和6年度契約状況調査票!$F:$AW,31,FALSE))))))))</f>
        <v/>
      </c>
      <c r="P83" s="127" t="str">
        <f>IF(A83="","",VLOOKUP(A83,令和6年度契約状況調査票!$F:$CE,52,FALSE))</f>
        <v/>
      </c>
    </row>
    <row r="84" spans="1:16" s="127" customFormat="1" ht="69.95" customHeight="1">
      <c r="A84" s="126" t="str">
        <f>IF(MAX(令和6年度契約状況調査票!F13:F89)&gt;=ROW()-5,ROW()-5,"")</f>
        <v/>
      </c>
      <c r="B84" s="113" t="str">
        <f>IF(A84="","",VLOOKUP(A84,令和6年度契約状況調査票!$F:$AW,4,FALSE))</f>
        <v/>
      </c>
      <c r="C84" s="112" t="str">
        <f>IF(A84="","",VLOOKUP(A84,令和6年度契約状況調査票!$F:$AW,5,FALSE))</f>
        <v/>
      </c>
      <c r="D84" s="114" t="str">
        <f>IF(A84="","",VLOOKUP(A84,令和6年度契約状況調査票!$F:$AW,8,FALSE))</f>
        <v/>
      </c>
      <c r="E84" s="113" t="str">
        <f>IF(A84="","",VLOOKUP(A84,令和6年度契約状況調査票!$F:$AW,9,FALSE))</f>
        <v/>
      </c>
      <c r="F84" s="115" t="str">
        <f>IF(A84="","",VLOOKUP(A84,令和6年度契約状況調査票!$F:$AW,10,FALSE))</f>
        <v/>
      </c>
      <c r="G84" s="128" t="str">
        <f>IF(A84="","",VLOOKUP(A84,令和6年度契約状況調査票!$F:$AW,30,FALSE))</f>
        <v/>
      </c>
      <c r="H84" s="116" t="str">
        <f>IF(A84="","",IF(VLOOKUP(A84,令和6年度契約状況調査票!$F:$AW,13,FALSE)="他官署で調達手続きを実施のため","他官署で調達手続きを実施のため",IF(VLOOKUP(A84,令和6年度契約状況調査票!$F:$AW,20,FALSE)="②同種の他の契約の予定価格を類推されるおそれがあるため公表しない","同種の他の契約の予定価格を類推されるおそれがあるため公表しない",IF(VLOOKUP(A84,令和6年度契約状況調査票!$F:$AW,20,FALSE)="－","－",IF(VLOOKUP(A84,令和6年度契約状況調査票!$F:$AW,6,FALSE)&lt;&gt;"",TEXT(VLOOKUP(A84,令和6年度契約状況調査票!$F:$AW,13,FALSE),"#,##0円")&amp;CHAR(10)&amp;"(A)",VLOOKUP(A84,令和6年度契約状況調査票!$F:$AW,13,FALSE))))))</f>
        <v/>
      </c>
      <c r="I84" s="116" t="str">
        <f>IF(A84="","",VLOOKUP(A84,令和6年度契約状況調査票!$F:$AW,14,FALSE))</f>
        <v/>
      </c>
      <c r="J84" s="117" t="str">
        <f>IF(A84="","",IF(VLOOKUP(A84,令和6年度契約状況調査票!$F:$AW,13,FALSE)="他官署で調達手続きを実施のため","－",IF(VLOOKUP(A84,令和6年度契約状況調査票!$F:$AW,20,FALSE)="②同種の他の契約の予定価格を類推されるおそれがあるため公表しない","－",IF(VLOOKUP(A84,令和6年度契約状況調査票!$F:$AW,20,FALSE)="－","－",IF(VLOOKUP(A84,令和6年度契約状況調査票!$F:$AW,6,FALSE)&lt;&gt;"",TEXT(VLOOKUP(A84,令和6年度契約状況調査票!$F:$AW,16,FALSE),"#.0%")&amp;CHAR(10)&amp;"(B/A×100)",VLOOKUP(A84,令和6年度契約状況調査票!$F:$AW,16,FALSE))))))</f>
        <v/>
      </c>
      <c r="K84" s="129"/>
      <c r="L84" s="117" t="str">
        <f>IF(A84="","",IF(VLOOKUP(A84,令和6年度契約状況調査票!$F:$AW,26,FALSE)="①公益社団法人","公社",IF(VLOOKUP(A84,令和6年度契約状況調査票!$F:$AW,26,FALSE)="②公益財団法人","公財","")))</f>
        <v/>
      </c>
      <c r="M84" s="117" t="str">
        <f>IF(A84="","",VLOOKUP(A84,令和6年度契約状況調査票!$F:$AW,27,FALSE))</f>
        <v/>
      </c>
      <c r="N84" s="129" t="str">
        <f>IF(A84="","",IF(VLOOKUP(A84,令和6年度契約状況調査票!$F:$AW,12,FALSE)="国所管",VLOOKUP(A84,令和6年度契約状況調査票!$F:$AW,23,FALSE),""))</f>
        <v/>
      </c>
      <c r="O84" s="118" t="str">
        <f>IF(A84="","",IF(AND(Q84="○",P84="分担契約/単価契約"),"単価契約"&amp;CHAR(10)&amp;"予定調達総額 "&amp;TEXT(VLOOKUP(A84,令和6年度契約状況調査票!$F:$AW,15,FALSE),"#,##0円")&amp;"(B)"&amp;CHAR(10)&amp;"分担契約"&amp;CHAR(10)&amp;VLOOKUP(A84,令和6年度契約状況調査票!$F:$AW,31,FALSE),IF(AND(Q84="○",P84="分担契約"),"分担契約"&amp;CHAR(10)&amp;"契約総額 "&amp;TEXT(VLOOKUP(A84,令和6年度契約状況調査票!$F:$AW,15,FALSE),"#,##0円")&amp;"(B)"&amp;CHAR(10)&amp;VLOOKUP(A84,令和6年度契約状況調査票!$F:$AW,31,FALSE),(IF(P84="分担契約/単価契約","単価契約"&amp;CHAR(10)&amp;"予定調達総額 "&amp;TEXT(VLOOKUP(A84,令和6年度契約状況調査票!$F:$AW,15,FALSE),"#,##0円")&amp;CHAR(10)&amp;"分担契約"&amp;CHAR(10)&amp;VLOOKUP(A84,令和6年度契約状況調査票!$F:$AW,31,FALSE),IF(P84="分担契約","分担契約"&amp;CHAR(10)&amp;"契約総額 "&amp;TEXT(VLOOKUP(A84,令和6年度契約状況調査票!$F:$AW,15,FALSE),"#,##0円")&amp;CHAR(10)&amp;VLOOKUP(A84,令和6年度契約状況調査票!$F:$AW,31,FALSE),IF(P84="単価契約","単価契約"&amp;CHAR(10)&amp;"予定調達総額 "&amp;TEXT(VLOOKUP(A84,令和6年度契約状況調査票!$F:$AW,15,FALSE),"#,##0円")&amp;CHAR(10)&amp;VLOOKUP(A84,令和6年度契約状況調査票!$F:$AW,31,FALSE),VLOOKUP(A84,令和6年度契約状況調査票!$F:$AW,31,FALSE))))))))</f>
        <v/>
      </c>
      <c r="P84" s="127" t="str">
        <f>IF(A84="","",VLOOKUP(A84,令和6年度契約状況調査票!$F:$CE,52,FALSE))</f>
        <v/>
      </c>
    </row>
    <row r="85" spans="1:16" s="127" customFormat="1" ht="69.95" customHeight="1">
      <c r="A85" s="126" t="str">
        <f>IF(MAX(令和6年度契約状況調査票!F13:F90)&gt;=ROW()-5,ROW()-5,"")</f>
        <v/>
      </c>
      <c r="B85" s="113" t="str">
        <f>IF(A85="","",VLOOKUP(A85,令和6年度契約状況調査票!$F:$AW,4,FALSE))</f>
        <v/>
      </c>
      <c r="C85" s="112" t="str">
        <f>IF(A85="","",VLOOKUP(A85,令和6年度契約状況調査票!$F:$AW,5,FALSE))</f>
        <v/>
      </c>
      <c r="D85" s="114" t="str">
        <f>IF(A85="","",VLOOKUP(A85,令和6年度契約状況調査票!$F:$AW,8,FALSE))</f>
        <v/>
      </c>
      <c r="E85" s="113" t="str">
        <f>IF(A85="","",VLOOKUP(A85,令和6年度契約状況調査票!$F:$AW,9,FALSE))</f>
        <v/>
      </c>
      <c r="F85" s="115" t="str">
        <f>IF(A85="","",VLOOKUP(A85,令和6年度契約状況調査票!$F:$AW,10,FALSE))</f>
        <v/>
      </c>
      <c r="G85" s="128" t="str">
        <f>IF(A85="","",VLOOKUP(A85,令和6年度契約状況調査票!$F:$AW,30,FALSE))</f>
        <v/>
      </c>
      <c r="H85" s="116" t="str">
        <f>IF(A85="","",IF(VLOOKUP(A85,令和6年度契約状況調査票!$F:$AW,13,FALSE)="他官署で調達手続きを実施のため","他官署で調達手続きを実施のため",IF(VLOOKUP(A85,令和6年度契約状況調査票!$F:$AW,20,FALSE)="②同種の他の契約の予定価格を類推されるおそれがあるため公表しない","同種の他の契約の予定価格を類推されるおそれがあるため公表しない",IF(VLOOKUP(A85,令和6年度契約状況調査票!$F:$AW,20,FALSE)="－","－",IF(VLOOKUP(A85,令和6年度契約状況調査票!$F:$AW,6,FALSE)&lt;&gt;"",TEXT(VLOOKUP(A85,令和6年度契約状況調査票!$F:$AW,13,FALSE),"#,##0円")&amp;CHAR(10)&amp;"(A)",VLOOKUP(A85,令和6年度契約状況調査票!$F:$AW,13,FALSE))))))</f>
        <v/>
      </c>
      <c r="I85" s="116" t="str">
        <f>IF(A85="","",VLOOKUP(A85,令和6年度契約状況調査票!$F:$AW,14,FALSE))</f>
        <v/>
      </c>
      <c r="J85" s="117" t="str">
        <f>IF(A85="","",IF(VLOOKUP(A85,令和6年度契約状況調査票!$F:$AW,13,FALSE)="他官署で調達手続きを実施のため","－",IF(VLOOKUP(A85,令和6年度契約状況調査票!$F:$AW,20,FALSE)="②同種の他の契約の予定価格を類推されるおそれがあるため公表しない","－",IF(VLOOKUP(A85,令和6年度契約状況調査票!$F:$AW,20,FALSE)="－","－",IF(VLOOKUP(A85,令和6年度契約状況調査票!$F:$AW,6,FALSE)&lt;&gt;"",TEXT(VLOOKUP(A85,令和6年度契約状況調査票!$F:$AW,16,FALSE),"#.0%")&amp;CHAR(10)&amp;"(B/A×100)",VLOOKUP(A85,令和6年度契約状況調査票!$F:$AW,16,FALSE))))))</f>
        <v/>
      </c>
      <c r="K85" s="129"/>
      <c r="L85" s="117" t="str">
        <f>IF(A85="","",IF(VLOOKUP(A85,令和6年度契約状況調査票!$F:$AW,26,FALSE)="①公益社団法人","公社",IF(VLOOKUP(A85,令和6年度契約状況調査票!$F:$AW,26,FALSE)="②公益財団法人","公財","")))</f>
        <v/>
      </c>
      <c r="M85" s="117" t="str">
        <f>IF(A85="","",VLOOKUP(A85,令和6年度契約状況調査票!$F:$AW,27,FALSE))</f>
        <v/>
      </c>
      <c r="N85" s="129" t="str">
        <f>IF(A85="","",IF(VLOOKUP(A85,令和6年度契約状況調査票!$F:$AW,12,FALSE)="国所管",VLOOKUP(A85,令和6年度契約状況調査票!$F:$AW,23,FALSE),""))</f>
        <v/>
      </c>
      <c r="O85" s="118" t="str">
        <f>IF(A85="","",IF(AND(Q85="○",P85="分担契約/単価契約"),"単価契約"&amp;CHAR(10)&amp;"予定調達総額 "&amp;TEXT(VLOOKUP(A85,令和6年度契約状況調査票!$F:$AW,15,FALSE),"#,##0円")&amp;"(B)"&amp;CHAR(10)&amp;"分担契約"&amp;CHAR(10)&amp;VLOOKUP(A85,令和6年度契約状況調査票!$F:$AW,31,FALSE),IF(AND(Q85="○",P85="分担契約"),"分担契約"&amp;CHAR(10)&amp;"契約総額 "&amp;TEXT(VLOOKUP(A85,令和6年度契約状況調査票!$F:$AW,15,FALSE),"#,##0円")&amp;"(B)"&amp;CHAR(10)&amp;VLOOKUP(A85,令和6年度契約状況調査票!$F:$AW,31,FALSE),(IF(P85="分担契約/単価契約","単価契約"&amp;CHAR(10)&amp;"予定調達総額 "&amp;TEXT(VLOOKUP(A85,令和6年度契約状況調査票!$F:$AW,15,FALSE),"#,##0円")&amp;CHAR(10)&amp;"分担契約"&amp;CHAR(10)&amp;VLOOKUP(A85,令和6年度契約状況調査票!$F:$AW,31,FALSE),IF(P85="分担契約","分担契約"&amp;CHAR(10)&amp;"契約総額 "&amp;TEXT(VLOOKUP(A85,令和6年度契約状況調査票!$F:$AW,15,FALSE),"#,##0円")&amp;CHAR(10)&amp;VLOOKUP(A85,令和6年度契約状況調査票!$F:$AW,31,FALSE),IF(P85="単価契約","単価契約"&amp;CHAR(10)&amp;"予定調達総額 "&amp;TEXT(VLOOKUP(A85,令和6年度契約状況調査票!$F:$AW,15,FALSE),"#,##0円")&amp;CHAR(10)&amp;VLOOKUP(A85,令和6年度契約状況調査票!$F:$AW,31,FALSE),VLOOKUP(A85,令和6年度契約状況調査票!$F:$AW,31,FALSE))))))))</f>
        <v/>
      </c>
      <c r="P85" s="127" t="str">
        <f>IF(A85="","",VLOOKUP(A85,令和6年度契約状況調査票!$F:$CE,52,FALSE))</f>
        <v/>
      </c>
    </row>
    <row r="86" spans="1:16" s="127" customFormat="1" ht="69.95" customHeight="1">
      <c r="A86" s="126" t="str">
        <f>IF(MAX(令和6年度契約状況調査票!F13:F91)&gt;=ROW()-5,ROW()-5,"")</f>
        <v/>
      </c>
      <c r="B86" s="113" t="str">
        <f>IF(A86="","",VLOOKUP(A86,令和6年度契約状況調査票!$F:$AW,4,FALSE))</f>
        <v/>
      </c>
      <c r="C86" s="112" t="str">
        <f>IF(A86="","",VLOOKUP(A86,令和6年度契約状況調査票!$F:$AW,5,FALSE))</f>
        <v/>
      </c>
      <c r="D86" s="114" t="str">
        <f>IF(A86="","",VLOOKUP(A86,令和6年度契約状況調査票!$F:$AW,8,FALSE))</f>
        <v/>
      </c>
      <c r="E86" s="113" t="str">
        <f>IF(A86="","",VLOOKUP(A86,令和6年度契約状況調査票!$F:$AW,9,FALSE))</f>
        <v/>
      </c>
      <c r="F86" s="115" t="str">
        <f>IF(A86="","",VLOOKUP(A86,令和6年度契約状況調査票!$F:$AW,10,FALSE))</f>
        <v/>
      </c>
      <c r="G86" s="128" t="str">
        <f>IF(A86="","",VLOOKUP(A86,令和6年度契約状況調査票!$F:$AW,30,FALSE))</f>
        <v/>
      </c>
      <c r="H86" s="116" t="str">
        <f>IF(A86="","",IF(VLOOKUP(A86,令和6年度契約状況調査票!$F:$AW,13,FALSE)="他官署で調達手続きを実施のため","他官署で調達手続きを実施のため",IF(VLOOKUP(A86,令和6年度契約状況調査票!$F:$AW,20,FALSE)="②同種の他の契約の予定価格を類推されるおそれがあるため公表しない","同種の他の契約の予定価格を類推されるおそれがあるため公表しない",IF(VLOOKUP(A86,令和6年度契約状況調査票!$F:$AW,20,FALSE)="－","－",IF(VLOOKUP(A86,令和6年度契約状況調査票!$F:$AW,6,FALSE)&lt;&gt;"",TEXT(VLOOKUP(A86,令和6年度契約状況調査票!$F:$AW,13,FALSE),"#,##0円")&amp;CHAR(10)&amp;"(A)",VLOOKUP(A86,令和6年度契約状況調査票!$F:$AW,13,FALSE))))))</f>
        <v/>
      </c>
      <c r="I86" s="116" t="str">
        <f>IF(A86="","",VLOOKUP(A86,令和6年度契約状況調査票!$F:$AW,14,FALSE))</f>
        <v/>
      </c>
      <c r="J86" s="117" t="str">
        <f>IF(A86="","",IF(VLOOKUP(A86,令和6年度契約状況調査票!$F:$AW,13,FALSE)="他官署で調達手続きを実施のため","－",IF(VLOOKUP(A86,令和6年度契約状況調査票!$F:$AW,20,FALSE)="②同種の他の契約の予定価格を類推されるおそれがあるため公表しない","－",IF(VLOOKUP(A86,令和6年度契約状況調査票!$F:$AW,20,FALSE)="－","－",IF(VLOOKUP(A86,令和6年度契約状況調査票!$F:$AW,6,FALSE)&lt;&gt;"",TEXT(VLOOKUP(A86,令和6年度契約状況調査票!$F:$AW,16,FALSE),"#.0%")&amp;CHAR(10)&amp;"(B/A×100)",VLOOKUP(A86,令和6年度契約状況調査票!$F:$AW,16,FALSE))))))</f>
        <v/>
      </c>
      <c r="K86" s="129"/>
      <c r="L86" s="117" t="str">
        <f>IF(A86="","",IF(VLOOKUP(A86,令和6年度契約状況調査票!$F:$AW,26,FALSE)="①公益社団法人","公社",IF(VLOOKUP(A86,令和6年度契約状況調査票!$F:$AW,26,FALSE)="②公益財団法人","公財","")))</f>
        <v/>
      </c>
      <c r="M86" s="117" t="str">
        <f>IF(A86="","",VLOOKUP(A86,令和6年度契約状況調査票!$F:$AW,27,FALSE))</f>
        <v/>
      </c>
      <c r="N86" s="129" t="str">
        <f>IF(A86="","",IF(VLOOKUP(A86,令和6年度契約状況調査票!$F:$AW,12,FALSE)="国所管",VLOOKUP(A86,令和6年度契約状況調査票!$F:$AW,23,FALSE),""))</f>
        <v/>
      </c>
      <c r="O86" s="118" t="str">
        <f>IF(A86="","",IF(AND(Q86="○",P86="分担契約/単価契約"),"単価契約"&amp;CHAR(10)&amp;"予定調達総額 "&amp;TEXT(VLOOKUP(A86,令和6年度契約状況調査票!$F:$AW,15,FALSE),"#,##0円")&amp;"(B)"&amp;CHAR(10)&amp;"分担契約"&amp;CHAR(10)&amp;VLOOKUP(A86,令和6年度契約状況調査票!$F:$AW,31,FALSE),IF(AND(Q86="○",P86="分担契約"),"分担契約"&amp;CHAR(10)&amp;"契約総額 "&amp;TEXT(VLOOKUP(A86,令和6年度契約状況調査票!$F:$AW,15,FALSE),"#,##0円")&amp;"(B)"&amp;CHAR(10)&amp;VLOOKUP(A86,令和6年度契約状況調査票!$F:$AW,31,FALSE),(IF(P86="分担契約/単価契約","単価契約"&amp;CHAR(10)&amp;"予定調達総額 "&amp;TEXT(VLOOKUP(A86,令和6年度契約状況調査票!$F:$AW,15,FALSE),"#,##0円")&amp;CHAR(10)&amp;"分担契約"&amp;CHAR(10)&amp;VLOOKUP(A86,令和6年度契約状況調査票!$F:$AW,31,FALSE),IF(P86="分担契約","分担契約"&amp;CHAR(10)&amp;"契約総額 "&amp;TEXT(VLOOKUP(A86,令和6年度契約状況調査票!$F:$AW,15,FALSE),"#,##0円")&amp;CHAR(10)&amp;VLOOKUP(A86,令和6年度契約状況調査票!$F:$AW,31,FALSE),IF(P86="単価契約","単価契約"&amp;CHAR(10)&amp;"予定調達総額 "&amp;TEXT(VLOOKUP(A86,令和6年度契約状況調査票!$F:$AW,15,FALSE),"#,##0円")&amp;CHAR(10)&amp;VLOOKUP(A86,令和6年度契約状況調査票!$F:$AW,31,FALSE),VLOOKUP(A86,令和6年度契約状況調査票!$F:$AW,31,FALSE))))))))</f>
        <v/>
      </c>
      <c r="P86" s="127" t="str">
        <f>IF(A86="","",VLOOKUP(A86,令和6年度契約状況調査票!$F:$CE,52,FALSE))</f>
        <v/>
      </c>
    </row>
    <row r="87" spans="1:16" s="127" customFormat="1" ht="69.95" customHeight="1">
      <c r="A87" s="126" t="str">
        <f>IF(MAX(令和6年度契約状況調査票!F13:F92)&gt;=ROW()-5,ROW()-5,"")</f>
        <v/>
      </c>
      <c r="B87" s="113" t="str">
        <f>IF(A87="","",VLOOKUP(A87,令和6年度契約状況調査票!$F:$AW,4,FALSE))</f>
        <v/>
      </c>
      <c r="C87" s="112" t="str">
        <f>IF(A87="","",VLOOKUP(A87,令和6年度契約状況調査票!$F:$AW,5,FALSE))</f>
        <v/>
      </c>
      <c r="D87" s="114" t="str">
        <f>IF(A87="","",VLOOKUP(A87,令和6年度契約状況調査票!$F:$AW,8,FALSE))</f>
        <v/>
      </c>
      <c r="E87" s="113" t="str">
        <f>IF(A87="","",VLOOKUP(A87,令和6年度契約状況調査票!$F:$AW,9,FALSE))</f>
        <v/>
      </c>
      <c r="F87" s="115" t="str">
        <f>IF(A87="","",VLOOKUP(A87,令和6年度契約状況調査票!$F:$AW,10,FALSE))</f>
        <v/>
      </c>
      <c r="G87" s="128" t="str">
        <f>IF(A87="","",VLOOKUP(A87,令和6年度契約状況調査票!$F:$AW,30,FALSE))</f>
        <v/>
      </c>
      <c r="H87" s="116" t="str">
        <f>IF(A87="","",IF(VLOOKUP(A87,令和6年度契約状況調査票!$F:$AW,13,FALSE)="他官署で調達手続きを実施のため","他官署で調達手続きを実施のため",IF(VLOOKUP(A87,令和6年度契約状況調査票!$F:$AW,20,FALSE)="②同種の他の契約の予定価格を類推されるおそれがあるため公表しない","同種の他の契約の予定価格を類推されるおそれがあるため公表しない",IF(VLOOKUP(A87,令和6年度契約状況調査票!$F:$AW,20,FALSE)="－","－",IF(VLOOKUP(A87,令和6年度契約状況調査票!$F:$AW,6,FALSE)&lt;&gt;"",TEXT(VLOOKUP(A87,令和6年度契約状況調査票!$F:$AW,13,FALSE),"#,##0円")&amp;CHAR(10)&amp;"(A)",VLOOKUP(A87,令和6年度契約状況調査票!$F:$AW,13,FALSE))))))</f>
        <v/>
      </c>
      <c r="I87" s="116" t="str">
        <f>IF(A87="","",VLOOKUP(A87,令和6年度契約状況調査票!$F:$AW,14,FALSE))</f>
        <v/>
      </c>
      <c r="J87" s="117" t="str">
        <f>IF(A87="","",IF(VLOOKUP(A87,令和6年度契約状況調査票!$F:$AW,13,FALSE)="他官署で調達手続きを実施のため","－",IF(VLOOKUP(A87,令和6年度契約状況調査票!$F:$AW,20,FALSE)="②同種の他の契約の予定価格を類推されるおそれがあるため公表しない","－",IF(VLOOKUP(A87,令和6年度契約状況調査票!$F:$AW,20,FALSE)="－","－",IF(VLOOKUP(A87,令和6年度契約状況調査票!$F:$AW,6,FALSE)&lt;&gt;"",TEXT(VLOOKUP(A87,令和6年度契約状況調査票!$F:$AW,16,FALSE),"#.0%")&amp;CHAR(10)&amp;"(B/A×100)",VLOOKUP(A87,令和6年度契約状況調査票!$F:$AW,16,FALSE))))))</f>
        <v/>
      </c>
      <c r="K87" s="129"/>
      <c r="L87" s="117" t="str">
        <f>IF(A87="","",IF(VLOOKUP(A87,令和6年度契約状況調査票!$F:$AW,26,FALSE)="①公益社団法人","公社",IF(VLOOKUP(A87,令和6年度契約状況調査票!$F:$AW,26,FALSE)="②公益財団法人","公財","")))</f>
        <v/>
      </c>
      <c r="M87" s="117" t="str">
        <f>IF(A87="","",VLOOKUP(A87,令和6年度契約状況調査票!$F:$AW,27,FALSE))</f>
        <v/>
      </c>
      <c r="N87" s="129" t="str">
        <f>IF(A87="","",IF(VLOOKUP(A87,令和6年度契約状況調査票!$F:$AW,12,FALSE)="国所管",VLOOKUP(A87,令和6年度契約状況調査票!$F:$AW,23,FALSE),""))</f>
        <v/>
      </c>
      <c r="O87" s="118" t="str">
        <f>IF(A87="","",IF(AND(Q87="○",P87="分担契約/単価契約"),"単価契約"&amp;CHAR(10)&amp;"予定調達総額 "&amp;TEXT(VLOOKUP(A87,令和6年度契約状況調査票!$F:$AW,15,FALSE),"#,##0円")&amp;"(B)"&amp;CHAR(10)&amp;"分担契約"&amp;CHAR(10)&amp;VLOOKUP(A87,令和6年度契約状況調査票!$F:$AW,31,FALSE),IF(AND(Q87="○",P87="分担契約"),"分担契約"&amp;CHAR(10)&amp;"契約総額 "&amp;TEXT(VLOOKUP(A87,令和6年度契約状況調査票!$F:$AW,15,FALSE),"#,##0円")&amp;"(B)"&amp;CHAR(10)&amp;VLOOKUP(A87,令和6年度契約状況調査票!$F:$AW,31,FALSE),(IF(P87="分担契約/単価契約","単価契約"&amp;CHAR(10)&amp;"予定調達総額 "&amp;TEXT(VLOOKUP(A87,令和6年度契約状況調査票!$F:$AW,15,FALSE),"#,##0円")&amp;CHAR(10)&amp;"分担契約"&amp;CHAR(10)&amp;VLOOKUP(A87,令和6年度契約状況調査票!$F:$AW,31,FALSE),IF(P87="分担契約","分担契約"&amp;CHAR(10)&amp;"契約総額 "&amp;TEXT(VLOOKUP(A87,令和6年度契約状況調査票!$F:$AW,15,FALSE),"#,##0円")&amp;CHAR(10)&amp;VLOOKUP(A87,令和6年度契約状況調査票!$F:$AW,31,FALSE),IF(P87="単価契約","単価契約"&amp;CHAR(10)&amp;"予定調達総額 "&amp;TEXT(VLOOKUP(A87,令和6年度契約状況調査票!$F:$AW,15,FALSE),"#,##0円")&amp;CHAR(10)&amp;VLOOKUP(A87,令和6年度契約状況調査票!$F:$AW,31,FALSE),VLOOKUP(A87,令和6年度契約状況調査票!$F:$AW,31,FALSE))))))))</f>
        <v/>
      </c>
      <c r="P87" s="127" t="str">
        <f>IF(A87="","",VLOOKUP(A87,令和6年度契約状況調査票!$F:$CE,52,FALSE))</f>
        <v/>
      </c>
    </row>
    <row r="88" spans="1:16" s="127" customFormat="1" ht="69.95" customHeight="1">
      <c r="A88" s="126" t="str">
        <f>IF(MAX(令和6年度契約状況調査票!F13:F93)&gt;=ROW()-5,ROW()-5,"")</f>
        <v/>
      </c>
      <c r="B88" s="113" t="str">
        <f>IF(A88="","",VLOOKUP(A88,令和6年度契約状況調査票!$F:$AW,4,FALSE))</f>
        <v/>
      </c>
      <c r="C88" s="112" t="str">
        <f>IF(A88="","",VLOOKUP(A88,令和6年度契約状況調査票!$F:$AW,5,FALSE))</f>
        <v/>
      </c>
      <c r="D88" s="114" t="str">
        <f>IF(A88="","",VLOOKUP(A88,令和6年度契約状況調査票!$F:$AW,8,FALSE))</f>
        <v/>
      </c>
      <c r="E88" s="113" t="str">
        <f>IF(A88="","",VLOOKUP(A88,令和6年度契約状況調査票!$F:$AW,9,FALSE))</f>
        <v/>
      </c>
      <c r="F88" s="115" t="str">
        <f>IF(A88="","",VLOOKUP(A88,令和6年度契約状況調査票!$F:$AW,10,FALSE))</f>
        <v/>
      </c>
      <c r="G88" s="128" t="str">
        <f>IF(A88="","",VLOOKUP(A88,令和6年度契約状況調査票!$F:$AW,30,FALSE))</f>
        <v/>
      </c>
      <c r="H88" s="116" t="str">
        <f>IF(A88="","",IF(VLOOKUP(A88,令和6年度契約状況調査票!$F:$AW,13,FALSE)="他官署で調達手続きを実施のため","他官署で調達手続きを実施のため",IF(VLOOKUP(A88,令和6年度契約状況調査票!$F:$AW,20,FALSE)="②同種の他の契約の予定価格を類推されるおそれがあるため公表しない","同種の他の契約の予定価格を類推されるおそれがあるため公表しない",IF(VLOOKUP(A88,令和6年度契約状況調査票!$F:$AW,20,FALSE)="－","－",IF(VLOOKUP(A88,令和6年度契約状況調査票!$F:$AW,6,FALSE)&lt;&gt;"",TEXT(VLOOKUP(A88,令和6年度契約状況調査票!$F:$AW,13,FALSE),"#,##0円")&amp;CHAR(10)&amp;"(A)",VLOOKUP(A88,令和6年度契約状況調査票!$F:$AW,13,FALSE))))))</f>
        <v/>
      </c>
      <c r="I88" s="116" t="str">
        <f>IF(A88="","",VLOOKUP(A88,令和6年度契約状況調査票!$F:$AW,14,FALSE))</f>
        <v/>
      </c>
      <c r="J88" s="117" t="str">
        <f>IF(A88="","",IF(VLOOKUP(A88,令和6年度契約状況調査票!$F:$AW,13,FALSE)="他官署で調達手続きを実施のため","－",IF(VLOOKUP(A88,令和6年度契約状況調査票!$F:$AW,20,FALSE)="②同種の他の契約の予定価格を類推されるおそれがあるため公表しない","－",IF(VLOOKUP(A88,令和6年度契約状況調査票!$F:$AW,20,FALSE)="－","－",IF(VLOOKUP(A88,令和6年度契約状況調査票!$F:$AW,6,FALSE)&lt;&gt;"",TEXT(VLOOKUP(A88,令和6年度契約状況調査票!$F:$AW,16,FALSE),"#.0%")&amp;CHAR(10)&amp;"(B/A×100)",VLOOKUP(A88,令和6年度契約状況調査票!$F:$AW,16,FALSE))))))</f>
        <v/>
      </c>
      <c r="K88" s="129"/>
      <c r="L88" s="117" t="str">
        <f>IF(A88="","",IF(VLOOKUP(A88,令和6年度契約状況調査票!$F:$AW,26,FALSE)="①公益社団法人","公社",IF(VLOOKUP(A88,令和6年度契約状況調査票!$F:$AW,26,FALSE)="②公益財団法人","公財","")))</f>
        <v/>
      </c>
      <c r="M88" s="117" t="str">
        <f>IF(A88="","",VLOOKUP(A88,令和6年度契約状況調査票!$F:$AW,27,FALSE))</f>
        <v/>
      </c>
      <c r="N88" s="129" t="str">
        <f>IF(A88="","",IF(VLOOKUP(A88,令和6年度契約状況調査票!$F:$AW,12,FALSE)="国所管",VLOOKUP(A88,令和6年度契約状況調査票!$F:$AW,23,FALSE),""))</f>
        <v/>
      </c>
      <c r="O88" s="118" t="str">
        <f>IF(A88="","",IF(AND(Q88="○",P88="分担契約/単価契約"),"単価契約"&amp;CHAR(10)&amp;"予定調達総額 "&amp;TEXT(VLOOKUP(A88,令和6年度契約状況調査票!$F:$AW,15,FALSE),"#,##0円")&amp;"(B)"&amp;CHAR(10)&amp;"分担契約"&amp;CHAR(10)&amp;VLOOKUP(A88,令和6年度契約状況調査票!$F:$AW,31,FALSE),IF(AND(Q88="○",P88="分担契約"),"分担契約"&amp;CHAR(10)&amp;"契約総額 "&amp;TEXT(VLOOKUP(A88,令和6年度契約状況調査票!$F:$AW,15,FALSE),"#,##0円")&amp;"(B)"&amp;CHAR(10)&amp;VLOOKUP(A88,令和6年度契約状況調査票!$F:$AW,31,FALSE),(IF(P88="分担契約/単価契約","単価契約"&amp;CHAR(10)&amp;"予定調達総額 "&amp;TEXT(VLOOKUP(A88,令和6年度契約状況調査票!$F:$AW,15,FALSE),"#,##0円")&amp;CHAR(10)&amp;"分担契約"&amp;CHAR(10)&amp;VLOOKUP(A88,令和6年度契約状況調査票!$F:$AW,31,FALSE),IF(P88="分担契約","分担契約"&amp;CHAR(10)&amp;"契約総額 "&amp;TEXT(VLOOKUP(A88,令和6年度契約状況調査票!$F:$AW,15,FALSE),"#,##0円")&amp;CHAR(10)&amp;VLOOKUP(A88,令和6年度契約状況調査票!$F:$AW,31,FALSE),IF(P88="単価契約","単価契約"&amp;CHAR(10)&amp;"予定調達総額 "&amp;TEXT(VLOOKUP(A88,令和6年度契約状況調査票!$F:$AW,15,FALSE),"#,##0円")&amp;CHAR(10)&amp;VLOOKUP(A88,令和6年度契約状況調査票!$F:$AW,31,FALSE),VLOOKUP(A88,令和6年度契約状況調査票!$F:$AW,31,FALSE))))))))</f>
        <v/>
      </c>
      <c r="P88" s="127" t="str">
        <f>IF(A88="","",VLOOKUP(A88,令和6年度契約状況調査票!$F:$CE,52,FALSE))</f>
        <v/>
      </c>
    </row>
    <row r="89" spans="1:16" s="127" customFormat="1" ht="69.95" customHeight="1">
      <c r="A89" s="126" t="str">
        <f>IF(MAX(令和6年度契約状況調査票!F13:F94)&gt;=ROW()-5,ROW()-5,"")</f>
        <v/>
      </c>
      <c r="B89" s="113" t="str">
        <f>IF(A89="","",VLOOKUP(A89,令和6年度契約状況調査票!$F:$AW,4,FALSE))</f>
        <v/>
      </c>
      <c r="C89" s="112" t="str">
        <f>IF(A89="","",VLOOKUP(A89,令和6年度契約状況調査票!$F:$AW,5,FALSE))</f>
        <v/>
      </c>
      <c r="D89" s="114" t="str">
        <f>IF(A89="","",VLOOKUP(A89,令和6年度契約状況調査票!$F:$AW,8,FALSE))</f>
        <v/>
      </c>
      <c r="E89" s="113" t="str">
        <f>IF(A89="","",VLOOKUP(A89,令和6年度契約状況調査票!$F:$AW,9,FALSE))</f>
        <v/>
      </c>
      <c r="F89" s="115" t="str">
        <f>IF(A89="","",VLOOKUP(A89,令和6年度契約状況調査票!$F:$AW,10,FALSE))</f>
        <v/>
      </c>
      <c r="G89" s="128" t="str">
        <f>IF(A89="","",VLOOKUP(A89,令和6年度契約状況調査票!$F:$AW,30,FALSE))</f>
        <v/>
      </c>
      <c r="H89" s="116" t="str">
        <f>IF(A89="","",IF(VLOOKUP(A89,令和6年度契約状況調査票!$F:$AW,13,FALSE)="他官署で調達手続きを実施のため","他官署で調達手続きを実施のため",IF(VLOOKUP(A89,令和6年度契約状況調査票!$F:$AW,20,FALSE)="②同種の他の契約の予定価格を類推されるおそれがあるため公表しない","同種の他の契約の予定価格を類推されるおそれがあるため公表しない",IF(VLOOKUP(A89,令和6年度契約状況調査票!$F:$AW,20,FALSE)="－","－",IF(VLOOKUP(A89,令和6年度契約状況調査票!$F:$AW,6,FALSE)&lt;&gt;"",TEXT(VLOOKUP(A89,令和6年度契約状況調査票!$F:$AW,13,FALSE),"#,##0円")&amp;CHAR(10)&amp;"(A)",VLOOKUP(A89,令和6年度契約状況調査票!$F:$AW,13,FALSE))))))</f>
        <v/>
      </c>
      <c r="I89" s="116" t="str">
        <f>IF(A89="","",VLOOKUP(A89,令和6年度契約状況調査票!$F:$AW,14,FALSE))</f>
        <v/>
      </c>
      <c r="J89" s="117" t="str">
        <f>IF(A89="","",IF(VLOOKUP(A89,令和6年度契約状況調査票!$F:$AW,13,FALSE)="他官署で調達手続きを実施のため","－",IF(VLOOKUP(A89,令和6年度契約状況調査票!$F:$AW,20,FALSE)="②同種の他の契約の予定価格を類推されるおそれがあるため公表しない","－",IF(VLOOKUP(A89,令和6年度契約状況調査票!$F:$AW,20,FALSE)="－","－",IF(VLOOKUP(A89,令和6年度契約状況調査票!$F:$AW,6,FALSE)&lt;&gt;"",TEXT(VLOOKUP(A89,令和6年度契約状況調査票!$F:$AW,16,FALSE),"#.0%")&amp;CHAR(10)&amp;"(B/A×100)",VLOOKUP(A89,令和6年度契約状況調査票!$F:$AW,16,FALSE))))))</f>
        <v/>
      </c>
      <c r="K89" s="129"/>
      <c r="L89" s="117" t="str">
        <f>IF(A89="","",IF(VLOOKUP(A89,令和6年度契約状況調査票!$F:$AW,26,FALSE)="①公益社団法人","公社",IF(VLOOKUP(A89,令和6年度契約状況調査票!$F:$AW,26,FALSE)="②公益財団法人","公財","")))</f>
        <v/>
      </c>
      <c r="M89" s="117" t="str">
        <f>IF(A89="","",VLOOKUP(A89,令和6年度契約状況調査票!$F:$AW,27,FALSE))</f>
        <v/>
      </c>
      <c r="N89" s="129" t="str">
        <f>IF(A89="","",IF(VLOOKUP(A89,令和6年度契約状況調査票!$F:$AW,12,FALSE)="国所管",VLOOKUP(A89,令和6年度契約状況調査票!$F:$AW,23,FALSE),""))</f>
        <v/>
      </c>
      <c r="O89" s="118" t="str">
        <f>IF(A89="","",IF(AND(Q89="○",P89="分担契約/単価契約"),"単価契約"&amp;CHAR(10)&amp;"予定調達総額 "&amp;TEXT(VLOOKUP(A89,令和6年度契約状況調査票!$F:$AW,15,FALSE),"#,##0円")&amp;"(B)"&amp;CHAR(10)&amp;"分担契約"&amp;CHAR(10)&amp;VLOOKUP(A89,令和6年度契約状況調査票!$F:$AW,31,FALSE),IF(AND(Q89="○",P89="分担契約"),"分担契約"&amp;CHAR(10)&amp;"契約総額 "&amp;TEXT(VLOOKUP(A89,令和6年度契約状況調査票!$F:$AW,15,FALSE),"#,##0円")&amp;"(B)"&amp;CHAR(10)&amp;VLOOKUP(A89,令和6年度契約状況調査票!$F:$AW,31,FALSE),(IF(P89="分担契約/単価契約","単価契約"&amp;CHAR(10)&amp;"予定調達総額 "&amp;TEXT(VLOOKUP(A89,令和6年度契約状況調査票!$F:$AW,15,FALSE),"#,##0円")&amp;CHAR(10)&amp;"分担契約"&amp;CHAR(10)&amp;VLOOKUP(A89,令和6年度契約状況調査票!$F:$AW,31,FALSE),IF(P89="分担契約","分担契約"&amp;CHAR(10)&amp;"契約総額 "&amp;TEXT(VLOOKUP(A89,令和6年度契約状況調査票!$F:$AW,15,FALSE),"#,##0円")&amp;CHAR(10)&amp;VLOOKUP(A89,令和6年度契約状況調査票!$F:$AW,31,FALSE),IF(P89="単価契約","単価契約"&amp;CHAR(10)&amp;"予定調達総額 "&amp;TEXT(VLOOKUP(A89,令和6年度契約状況調査票!$F:$AW,15,FALSE),"#,##0円")&amp;CHAR(10)&amp;VLOOKUP(A89,令和6年度契約状況調査票!$F:$AW,31,FALSE),VLOOKUP(A89,令和6年度契約状況調査票!$F:$AW,31,FALSE))))))))</f>
        <v/>
      </c>
      <c r="P89" s="127" t="str">
        <f>IF(A89="","",VLOOKUP(A89,令和6年度契約状況調査票!$F:$CE,52,FALSE))</f>
        <v/>
      </c>
    </row>
    <row r="90" spans="1:16" s="127" customFormat="1" ht="69.95" customHeight="1">
      <c r="A90" s="126" t="str">
        <f>IF(MAX(令和6年度契約状況調査票!F13:F95)&gt;=ROW()-5,ROW()-5,"")</f>
        <v/>
      </c>
      <c r="B90" s="113" t="str">
        <f>IF(A90="","",VLOOKUP(A90,令和6年度契約状況調査票!$F:$AW,4,FALSE))</f>
        <v/>
      </c>
      <c r="C90" s="112" t="str">
        <f>IF(A90="","",VLOOKUP(A90,令和6年度契約状況調査票!$F:$AW,5,FALSE))</f>
        <v/>
      </c>
      <c r="D90" s="114" t="str">
        <f>IF(A90="","",VLOOKUP(A90,令和6年度契約状況調査票!$F:$AW,8,FALSE))</f>
        <v/>
      </c>
      <c r="E90" s="113" t="str">
        <f>IF(A90="","",VLOOKUP(A90,令和6年度契約状況調査票!$F:$AW,9,FALSE))</f>
        <v/>
      </c>
      <c r="F90" s="115" t="str">
        <f>IF(A90="","",VLOOKUP(A90,令和6年度契約状況調査票!$F:$AW,10,FALSE))</f>
        <v/>
      </c>
      <c r="G90" s="128" t="str">
        <f>IF(A90="","",VLOOKUP(A90,令和6年度契約状況調査票!$F:$AW,30,FALSE))</f>
        <v/>
      </c>
      <c r="H90" s="116" t="str">
        <f>IF(A90="","",IF(VLOOKUP(A90,令和6年度契約状況調査票!$F:$AW,13,FALSE)="他官署で調達手続きを実施のため","他官署で調達手続きを実施のため",IF(VLOOKUP(A90,令和6年度契約状況調査票!$F:$AW,20,FALSE)="②同種の他の契約の予定価格を類推されるおそれがあるため公表しない","同種の他の契約の予定価格を類推されるおそれがあるため公表しない",IF(VLOOKUP(A90,令和6年度契約状況調査票!$F:$AW,20,FALSE)="－","－",IF(VLOOKUP(A90,令和6年度契約状況調査票!$F:$AW,6,FALSE)&lt;&gt;"",TEXT(VLOOKUP(A90,令和6年度契約状況調査票!$F:$AW,13,FALSE),"#,##0円")&amp;CHAR(10)&amp;"(A)",VLOOKUP(A90,令和6年度契約状況調査票!$F:$AW,13,FALSE))))))</f>
        <v/>
      </c>
      <c r="I90" s="116" t="str">
        <f>IF(A90="","",VLOOKUP(A90,令和6年度契約状況調査票!$F:$AW,14,FALSE))</f>
        <v/>
      </c>
      <c r="J90" s="117" t="str">
        <f>IF(A90="","",IF(VLOOKUP(A90,令和6年度契約状況調査票!$F:$AW,13,FALSE)="他官署で調達手続きを実施のため","－",IF(VLOOKUP(A90,令和6年度契約状況調査票!$F:$AW,20,FALSE)="②同種の他の契約の予定価格を類推されるおそれがあるため公表しない","－",IF(VLOOKUP(A90,令和6年度契約状況調査票!$F:$AW,20,FALSE)="－","－",IF(VLOOKUP(A90,令和6年度契約状況調査票!$F:$AW,6,FALSE)&lt;&gt;"",TEXT(VLOOKUP(A90,令和6年度契約状況調査票!$F:$AW,16,FALSE),"#.0%")&amp;CHAR(10)&amp;"(B/A×100)",VLOOKUP(A90,令和6年度契約状況調査票!$F:$AW,16,FALSE))))))</f>
        <v/>
      </c>
      <c r="K90" s="129"/>
      <c r="L90" s="117" t="str">
        <f>IF(A90="","",IF(VLOOKUP(A90,令和6年度契約状況調査票!$F:$AW,26,FALSE)="①公益社団法人","公社",IF(VLOOKUP(A90,令和6年度契約状況調査票!$F:$AW,26,FALSE)="②公益財団法人","公財","")))</f>
        <v/>
      </c>
      <c r="M90" s="117" t="str">
        <f>IF(A90="","",VLOOKUP(A90,令和6年度契約状況調査票!$F:$AW,27,FALSE))</f>
        <v/>
      </c>
      <c r="N90" s="129" t="str">
        <f>IF(A90="","",IF(VLOOKUP(A90,令和6年度契約状況調査票!$F:$AW,12,FALSE)="国所管",VLOOKUP(A90,令和6年度契約状況調査票!$F:$AW,23,FALSE),""))</f>
        <v/>
      </c>
      <c r="O90" s="118" t="str">
        <f>IF(A90="","",IF(AND(Q90="○",P90="分担契約/単価契約"),"単価契約"&amp;CHAR(10)&amp;"予定調達総額 "&amp;TEXT(VLOOKUP(A90,令和6年度契約状況調査票!$F:$AW,15,FALSE),"#,##0円")&amp;"(B)"&amp;CHAR(10)&amp;"分担契約"&amp;CHAR(10)&amp;VLOOKUP(A90,令和6年度契約状況調査票!$F:$AW,31,FALSE),IF(AND(Q90="○",P90="分担契約"),"分担契約"&amp;CHAR(10)&amp;"契約総額 "&amp;TEXT(VLOOKUP(A90,令和6年度契約状況調査票!$F:$AW,15,FALSE),"#,##0円")&amp;"(B)"&amp;CHAR(10)&amp;VLOOKUP(A90,令和6年度契約状況調査票!$F:$AW,31,FALSE),(IF(P90="分担契約/単価契約","単価契約"&amp;CHAR(10)&amp;"予定調達総額 "&amp;TEXT(VLOOKUP(A90,令和6年度契約状況調査票!$F:$AW,15,FALSE),"#,##0円")&amp;CHAR(10)&amp;"分担契約"&amp;CHAR(10)&amp;VLOOKUP(A90,令和6年度契約状況調査票!$F:$AW,31,FALSE),IF(P90="分担契約","分担契約"&amp;CHAR(10)&amp;"契約総額 "&amp;TEXT(VLOOKUP(A90,令和6年度契約状況調査票!$F:$AW,15,FALSE),"#,##0円")&amp;CHAR(10)&amp;VLOOKUP(A90,令和6年度契約状況調査票!$F:$AW,31,FALSE),IF(P90="単価契約","単価契約"&amp;CHAR(10)&amp;"予定調達総額 "&amp;TEXT(VLOOKUP(A90,令和6年度契約状況調査票!$F:$AW,15,FALSE),"#,##0円")&amp;CHAR(10)&amp;VLOOKUP(A90,令和6年度契約状況調査票!$F:$AW,31,FALSE),VLOOKUP(A90,令和6年度契約状況調査票!$F:$AW,31,FALSE))))))))</f>
        <v/>
      </c>
      <c r="P90" s="127" t="str">
        <f>IF(A90="","",VLOOKUP(A90,令和6年度契約状況調査票!$F:$CE,52,FALSE))</f>
        <v/>
      </c>
    </row>
    <row r="91" spans="1:16" s="127" customFormat="1" ht="69.95" customHeight="1">
      <c r="A91" s="126" t="str">
        <f>IF(MAX(令和6年度契約状況調査票!F13:F96)&gt;=ROW()-5,ROW()-5,"")</f>
        <v/>
      </c>
      <c r="B91" s="113" t="str">
        <f>IF(A91="","",VLOOKUP(A91,令和6年度契約状況調査票!$F:$AW,4,FALSE))</f>
        <v/>
      </c>
      <c r="C91" s="112" t="str">
        <f>IF(A91="","",VLOOKUP(A91,令和6年度契約状況調査票!$F:$AW,5,FALSE))</f>
        <v/>
      </c>
      <c r="D91" s="114" t="str">
        <f>IF(A91="","",VLOOKUP(A91,令和6年度契約状況調査票!$F:$AW,8,FALSE))</f>
        <v/>
      </c>
      <c r="E91" s="113" t="str">
        <f>IF(A91="","",VLOOKUP(A91,令和6年度契約状況調査票!$F:$AW,9,FALSE))</f>
        <v/>
      </c>
      <c r="F91" s="115" t="str">
        <f>IF(A91="","",VLOOKUP(A91,令和6年度契約状況調査票!$F:$AW,10,FALSE))</f>
        <v/>
      </c>
      <c r="G91" s="128" t="str">
        <f>IF(A91="","",VLOOKUP(A91,令和6年度契約状況調査票!$F:$AW,30,FALSE))</f>
        <v/>
      </c>
      <c r="H91" s="116" t="str">
        <f>IF(A91="","",IF(VLOOKUP(A91,令和6年度契約状況調査票!$F:$AW,13,FALSE)="他官署で調達手続きを実施のため","他官署で調達手続きを実施のため",IF(VLOOKUP(A91,令和6年度契約状況調査票!$F:$AW,20,FALSE)="②同種の他の契約の予定価格を類推されるおそれがあるため公表しない","同種の他の契約の予定価格を類推されるおそれがあるため公表しない",IF(VLOOKUP(A91,令和6年度契約状況調査票!$F:$AW,20,FALSE)="－","－",IF(VLOOKUP(A91,令和6年度契約状況調査票!$F:$AW,6,FALSE)&lt;&gt;"",TEXT(VLOOKUP(A91,令和6年度契約状況調査票!$F:$AW,13,FALSE),"#,##0円")&amp;CHAR(10)&amp;"(A)",VLOOKUP(A91,令和6年度契約状況調査票!$F:$AW,13,FALSE))))))</f>
        <v/>
      </c>
      <c r="I91" s="116" t="str">
        <f>IF(A91="","",VLOOKUP(A91,令和6年度契約状況調査票!$F:$AW,14,FALSE))</f>
        <v/>
      </c>
      <c r="J91" s="117" t="str">
        <f>IF(A91="","",IF(VLOOKUP(A91,令和6年度契約状況調査票!$F:$AW,13,FALSE)="他官署で調達手続きを実施のため","－",IF(VLOOKUP(A91,令和6年度契約状況調査票!$F:$AW,20,FALSE)="②同種の他の契約の予定価格を類推されるおそれがあるため公表しない","－",IF(VLOOKUP(A91,令和6年度契約状況調査票!$F:$AW,20,FALSE)="－","－",IF(VLOOKUP(A91,令和6年度契約状況調査票!$F:$AW,6,FALSE)&lt;&gt;"",TEXT(VLOOKUP(A91,令和6年度契約状況調査票!$F:$AW,16,FALSE),"#.0%")&amp;CHAR(10)&amp;"(B/A×100)",VLOOKUP(A91,令和6年度契約状況調査票!$F:$AW,16,FALSE))))))</f>
        <v/>
      </c>
      <c r="K91" s="129"/>
      <c r="L91" s="117" t="str">
        <f>IF(A91="","",IF(VLOOKUP(A91,令和6年度契約状況調査票!$F:$AW,26,FALSE)="①公益社団法人","公社",IF(VLOOKUP(A91,令和6年度契約状況調査票!$F:$AW,26,FALSE)="②公益財団法人","公財","")))</f>
        <v/>
      </c>
      <c r="M91" s="117" t="str">
        <f>IF(A91="","",VLOOKUP(A91,令和6年度契約状況調査票!$F:$AW,27,FALSE))</f>
        <v/>
      </c>
      <c r="N91" s="129" t="str">
        <f>IF(A91="","",IF(VLOOKUP(A91,令和6年度契約状況調査票!$F:$AW,12,FALSE)="国所管",VLOOKUP(A91,令和6年度契約状況調査票!$F:$AW,23,FALSE),""))</f>
        <v/>
      </c>
      <c r="O91" s="118" t="str">
        <f>IF(A91="","",IF(AND(Q91="○",P91="分担契約/単価契約"),"単価契約"&amp;CHAR(10)&amp;"予定調達総額 "&amp;TEXT(VLOOKUP(A91,令和6年度契約状況調査票!$F:$AW,15,FALSE),"#,##0円")&amp;"(B)"&amp;CHAR(10)&amp;"分担契約"&amp;CHAR(10)&amp;VLOOKUP(A91,令和6年度契約状況調査票!$F:$AW,31,FALSE),IF(AND(Q91="○",P91="分担契約"),"分担契約"&amp;CHAR(10)&amp;"契約総額 "&amp;TEXT(VLOOKUP(A91,令和6年度契約状況調査票!$F:$AW,15,FALSE),"#,##0円")&amp;"(B)"&amp;CHAR(10)&amp;VLOOKUP(A91,令和6年度契約状況調査票!$F:$AW,31,FALSE),(IF(P91="分担契約/単価契約","単価契約"&amp;CHAR(10)&amp;"予定調達総額 "&amp;TEXT(VLOOKUP(A91,令和6年度契約状況調査票!$F:$AW,15,FALSE),"#,##0円")&amp;CHAR(10)&amp;"分担契約"&amp;CHAR(10)&amp;VLOOKUP(A91,令和6年度契約状況調査票!$F:$AW,31,FALSE),IF(P91="分担契約","分担契約"&amp;CHAR(10)&amp;"契約総額 "&amp;TEXT(VLOOKUP(A91,令和6年度契約状況調査票!$F:$AW,15,FALSE),"#,##0円")&amp;CHAR(10)&amp;VLOOKUP(A91,令和6年度契約状況調査票!$F:$AW,31,FALSE),IF(P91="単価契約","単価契約"&amp;CHAR(10)&amp;"予定調達総額 "&amp;TEXT(VLOOKUP(A91,令和6年度契約状況調査票!$F:$AW,15,FALSE),"#,##0円")&amp;CHAR(10)&amp;VLOOKUP(A91,令和6年度契約状況調査票!$F:$AW,31,FALSE),VLOOKUP(A91,令和6年度契約状況調査票!$F:$AW,31,FALSE))))))))</f>
        <v/>
      </c>
      <c r="P91" s="127" t="str">
        <f>IF(A91="","",VLOOKUP(A91,令和6年度契約状況調査票!$F:$CE,52,FALSE))</f>
        <v/>
      </c>
    </row>
    <row r="92" spans="1:16" s="127" customFormat="1" ht="69.95" customHeight="1">
      <c r="A92" s="126" t="str">
        <f>IF(MAX(令和6年度契約状況調査票!F13:F97)&gt;=ROW()-5,ROW()-5,"")</f>
        <v/>
      </c>
      <c r="B92" s="113" t="str">
        <f>IF(A92="","",VLOOKUP(A92,令和6年度契約状況調査票!$F:$AW,4,FALSE))</f>
        <v/>
      </c>
      <c r="C92" s="112" t="str">
        <f>IF(A92="","",VLOOKUP(A92,令和6年度契約状況調査票!$F:$AW,5,FALSE))</f>
        <v/>
      </c>
      <c r="D92" s="114" t="str">
        <f>IF(A92="","",VLOOKUP(A92,令和6年度契約状況調査票!$F:$AW,8,FALSE))</f>
        <v/>
      </c>
      <c r="E92" s="113" t="str">
        <f>IF(A92="","",VLOOKUP(A92,令和6年度契約状況調査票!$F:$AW,9,FALSE))</f>
        <v/>
      </c>
      <c r="F92" s="115" t="str">
        <f>IF(A92="","",VLOOKUP(A92,令和6年度契約状況調査票!$F:$AW,10,FALSE))</f>
        <v/>
      </c>
      <c r="G92" s="128" t="str">
        <f>IF(A92="","",VLOOKUP(A92,令和6年度契約状況調査票!$F:$AW,30,FALSE))</f>
        <v/>
      </c>
      <c r="H92" s="116" t="str">
        <f>IF(A92="","",IF(VLOOKUP(A92,令和6年度契約状況調査票!$F:$AW,13,FALSE)="他官署で調達手続きを実施のため","他官署で調達手続きを実施のため",IF(VLOOKUP(A92,令和6年度契約状況調査票!$F:$AW,20,FALSE)="②同種の他の契約の予定価格を類推されるおそれがあるため公表しない","同種の他の契約の予定価格を類推されるおそれがあるため公表しない",IF(VLOOKUP(A92,令和6年度契約状況調査票!$F:$AW,20,FALSE)="－","－",IF(VLOOKUP(A92,令和6年度契約状況調査票!$F:$AW,6,FALSE)&lt;&gt;"",TEXT(VLOOKUP(A92,令和6年度契約状況調査票!$F:$AW,13,FALSE),"#,##0円")&amp;CHAR(10)&amp;"(A)",VLOOKUP(A92,令和6年度契約状況調査票!$F:$AW,13,FALSE))))))</f>
        <v/>
      </c>
      <c r="I92" s="116" t="str">
        <f>IF(A92="","",VLOOKUP(A92,令和6年度契約状況調査票!$F:$AW,14,FALSE))</f>
        <v/>
      </c>
      <c r="J92" s="117" t="str">
        <f>IF(A92="","",IF(VLOOKUP(A92,令和6年度契約状況調査票!$F:$AW,13,FALSE)="他官署で調達手続きを実施のため","－",IF(VLOOKUP(A92,令和6年度契約状況調査票!$F:$AW,20,FALSE)="②同種の他の契約の予定価格を類推されるおそれがあるため公表しない","－",IF(VLOOKUP(A92,令和6年度契約状況調査票!$F:$AW,20,FALSE)="－","－",IF(VLOOKUP(A92,令和6年度契約状況調査票!$F:$AW,6,FALSE)&lt;&gt;"",TEXT(VLOOKUP(A92,令和6年度契約状況調査票!$F:$AW,16,FALSE),"#.0%")&amp;CHAR(10)&amp;"(B/A×100)",VLOOKUP(A92,令和6年度契約状況調査票!$F:$AW,16,FALSE))))))</f>
        <v/>
      </c>
      <c r="K92" s="129"/>
      <c r="L92" s="117" t="str">
        <f>IF(A92="","",IF(VLOOKUP(A92,令和6年度契約状況調査票!$F:$AW,26,FALSE)="①公益社団法人","公社",IF(VLOOKUP(A92,令和6年度契約状況調査票!$F:$AW,26,FALSE)="②公益財団法人","公財","")))</f>
        <v/>
      </c>
      <c r="M92" s="117" t="str">
        <f>IF(A92="","",VLOOKUP(A92,令和6年度契約状況調査票!$F:$AW,27,FALSE))</f>
        <v/>
      </c>
      <c r="N92" s="129" t="str">
        <f>IF(A92="","",IF(VLOOKUP(A92,令和6年度契約状況調査票!$F:$AW,12,FALSE)="国所管",VLOOKUP(A92,令和6年度契約状況調査票!$F:$AW,23,FALSE),""))</f>
        <v/>
      </c>
      <c r="O92" s="118" t="str">
        <f>IF(A92="","",IF(AND(Q92="○",P92="分担契約/単価契約"),"単価契約"&amp;CHAR(10)&amp;"予定調達総額 "&amp;TEXT(VLOOKUP(A92,令和6年度契約状況調査票!$F:$AW,15,FALSE),"#,##0円")&amp;"(B)"&amp;CHAR(10)&amp;"分担契約"&amp;CHAR(10)&amp;VLOOKUP(A92,令和6年度契約状況調査票!$F:$AW,31,FALSE),IF(AND(Q92="○",P92="分担契約"),"分担契約"&amp;CHAR(10)&amp;"契約総額 "&amp;TEXT(VLOOKUP(A92,令和6年度契約状況調査票!$F:$AW,15,FALSE),"#,##0円")&amp;"(B)"&amp;CHAR(10)&amp;VLOOKUP(A92,令和6年度契約状況調査票!$F:$AW,31,FALSE),(IF(P92="分担契約/単価契約","単価契約"&amp;CHAR(10)&amp;"予定調達総額 "&amp;TEXT(VLOOKUP(A92,令和6年度契約状況調査票!$F:$AW,15,FALSE),"#,##0円")&amp;CHAR(10)&amp;"分担契約"&amp;CHAR(10)&amp;VLOOKUP(A92,令和6年度契約状況調査票!$F:$AW,31,FALSE),IF(P92="分担契約","分担契約"&amp;CHAR(10)&amp;"契約総額 "&amp;TEXT(VLOOKUP(A92,令和6年度契約状況調査票!$F:$AW,15,FALSE),"#,##0円")&amp;CHAR(10)&amp;VLOOKUP(A92,令和6年度契約状況調査票!$F:$AW,31,FALSE),IF(P92="単価契約","単価契約"&amp;CHAR(10)&amp;"予定調達総額 "&amp;TEXT(VLOOKUP(A92,令和6年度契約状況調査票!$F:$AW,15,FALSE),"#,##0円")&amp;CHAR(10)&amp;VLOOKUP(A92,令和6年度契約状況調査票!$F:$AW,31,FALSE),VLOOKUP(A92,令和6年度契約状況調査票!$F:$AW,31,FALSE))))))))</f>
        <v/>
      </c>
      <c r="P92" s="127" t="str">
        <f>IF(A92="","",VLOOKUP(A92,令和6年度契約状況調査票!$F:$CE,52,FALSE))</f>
        <v/>
      </c>
    </row>
    <row r="93" spans="1:16" s="127" customFormat="1" ht="69.95" customHeight="1">
      <c r="A93" s="126" t="str">
        <f>IF(MAX(令和6年度契約状況調査票!F13:F98)&gt;=ROW()-5,ROW()-5,"")</f>
        <v/>
      </c>
      <c r="B93" s="113" t="str">
        <f>IF(A93="","",VLOOKUP(A93,令和6年度契約状況調査票!$F:$AW,4,FALSE))</f>
        <v/>
      </c>
      <c r="C93" s="112" t="str">
        <f>IF(A93="","",VLOOKUP(A93,令和6年度契約状況調査票!$F:$AW,5,FALSE))</f>
        <v/>
      </c>
      <c r="D93" s="114" t="str">
        <f>IF(A93="","",VLOOKUP(A93,令和6年度契約状況調査票!$F:$AW,8,FALSE))</f>
        <v/>
      </c>
      <c r="E93" s="113" t="str">
        <f>IF(A93="","",VLOOKUP(A93,令和6年度契約状況調査票!$F:$AW,9,FALSE))</f>
        <v/>
      </c>
      <c r="F93" s="115" t="str">
        <f>IF(A93="","",VLOOKUP(A93,令和6年度契約状況調査票!$F:$AW,10,FALSE))</f>
        <v/>
      </c>
      <c r="G93" s="128" t="str">
        <f>IF(A93="","",VLOOKUP(A93,令和6年度契約状況調査票!$F:$AW,30,FALSE))</f>
        <v/>
      </c>
      <c r="H93" s="116" t="str">
        <f>IF(A93="","",IF(VLOOKUP(A93,令和6年度契約状況調査票!$F:$AW,13,FALSE)="他官署で調達手続きを実施のため","他官署で調達手続きを実施のため",IF(VLOOKUP(A93,令和6年度契約状況調査票!$F:$AW,20,FALSE)="②同種の他の契約の予定価格を類推されるおそれがあるため公表しない","同種の他の契約の予定価格を類推されるおそれがあるため公表しない",IF(VLOOKUP(A93,令和6年度契約状況調査票!$F:$AW,20,FALSE)="－","－",IF(VLOOKUP(A93,令和6年度契約状況調査票!$F:$AW,6,FALSE)&lt;&gt;"",TEXT(VLOOKUP(A93,令和6年度契約状況調査票!$F:$AW,13,FALSE),"#,##0円")&amp;CHAR(10)&amp;"(A)",VLOOKUP(A93,令和6年度契約状況調査票!$F:$AW,13,FALSE))))))</f>
        <v/>
      </c>
      <c r="I93" s="116" t="str">
        <f>IF(A93="","",VLOOKUP(A93,令和6年度契約状況調査票!$F:$AW,14,FALSE))</f>
        <v/>
      </c>
      <c r="J93" s="117" t="str">
        <f>IF(A93="","",IF(VLOOKUP(A93,令和6年度契約状況調査票!$F:$AW,13,FALSE)="他官署で調達手続きを実施のため","－",IF(VLOOKUP(A93,令和6年度契約状況調査票!$F:$AW,20,FALSE)="②同種の他の契約の予定価格を類推されるおそれがあるため公表しない","－",IF(VLOOKUP(A93,令和6年度契約状況調査票!$F:$AW,20,FALSE)="－","－",IF(VLOOKUP(A93,令和6年度契約状況調査票!$F:$AW,6,FALSE)&lt;&gt;"",TEXT(VLOOKUP(A93,令和6年度契約状況調査票!$F:$AW,16,FALSE),"#.0%")&amp;CHAR(10)&amp;"(B/A×100)",VLOOKUP(A93,令和6年度契約状況調査票!$F:$AW,16,FALSE))))))</f>
        <v/>
      </c>
      <c r="K93" s="129"/>
      <c r="L93" s="117" t="str">
        <f>IF(A93="","",IF(VLOOKUP(A93,令和6年度契約状況調査票!$F:$AW,26,FALSE)="①公益社団法人","公社",IF(VLOOKUP(A93,令和6年度契約状況調査票!$F:$AW,26,FALSE)="②公益財団法人","公財","")))</f>
        <v/>
      </c>
      <c r="M93" s="117" t="str">
        <f>IF(A93="","",VLOOKUP(A93,令和6年度契約状況調査票!$F:$AW,27,FALSE))</f>
        <v/>
      </c>
      <c r="N93" s="129" t="str">
        <f>IF(A93="","",IF(VLOOKUP(A93,令和6年度契約状況調査票!$F:$AW,12,FALSE)="国所管",VLOOKUP(A93,令和6年度契約状況調査票!$F:$AW,23,FALSE),""))</f>
        <v/>
      </c>
      <c r="O93" s="118" t="str">
        <f>IF(A93="","",IF(AND(Q93="○",P93="分担契約/単価契約"),"単価契約"&amp;CHAR(10)&amp;"予定調達総額 "&amp;TEXT(VLOOKUP(A93,令和6年度契約状況調査票!$F:$AW,15,FALSE),"#,##0円")&amp;"(B)"&amp;CHAR(10)&amp;"分担契約"&amp;CHAR(10)&amp;VLOOKUP(A93,令和6年度契約状況調査票!$F:$AW,31,FALSE),IF(AND(Q93="○",P93="分担契約"),"分担契約"&amp;CHAR(10)&amp;"契約総額 "&amp;TEXT(VLOOKUP(A93,令和6年度契約状況調査票!$F:$AW,15,FALSE),"#,##0円")&amp;"(B)"&amp;CHAR(10)&amp;VLOOKUP(A93,令和6年度契約状況調査票!$F:$AW,31,FALSE),(IF(P93="分担契約/単価契約","単価契約"&amp;CHAR(10)&amp;"予定調達総額 "&amp;TEXT(VLOOKUP(A93,令和6年度契約状況調査票!$F:$AW,15,FALSE),"#,##0円")&amp;CHAR(10)&amp;"分担契約"&amp;CHAR(10)&amp;VLOOKUP(A93,令和6年度契約状況調査票!$F:$AW,31,FALSE),IF(P93="分担契約","分担契約"&amp;CHAR(10)&amp;"契約総額 "&amp;TEXT(VLOOKUP(A93,令和6年度契約状況調査票!$F:$AW,15,FALSE),"#,##0円")&amp;CHAR(10)&amp;VLOOKUP(A93,令和6年度契約状況調査票!$F:$AW,31,FALSE),IF(P93="単価契約","単価契約"&amp;CHAR(10)&amp;"予定調達総額 "&amp;TEXT(VLOOKUP(A93,令和6年度契約状況調査票!$F:$AW,15,FALSE),"#,##0円")&amp;CHAR(10)&amp;VLOOKUP(A93,令和6年度契約状況調査票!$F:$AW,31,FALSE),VLOOKUP(A93,令和6年度契約状況調査票!$F:$AW,31,FALSE))))))))</f>
        <v/>
      </c>
      <c r="P93" s="127" t="str">
        <f>IF(A93="","",VLOOKUP(A93,令和6年度契約状況調査票!$F:$CE,52,FALSE))</f>
        <v/>
      </c>
    </row>
    <row r="94" spans="1:16" s="127" customFormat="1" ht="69.95" customHeight="1">
      <c r="A94" s="126" t="str">
        <f>IF(MAX(令和6年度契約状況調査票!F13:F99)&gt;=ROW()-5,ROW()-5,"")</f>
        <v/>
      </c>
      <c r="B94" s="113" t="str">
        <f>IF(A94="","",VLOOKUP(A94,令和6年度契約状況調査票!$F:$AW,4,FALSE))</f>
        <v/>
      </c>
      <c r="C94" s="112" t="str">
        <f>IF(A94="","",VLOOKUP(A94,令和6年度契約状況調査票!$F:$AW,5,FALSE))</f>
        <v/>
      </c>
      <c r="D94" s="114" t="str">
        <f>IF(A94="","",VLOOKUP(A94,令和6年度契約状況調査票!$F:$AW,8,FALSE))</f>
        <v/>
      </c>
      <c r="E94" s="113" t="str">
        <f>IF(A94="","",VLOOKUP(A94,令和6年度契約状況調査票!$F:$AW,9,FALSE))</f>
        <v/>
      </c>
      <c r="F94" s="115" t="str">
        <f>IF(A94="","",VLOOKUP(A94,令和6年度契約状況調査票!$F:$AW,10,FALSE))</f>
        <v/>
      </c>
      <c r="G94" s="128" t="str">
        <f>IF(A94="","",VLOOKUP(A94,令和6年度契約状況調査票!$F:$AW,30,FALSE))</f>
        <v/>
      </c>
      <c r="H94" s="116" t="str">
        <f>IF(A94="","",IF(VLOOKUP(A94,令和6年度契約状況調査票!$F:$AW,13,FALSE)="他官署で調達手続きを実施のため","他官署で調達手続きを実施のため",IF(VLOOKUP(A94,令和6年度契約状況調査票!$F:$AW,20,FALSE)="②同種の他の契約の予定価格を類推されるおそれがあるため公表しない","同種の他の契約の予定価格を類推されるおそれがあるため公表しない",IF(VLOOKUP(A94,令和6年度契約状況調査票!$F:$AW,20,FALSE)="－","－",IF(VLOOKUP(A94,令和6年度契約状況調査票!$F:$AW,6,FALSE)&lt;&gt;"",TEXT(VLOOKUP(A94,令和6年度契約状況調査票!$F:$AW,13,FALSE),"#,##0円")&amp;CHAR(10)&amp;"(A)",VLOOKUP(A94,令和6年度契約状況調査票!$F:$AW,13,FALSE))))))</f>
        <v/>
      </c>
      <c r="I94" s="116" t="str">
        <f>IF(A94="","",VLOOKUP(A94,令和6年度契約状況調査票!$F:$AW,14,FALSE))</f>
        <v/>
      </c>
      <c r="J94" s="117" t="str">
        <f>IF(A94="","",IF(VLOOKUP(A94,令和6年度契約状況調査票!$F:$AW,13,FALSE)="他官署で調達手続きを実施のため","－",IF(VLOOKUP(A94,令和6年度契約状況調査票!$F:$AW,20,FALSE)="②同種の他の契約の予定価格を類推されるおそれがあるため公表しない","－",IF(VLOOKUP(A94,令和6年度契約状況調査票!$F:$AW,20,FALSE)="－","－",IF(VLOOKUP(A94,令和6年度契約状況調査票!$F:$AW,6,FALSE)&lt;&gt;"",TEXT(VLOOKUP(A94,令和6年度契約状況調査票!$F:$AW,16,FALSE),"#.0%")&amp;CHAR(10)&amp;"(B/A×100)",VLOOKUP(A94,令和6年度契約状況調査票!$F:$AW,16,FALSE))))))</f>
        <v/>
      </c>
      <c r="K94" s="129"/>
      <c r="L94" s="117" t="str">
        <f>IF(A94="","",IF(VLOOKUP(A94,令和6年度契約状況調査票!$F:$AW,26,FALSE)="①公益社団法人","公社",IF(VLOOKUP(A94,令和6年度契約状況調査票!$F:$AW,26,FALSE)="②公益財団法人","公財","")))</f>
        <v/>
      </c>
      <c r="M94" s="117" t="str">
        <f>IF(A94="","",VLOOKUP(A94,令和6年度契約状況調査票!$F:$AW,27,FALSE))</f>
        <v/>
      </c>
      <c r="N94" s="129" t="str">
        <f>IF(A94="","",IF(VLOOKUP(A94,令和6年度契約状況調査票!$F:$AW,12,FALSE)="国所管",VLOOKUP(A94,令和6年度契約状況調査票!$F:$AW,23,FALSE),""))</f>
        <v/>
      </c>
      <c r="O94" s="118" t="str">
        <f>IF(A94="","",IF(AND(Q94="○",P94="分担契約/単価契約"),"単価契約"&amp;CHAR(10)&amp;"予定調達総額 "&amp;TEXT(VLOOKUP(A94,令和6年度契約状況調査票!$F:$AW,15,FALSE),"#,##0円")&amp;"(B)"&amp;CHAR(10)&amp;"分担契約"&amp;CHAR(10)&amp;VLOOKUP(A94,令和6年度契約状況調査票!$F:$AW,31,FALSE),IF(AND(Q94="○",P94="分担契約"),"分担契約"&amp;CHAR(10)&amp;"契約総額 "&amp;TEXT(VLOOKUP(A94,令和6年度契約状況調査票!$F:$AW,15,FALSE),"#,##0円")&amp;"(B)"&amp;CHAR(10)&amp;VLOOKUP(A94,令和6年度契約状況調査票!$F:$AW,31,FALSE),(IF(P94="分担契約/単価契約","単価契約"&amp;CHAR(10)&amp;"予定調達総額 "&amp;TEXT(VLOOKUP(A94,令和6年度契約状況調査票!$F:$AW,15,FALSE),"#,##0円")&amp;CHAR(10)&amp;"分担契約"&amp;CHAR(10)&amp;VLOOKUP(A94,令和6年度契約状況調査票!$F:$AW,31,FALSE),IF(P94="分担契約","分担契約"&amp;CHAR(10)&amp;"契約総額 "&amp;TEXT(VLOOKUP(A94,令和6年度契約状況調査票!$F:$AW,15,FALSE),"#,##0円")&amp;CHAR(10)&amp;VLOOKUP(A94,令和6年度契約状況調査票!$F:$AW,31,FALSE),IF(P94="単価契約","単価契約"&amp;CHAR(10)&amp;"予定調達総額 "&amp;TEXT(VLOOKUP(A94,令和6年度契約状況調査票!$F:$AW,15,FALSE),"#,##0円")&amp;CHAR(10)&amp;VLOOKUP(A94,令和6年度契約状況調査票!$F:$AW,31,FALSE),VLOOKUP(A94,令和6年度契約状況調査票!$F:$AW,31,FALSE))))))))</f>
        <v/>
      </c>
      <c r="P94" s="127" t="str">
        <f>IF(A94="","",VLOOKUP(A94,令和6年度契約状況調査票!$F:$CE,52,FALSE))</f>
        <v/>
      </c>
    </row>
    <row r="95" spans="1:16" s="127" customFormat="1" ht="69.95" customHeight="1">
      <c r="A95" s="126" t="str">
        <f>IF(MAX(令和6年度契約状況調査票!F13:F100)&gt;=ROW()-5,ROW()-5,"")</f>
        <v/>
      </c>
      <c r="B95" s="113" t="str">
        <f>IF(A95="","",VLOOKUP(A95,令和6年度契約状況調査票!$F:$AW,4,FALSE))</f>
        <v/>
      </c>
      <c r="C95" s="112" t="str">
        <f>IF(A95="","",VLOOKUP(A95,令和6年度契約状況調査票!$F:$AW,5,FALSE))</f>
        <v/>
      </c>
      <c r="D95" s="114" t="str">
        <f>IF(A95="","",VLOOKUP(A95,令和6年度契約状況調査票!$F:$AW,8,FALSE))</f>
        <v/>
      </c>
      <c r="E95" s="113" t="str">
        <f>IF(A95="","",VLOOKUP(A95,令和6年度契約状況調査票!$F:$AW,9,FALSE))</f>
        <v/>
      </c>
      <c r="F95" s="115" t="str">
        <f>IF(A95="","",VLOOKUP(A95,令和6年度契約状況調査票!$F:$AW,10,FALSE))</f>
        <v/>
      </c>
      <c r="G95" s="128" t="str">
        <f>IF(A95="","",VLOOKUP(A95,令和6年度契約状況調査票!$F:$AW,30,FALSE))</f>
        <v/>
      </c>
      <c r="H95" s="116" t="str">
        <f>IF(A95="","",IF(VLOOKUP(A95,令和6年度契約状況調査票!$F:$AW,13,FALSE)="他官署で調達手続きを実施のため","他官署で調達手続きを実施のため",IF(VLOOKUP(A95,令和6年度契約状況調査票!$F:$AW,20,FALSE)="②同種の他の契約の予定価格を類推されるおそれがあるため公表しない","同種の他の契約の予定価格を類推されるおそれがあるため公表しない",IF(VLOOKUP(A95,令和6年度契約状況調査票!$F:$AW,20,FALSE)="－","－",IF(VLOOKUP(A95,令和6年度契約状況調査票!$F:$AW,6,FALSE)&lt;&gt;"",TEXT(VLOOKUP(A95,令和6年度契約状況調査票!$F:$AW,13,FALSE),"#,##0円")&amp;CHAR(10)&amp;"(A)",VLOOKUP(A95,令和6年度契約状況調査票!$F:$AW,13,FALSE))))))</f>
        <v/>
      </c>
      <c r="I95" s="116" t="str">
        <f>IF(A95="","",VLOOKUP(A95,令和6年度契約状況調査票!$F:$AW,14,FALSE))</f>
        <v/>
      </c>
      <c r="J95" s="117" t="str">
        <f>IF(A95="","",IF(VLOOKUP(A95,令和6年度契約状況調査票!$F:$AW,13,FALSE)="他官署で調達手続きを実施のため","－",IF(VLOOKUP(A95,令和6年度契約状況調査票!$F:$AW,20,FALSE)="②同種の他の契約の予定価格を類推されるおそれがあるため公表しない","－",IF(VLOOKUP(A95,令和6年度契約状況調査票!$F:$AW,20,FALSE)="－","－",IF(VLOOKUP(A95,令和6年度契約状況調査票!$F:$AW,6,FALSE)&lt;&gt;"",TEXT(VLOOKUP(A95,令和6年度契約状況調査票!$F:$AW,16,FALSE),"#.0%")&amp;CHAR(10)&amp;"(B/A×100)",VLOOKUP(A95,令和6年度契約状況調査票!$F:$AW,16,FALSE))))))</f>
        <v/>
      </c>
      <c r="K95" s="129"/>
      <c r="L95" s="117" t="str">
        <f>IF(A95="","",IF(VLOOKUP(A95,令和6年度契約状況調査票!$F:$AW,26,FALSE)="①公益社団法人","公社",IF(VLOOKUP(A95,令和6年度契約状況調査票!$F:$AW,26,FALSE)="②公益財団法人","公財","")))</f>
        <v/>
      </c>
      <c r="M95" s="117" t="str">
        <f>IF(A95="","",VLOOKUP(A95,令和6年度契約状況調査票!$F:$AW,27,FALSE))</f>
        <v/>
      </c>
      <c r="N95" s="129" t="str">
        <f>IF(A95="","",IF(VLOOKUP(A95,令和6年度契約状況調査票!$F:$AW,12,FALSE)="国所管",VLOOKUP(A95,令和6年度契約状況調査票!$F:$AW,23,FALSE),""))</f>
        <v/>
      </c>
      <c r="O95" s="118" t="str">
        <f>IF(A95="","",IF(AND(Q95="○",P95="分担契約/単価契約"),"単価契約"&amp;CHAR(10)&amp;"予定調達総額 "&amp;TEXT(VLOOKUP(A95,令和6年度契約状況調査票!$F:$AW,15,FALSE),"#,##0円")&amp;"(B)"&amp;CHAR(10)&amp;"分担契約"&amp;CHAR(10)&amp;VLOOKUP(A95,令和6年度契約状況調査票!$F:$AW,31,FALSE),IF(AND(Q95="○",P95="分担契約"),"分担契約"&amp;CHAR(10)&amp;"契約総額 "&amp;TEXT(VLOOKUP(A95,令和6年度契約状況調査票!$F:$AW,15,FALSE),"#,##0円")&amp;"(B)"&amp;CHAR(10)&amp;VLOOKUP(A95,令和6年度契約状況調査票!$F:$AW,31,FALSE),(IF(P95="分担契約/単価契約","単価契約"&amp;CHAR(10)&amp;"予定調達総額 "&amp;TEXT(VLOOKUP(A95,令和6年度契約状況調査票!$F:$AW,15,FALSE),"#,##0円")&amp;CHAR(10)&amp;"分担契約"&amp;CHAR(10)&amp;VLOOKUP(A95,令和6年度契約状況調査票!$F:$AW,31,FALSE),IF(P95="分担契約","分担契約"&amp;CHAR(10)&amp;"契約総額 "&amp;TEXT(VLOOKUP(A95,令和6年度契約状況調査票!$F:$AW,15,FALSE),"#,##0円")&amp;CHAR(10)&amp;VLOOKUP(A95,令和6年度契約状況調査票!$F:$AW,31,FALSE),IF(P95="単価契約","単価契約"&amp;CHAR(10)&amp;"予定調達総額 "&amp;TEXT(VLOOKUP(A95,令和6年度契約状況調査票!$F:$AW,15,FALSE),"#,##0円")&amp;CHAR(10)&amp;VLOOKUP(A95,令和6年度契約状況調査票!$F:$AW,31,FALSE),VLOOKUP(A95,令和6年度契約状況調査票!$F:$AW,31,FALSE))))))))</f>
        <v/>
      </c>
      <c r="P95" s="127" t="str">
        <f>IF(A95="","",VLOOKUP(A95,令和6年度契約状況調査票!$F:$CE,52,FALSE))</f>
        <v/>
      </c>
    </row>
    <row r="96" spans="1:16" s="127" customFormat="1" ht="69.95" customHeight="1">
      <c r="A96" s="126" t="str">
        <f>IF(MAX(令和6年度契約状況調査票!F13:F101)&gt;=ROW()-5,ROW()-5,"")</f>
        <v/>
      </c>
      <c r="B96" s="113" t="str">
        <f>IF(A96="","",VLOOKUP(A96,令和6年度契約状況調査票!$F:$AW,4,FALSE))</f>
        <v/>
      </c>
      <c r="C96" s="112" t="str">
        <f>IF(A96="","",VLOOKUP(A96,令和6年度契約状況調査票!$F:$AW,5,FALSE))</f>
        <v/>
      </c>
      <c r="D96" s="114" t="str">
        <f>IF(A96="","",VLOOKUP(A96,令和6年度契約状況調査票!$F:$AW,8,FALSE))</f>
        <v/>
      </c>
      <c r="E96" s="113" t="str">
        <f>IF(A96="","",VLOOKUP(A96,令和6年度契約状況調査票!$F:$AW,9,FALSE))</f>
        <v/>
      </c>
      <c r="F96" s="115" t="str">
        <f>IF(A96="","",VLOOKUP(A96,令和6年度契約状況調査票!$F:$AW,10,FALSE))</f>
        <v/>
      </c>
      <c r="G96" s="128" t="str">
        <f>IF(A96="","",VLOOKUP(A96,令和6年度契約状況調査票!$F:$AW,30,FALSE))</f>
        <v/>
      </c>
      <c r="H96" s="116" t="str">
        <f>IF(A96="","",IF(VLOOKUP(A96,令和6年度契約状況調査票!$F:$AW,13,FALSE)="他官署で調達手続きを実施のため","他官署で調達手続きを実施のため",IF(VLOOKUP(A96,令和6年度契約状況調査票!$F:$AW,20,FALSE)="②同種の他の契約の予定価格を類推されるおそれがあるため公表しない","同種の他の契約の予定価格を類推されるおそれがあるため公表しない",IF(VLOOKUP(A96,令和6年度契約状況調査票!$F:$AW,20,FALSE)="－","－",IF(VLOOKUP(A96,令和6年度契約状況調査票!$F:$AW,6,FALSE)&lt;&gt;"",TEXT(VLOOKUP(A96,令和6年度契約状況調査票!$F:$AW,13,FALSE),"#,##0円")&amp;CHAR(10)&amp;"(A)",VLOOKUP(A96,令和6年度契約状況調査票!$F:$AW,13,FALSE))))))</f>
        <v/>
      </c>
      <c r="I96" s="116" t="str">
        <f>IF(A96="","",VLOOKUP(A96,令和6年度契約状況調査票!$F:$AW,14,FALSE))</f>
        <v/>
      </c>
      <c r="J96" s="117" t="str">
        <f>IF(A96="","",IF(VLOOKUP(A96,令和6年度契約状況調査票!$F:$AW,13,FALSE)="他官署で調達手続きを実施のため","－",IF(VLOOKUP(A96,令和6年度契約状況調査票!$F:$AW,20,FALSE)="②同種の他の契約の予定価格を類推されるおそれがあるため公表しない","－",IF(VLOOKUP(A96,令和6年度契約状況調査票!$F:$AW,20,FALSE)="－","－",IF(VLOOKUP(A96,令和6年度契約状況調査票!$F:$AW,6,FALSE)&lt;&gt;"",TEXT(VLOOKUP(A96,令和6年度契約状況調査票!$F:$AW,16,FALSE),"#.0%")&amp;CHAR(10)&amp;"(B/A×100)",VLOOKUP(A96,令和6年度契約状況調査票!$F:$AW,16,FALSE))))))</f>
        <v/>
      </c>
      <c r="K96" s="129"/>
      <c r="L96" s="117" t="str">
        <f>IF(A96="","",IF(VLOOKUP(A96,令和6年度契約状況調査票!$F:$AW,26,FALSE)="①公益社団法人","公社",IF(VLOOKUP(A96,令和6年度契約状況調査票!$F:$AW,26,FALSE)="②公益財団法人","公財","")))</f>
        <v/>
      </c>
      <c r="M96" s="117" t="str">
        <f>IF(A96="","",VLOOKUP(A96,令和6年度契約状況調査票!$F:$AW,27,FALSE))</f>
        <v/>
      </c>
      <c r="N96" s="129" t="str">
        <f>IF(A96="","",IF(VLOOKUP(A96,令和6年度契約状況調査票!$F:$AW,12,FALSE)="国所管",VLOOKUP(A96,令和6年度契約状況調査票!$F:$AW,23,FALSE),""))</f>
        <v/>
      </c>
      <c r="O96" s="118" t="str">
        <f>IF(A96="","",IF(AND(Q96="○",P96="分担契約/単価契約"),"単価契約"&amp;CHAR(10)&amp;"予定調達総額 "&amp;TEXT(VLOOKUP(A96,令和6年度契約状況調査票!$F:$AW,15,FALSE),"#,##0円")&amp;"(B)"&amp;CHAR(10)&amp;"分担契約"&amp;CHAR(10)&amp;VLOOKUP(A96,令和6年度契約状況調査票!$F:$AW,31,FALSE),IF(AND(Q96="○",P96="分担契約"),"分担契約"&amp;CHAR(10)&amp;"契約総額 "&amp;TEXT(VLOOKUP(A96,令和6年度契約状況調査票!$F:$AW,15,FALSE),"#,##0円")&amp;"(B)"&amp;CHAR(10)&amp;VLOOKUP(A96,令和6年度契約状況調査票!$F:$AW,31,FALSE),(IF(P96="分担契約/単価契約","単価契約"&amp;CHAR(10)&amp;"予定調達総額 "&amp;TEXT(VLOOKUP(A96,令和6年度契約状況調査票!$F:$AW,15,FALSE),"#,##0円")&amp;CHAR(10)&amp;"分担契約"&amp;CHAR(10)&amp;VLOOKUP(A96,令和6年度契約状況調査票!$F:$AW,31,FALSE),IF(P96="分担契約","分担契約"&amp;CHAR(10)&amp;"契約総額 "&amp;TEXT(VLOOKUP(A96,令和6年度契約状況調査票!$F:$AW,15,FALSE),"#,##0円")&amp;CHAR(10)&amp;VLOOKUP(A96,令和6年度契約状況調査票!$F:$AW,31,FALSE),IF(P96="単価契約","単価契約"&amp;CHAR(10)&amp;"予定調達総額 "&amp;TEXT(VLOOKUP(A96,令和6年度契約状況調査票!$F:$AW,15,FALSE),"#,##0円")&amp;CHAR(10)&amp;VLOOKUP(A96,令和6年度契約状況調査票!$F:$AW,31,FALSE),VLOOKUP(A96,令和6年度契約状況調査票!$F:$AW,31,FALSE))))))))</f>
        <v/>
      </c>
      <c r="P96" s="127" t="str">
        <f>IF(A96="","",VLOOKUP(A96,令和6年度契約状況調査票!$F:$CE,52,FALSE))</f>
        <v/>
      </c>
    </row>
    <row r="97" spans="1:16" s="127" customFormat="1" ht="69.95" customHeight="1">
      <c r="A97" s="126" t="str">
        <f>IF(MAX(令和6年度契約状況調査票!F13:F102)&gt;=ROW()-5,ROW()-5,"")</f>
        <v/>
      </c>
      <c r="B97" s="113" t="str">
        <f>IF(A97="","",VLOOKUP(A97,令和6年度契約状況調査票!$F:$AW,4,FALSE))</f>
        <v/>
      </c>
      <c r="C97" s="112" t="str">
        <f>IF(A97="","",VLOOKUP(A97,令和6年度契約状況調査票!$F:$AW,5,FALSE))</f>
        <v/>
      </c>
      <c r="D97" s="114" t="str">
        <f>IF(A97="","",VLOOKUP(A97,令和6年度契約状況調査票!$F:$AW,8,FALSE))</f>
        <v/>
      </c>
      <c r="E97" s="113" t="str">
        <f>IF(A97="","",VLOOKUP(A97,令和6年度契約状況調査票!$F:$AW,9,FALSE))</f>
        <v/>
      </c>
      <c r="F97" s="115" t="str">
        <f>IF(A97="","",VLOOKUP(A97,令和6年度契約状況調査票!$F:$AW,10,FALSE))</f>
        <v/>
      </c>
      <c r="G97" s="128" t="str">
        <f>IF(A97="","",VLOOKUP(A97,令和6年度契約状況調査票!$F:$AW,30,FALSE))</f>
        <v/>
      </c>
      <c r="H97" s="116" t="str">
        <f>IF(A97="","",IF(VLOOKUP(A97,令和6年度契約状況調査票!$F:$AW,13,FALSE)="他官署で調達手続きを実施のため","他官署で調達手続きを実施のため",IF(VLOOKUP(A97,令和6年度契約状況調査票!$F:$AW,20,FALSE)="②同種の他の契約の予定価格を類推されるおそれがあるため公表しない","同種の他の契約の予定価格を類推されるおそれがあるため公表しない",IF(VLOOKUP(A97,令和6年度契約状況調査票!$F:$AW,20,FALSE)="－","－",IF(VLOOKUP(A97,令和6年度契約状況調査票!$F:$AW,6,FALSE)&lt;&gt;"",TEXT(VLOOKUP(A97,令和6年度契約状況調査票!$F:$AW,13,FALSE),"#,##0円")&amp;CHAR(10)&amp;"(A)",VLOOKUP(A97,令和6年度契約状況調査票!$F:$AW,13,FALSE))))))</f>
        <v/>
      </c>
      <c r="I97" s="116" t="str">
        <f>IF(A97="","",VLOOKUP(A97,令和6年度契約状況調査票!$F:$AW,14,FALSE))</f>
        <v/>
      </c>
      <c r="J97" s="117" t="str">
        <f>IF(A97="","",IF(VLOOKUP(A97,令和6年度契約状況調査票!$F:$AW,13,FALSE)="他官署で調達手続きを実施のため","－",IF(VLOOKUP(A97,令和6年度契約状況調査票!$F:$AW,20,FALSE)="②同種の他の契約の予定価格を類推されるおそれがあるため公表しない","－",IF(VLOOKUP(A97,令和6年度契約状況調査票!$F:$AW,20,FALSE)="－","－",IF(VLOOKUP(A97,令和6年度契約状況調査票!$F:$AW,6,FALSE)&lt;&gt;"",TEXT(VLOOKUP(A97,令和6年度契約状況調査票!$F:$AW,16,FALSE),"#.0%")&amp;CHAR(10)&amp;"(B/A×100)",VLOOKUP(A97,令和6年度契約状況調査票!$F:$AW,16,FALSE))))))</f>
        <v/>
      </c>
      <c r="K97" s="129"/>
      <c r="L97" s="117" t="str">
        <f>IF(A97="","",IF(VLOOKUP(A97,令和6年度契約状況調査票!$F:$AW,26,FALSE)="①公益社団法人","公社",IF(VLOOKUP(A97,令和6年度契約状況調査票!$F:$AW,26,FALSE)="②公益財団法人","公財","")))</f>
        <v/>
      </c>
      <c r="M97" s="117" t="str">
        <f>IF(A97="","",VLOOKUP(A97,令和6年度契約状況調査票!$F:$AW,27,FALSE))</f>
        <v/>
      </c>
      <c r="N97" s="129" t="str">
        <f>IF(A97="","",IF(VLOOKUP(A97,令和6年度契約状況調査票!$F:$AW,12,FALSE)="国所管",VLOOKUP(A97,令和6年度契約状況調査票!$F:$AW,23,FALSE),""))</f>
        <v/>
      </c>
      <c r="O97" s="118" t="str">
        <f>IF(A97="","",IF(AND(Q97="○",P97="分担契約/単価契約"),"単価契約"&amp;CHAR(10)&amp;"予定調達総額 "&amp;TEXT(VLOOKUP(A97,令和6年度契約状況調査票!$F:$AW,15,FALSE),"#,##0円")&amp;"(B)"&amp;CHAR(10)&amp;"分担契約"&amp;CHAR(10)&amp;VLOOKUP(A97,令和6年度契約状況調査票!$F:$AW,31,FALSE),IF(AND(Q97="○",P97="分担契約"),"分担契約"&amp;CHAR(10)&amp;"契約総額 "&amp;TEXT(VLOOKUP(A97,令和6年度契約状況調査票!$F:$AW,15,FALSE),"#,##0円")&amp;"(B)"&amp;CHAR(10)&amp;VLOOKUP(A97,令和6年度契約状況調査票!$F:$AW,31,FALSE),(IF(P97="分担契約/単価契約","単価契約"&amp;CHAR(10)&amp;"予定調達総額 "&amp;TEXT(VLOOKUP(A97,令和6年度契約状況調査票!$F:$AW,15,FALSE),"#,##0円")&amp;CHAR(10)&amp;"分担契約"&amp;CHAR(10)&amp;VLOOKUP(A97,令和6年度契約状況調査票!$F:$AW,31,FALSE),IF(P97="分担契約","分担契約"&amp;CHAR(10)&amp;"契約総額 "&amp;TEXT(VLOOKUP(A97,令和6年度契約状況調査票!$F:$AW,15,FALSE),"#,##0円")&amp;CHAR(10)&amp;VLOOKUP(A97,令和6年度契約状況調査票!$F:$AW,31,FALSE),IF(P97="単価契約","単価契約"&amp;CHAR(10)&amp;"予定調達総額 "&amp;TEXT(VLOOKUP(A97,令和6年度契約状況調査票!$F:$AW,15,FALSE),"#,##0円")&amp;CHAR(10)&amp;VLOOKUP(A97,令和6年度契約状況調査票!$F:$AW,31,FALSE),VLOOKUP(A97,令和6年度契約状況調査票!$F:$AW,31,FALSE))))))))</f>
        <v/>
      </c>
      <c r="P97" s="127" t="str">
        <f>IF(A97="","",VLOOKUP(A97,令和6年度契約状況調査票!$F:$CE,52,FALSE))</f>
        <v/>
      </c>
    </row>
    <row r="98" spans="1:16" s="127" customFormat="1" ht="69.95" customHeight="1">
      <c r="A98" s="126" t="str">
        <f>IF(MAX(令和6年度契約状況調査票!F13:F103)&gt;=ROW()-5,ROW()-5,"")</f>
        <v/>
      </c>
      <c r="B98" s="113" t="str">
        <f>IF(A98="","",VLOOKUP(A98,令和6年度契約状況調査票!$F:$AW,4,FALSE))</f>
        <v/>
      </c>
      <c r="C98" s="112" t="str">
        <f>IF(A98="","",VLOOKUP(A98,令和6年度契約状況調査票!$F:$AW,5,FALSE))</f>
        <v/>
      </c>
      <c r="D98" s="114" t="str">
        <f>IF(A98="","",VLOOKUP(A98,令和6年度契約状況調査票!$F:$AW,8,FALSE))</f>
        <v/>
      </c>
      <c r="E98" s="113" t="str">
        <f>IF(A98="","",VLOOKUP(A98,令和6年度契約状況調査票!$F:$AW,9,FALSE))</f>
        <v/>
      </c>
      <c r="F98" s="115" t="str">
        <f>IF(A98="","",VLOOKUP(A98,令和6年度契約状況調査票!$F:$AW,10,FALSE))</f>
        <v/>
      </c>
      <c r="G98" s="128" t="str">
        <f>IF(A98="","",VLOOKUP(A98,令和6年度契約状況調査票!$F:$AW,30,FALSE))</f>
        <v/>
      </c>
      <c r="H98" s="116" t="str">
        <f>IF(A98="","",IF(VLOOKUP(A98,令和6年度契約状況調査票!$F:$AW,13,FALSE)="他官署で調達手続きを実施のため","他官署で調達手続きを実施のため",IF(VLOOKUP(A98,令和6年度契約状況調査票!$F:$AW,20,FALSE)="②同種の他の契約の予定価格を類推されるおそれがあるため公表しない","同種の他の契約の予定価格を類推されるおそれがあるため公表しない",IF(VLOOKUP(A98,令和6年度契約状況調査票!$F:$AW,20,FALSE)="－","－",IF(VLOOKUP(A98,令和6年度契約状況調査票!$F:$AW,6,FALSE)&lt;&gt;"",TEXT(VLOOKUP(A98,令和6年度契約状況調査票!$F:$AW,13,FALSE),"#,##0円")&amp;CHAR(10)&amp;"(A)",VLOOKUP(A98,令和6年度契約状況調査票!$F:$AW,13,FALSE))))))</f>
        <v/>
      </c>
      <c r="I98" s="116" t="str">
        <f>IF(A98="","",VLOOKUP(A98,令和6年度契約状況調査票!$F:$AW,14,FALSE))</f>
        <v/>
      </c>
      <c r="J98" s="117" t="str">
        <f>IF(A98="","",IF(VLOOKUP(A98,令和6年度契約状況調査票!$F:$AW,13,FALSE)="他官署で調達手続きを実施のため","－",IF(VLOOKUP(A98,令和6年度契約状況調査票!$F:$AW,20,FALSE)="②同種の他の契約の予定価格を類推されるおそれがあるため公表しない","－",IF(VLOOKUP(A98,令和6年度契約状況調査票!$F:$AW,20,FALSE)="－","－",IF(VLOOKUP(A98,令和6年度契約状況調査票!$F:$AW,6,FALSE)&lt;&gt;"",TEXT(VLOOKUP(A98,令和6年度契約状況調査票!$F:$AW,16,FALSE),"#.0%")&amp;CHAR(10)&amp;"(B/A×100)",VLOOKUP(A98,令和6年度契約状況調査票!$F:$AW,16,FALSE))))))</f>
        <v/>
      </c>
      <c r="K98" s="129"/>
      <c r="L98" s="117" t="str">
        <f>IF(A98="","",IF(VLOOKUP(A98,令和6年度契約状況調査票!$F:$AW,26,FALSE)="①公益社団法人","公社",IF(VLOOKUP(A98,令和6年度契約状況調査票!$F:$AW,26,FALSE)="②公益財団法人","公財","")))</f>
        <v/>
      </c>
      <c r="M98" s="117" t="str">
        <f>IF(A98="","",VLOOKUP(A98,令和6年度契約状況調査票!$F:$AW,27,FALSE))</f>
        <v/>
      </c>
      <c r="N98" s="129" t="str">
        <f>IF(A98="","",IF(VLOOKUP(A98,令和6年度契約状況調査票!$F:$AW,12,FALSE)="国所管",VLOOKUP(A98,令和6年度契約状況調査票!$F:$AW,23,FALSE),""))</f>
        <v/>
      </c>
      <c r="O98" s="118" t="str">
        <f>IF(A98="","",IF(AND(Q98="○",P98="分担契約/単価契約"),"単価契約"&amp;CHAR(10)&amp;"予定調達総額 "&amp;TEXT(VLOOKUP(A98,令和6年度契約状況調査票!$F:$AW,15,FALSE),"#,##0円")&amp;"(B)"&amp;CHAR(10)&amp;"分担契約"&amp;CHAR(10)&amp;VLOOKUP(A98,令和6年度契約状況調査票!$F:$AW,31,FALSE),IF(AND(Q98="○",P98="分担契約"),"分担契約"&amp;CHAR(10)&amp;"契約総額 "&amp;TEXT(VLOOKUP(A98,令和6年度契約状況調査票!$F:$AW,15,FALSE),"#,##0円")&amp;"(B)"&amp;CHAR(10)&amp;VLOOKUP(A98,令和6年度契約状況調査票!$F:$AW,31,FALSE),(IF(P98="分担契約/単価契約","単価契約"&amp;CHAR(10)&amp;"予定調達総額 "&amp;TEXT(VLOOKUP(A98,令和6年度契約状況調査票!$F:$AW,15,FALSE),"#,##0円")&amp;CHAR(10)&amp;"分担契約"&amp;CHAR(10)&amp;VLOOKUP(A98,令和6年度契約状況調査票!$F:$AW,31,FALSE),IF(P98="分担契約","分担契約"&amp;CHAR(10)&amp;"契約総額 "&amp;TEXT(VLOOKUP(A98,令和6年度契約状況調査票!$F:$AW,15,FALSE),"#,##0円")&amp;CHAR(10)&amp;VLOOKUP(A98,令和6年度契約状況調査票!$F:$AW,31,FALSE),IF(P98="単価契約","単価契約"&amp;CHAR(10)&amp;"予定調達総額 "&amp;TEXT(VLOOKUP(A98,令和6年度契約状況調査票!$F:$AW,15,FALSE),"#,##0円")&amp;CHAR(10)&amp;VLOOKUP(A98,令和6年度契約状況調査票!$F:$AW,31,FALSE),VLOOKUP(A98,令和6年度契約状況調査票!$F:$AW,31,FALSE))))))))</f>
        <v/>
      </c>
      <c r="P98" s="127" t="str">
        <f>IF(A98="","",VLOOKUP(A98,令和6年度契約状況調査票!$F:$CE,52,FALSE))</f>
        <v/>
      </c>
    </row>
    <row r="99" spans="1:16" s="127" customFormat="1" ht="69.95" customHeight="1">
      <c r="A99" s="126" t="str">
        <f>IF(MAX(令和6年度契約状況調査票!F13:F104)&gt;=ROW()-5,ROW()-5,"")</f>
        <v/>
      </c>
      <c r="B99" s="113" t="str">
        <f>IF(A99="","",VLOOKUP(A99,令和6年度契約状況調査票!$F:$AW,4,FALSE))</f>
        <v/>
      </c>
      <c r="C99" s="112" t="str">
        <f>IF(A99="","",VLOOKUP(A99,令和6年度契約状況調査票!$F:$AW,5,FALSE))</f>
        <v/>
      </c>
      <c r="D99" s="114" t="str">
        <f>IF(A99="","",VLOOKUP(A99,令和6年度契約状況調査票!$F:$AW,8,FALSE))</f>
        <v/>
      </c>
      <c r="E99" s="113" t="str">
        <f>IF(A99="","",VLOOKUP(A99,令和6年度契約状況調査票!$F:$AW,9,FALSE))</f>
        <v/>
      </c>
      <c r="F99" s="115" t="str">
        <f>IF(A99="","",VLOOKUP(A99,令和6年度契約状況調査票!$F:$AW,10,FALSE))</f>
        <v/>
      </c>
      <c r="G99" s="128" t="str">
        <f>IF(A99="","",VLOOKUP(A99,令和6年度契約状況調査票!$F:$AW,30,FALSE))</f>
        <v/>
      </c>
      <c r="H99" s="116" t="str">
        <f>IF(A99="","",IF(VLOOKUP(A99,令和6年度契約状況調査票!$F:$AW,13,FALSE)="他官署で調達手続きを実施のため","他官署で調達手続きを実施のため",IF(VLOOKUP(A99,令和6年度契約状況調査票!$F:$AW,20,FALSE)="②同種の他の契約の予定価格を類推されるおそれがあるため公表しない","同種の他の契約の予定価格を類推されるおそれがあるため公表しない",IF(VLOOKUP(A99,令和6年度契約状況調査票!$F:$AW,20,FALSE)="－","－",IF(VLOOKUP(A99,令和6年度契約状況調査票!$F:$AW,6,FALSE)&lt;&gt;"",TEXT(VLOOKUP(A99,令和6年度契約状況調査票!$F:$AW,13,FALSE),"#,##0円")&amp;CHAR(10)&amp;"(A)",VLOOKUP(A99,令和6年度契約状況調査票!$F:$AW,13,FALSE))))))</f>
        <v/>
      </c>
      <c r="I99" s="116" t="str">
        <f>IF(A99="","",VLOOKUP(A99,令和6年度契約状況調査票!$F:$AW,14,FALSE))</f>
        <v/>
      </c>
      <c r="J99" s="117" t="str">
        <f>IF(A99="","",IF(VLOOKUP(A99,令和6年度契約状況調査票!$F:$AW,13,FALSE)="他官署で調達手続きを実施のため","－",IF(VLOOKUP(A99,令和6年度契約状況調査票!$F:$AW,20,FALSE)="②同種の他の契約の予定価格を類推されるおそれがあるため公表しない","－",IF(VLOOKUP(A99,令和6年度契約状況調査票!$F:$AW,20,FALSE)="－","－",IF(VLOOKUP(A99,令和6年度契約状況調査票!$F:$AW,6,FALSE)&lt;&gt;"",TEXT(VLOOKUP(A99,令和6年度契約状況調査票!$F:$AW,16,FALSE),"#.0%")&amp;CHAR(10)&amp;"(B/A×100)",VLOOKUP(A99,令和6年度契約状況調査票!$F:$AW,16,FALSE))))))</f>
        <v/>
      </c>
      <c r="K99" s="129"/>
      <c r="L99" s="117" t="str">
        <f>IF(A99="","",IF(VLOOKUP(A99,令和6年度契約状況調査票!$F:$AW,26,FALSE)="①公益社団法人","公社",IF(VLOOKUP(A99,令和6年度契約状況調査票!$F:$AW,26,FALSE)="②公益財団法人","公財","")))</f>
        <v/>
      </c>
      <c r="M99" s="117" t="str">
        <f>IF(A99="","",VLOOKUP(A99,令和6年度契約状況調査票!$F:$AW,27,FALSE))</f>
        <v/>
      </c>
      <c r="N99" s="129" t="str">
        <f>IF(A99="","",IF(VLOOKUP(A99,令和6年度契約状況調査票!$F:$AW,12,FALSE)="国所管",VLOOKUP(A99,令和6年度契約状況調査票!$F:$AW,23,FALSE),""))</f>
        <v/>
      </c>
      <c r="O99" s="118" t="str">
        <f>IF(A99="","",IF(AND(Q99="○",P99="分担契約/単価契約"),"単価契約"&amp;CHAR(10)&amp;"予定調達総額 "&amp;TEXT(VLOOKUP(A99,令和6年度契約状況調査票!$F:$AW,15,FALSE),"#,##0円")&amp;"(B)"&amp;CHAR(10)&amp;"分担契約"&amp;CHAR(10)&amp;VLOOKUP(A99,令和6年度契約状況調査票!$F:$AW,31,FALSE),IF(AND(Q99="○",P99="分担契約"),"分担契約"&amp;CHAR(10)&amp;"契約総額 "&amp;TEXT(VLOOKUP(A99,令和6年度契約状況調査票!$F:$AW,15,FALSE),"#,##0円")&amp;"(B)"&amp;CHAR(10)&amp;VLOOKUP(A99,令和6年度契約状況調査票!$F:$AW,31,FALSE),(IF(P99="分担契約/単価契約","単価契約"&amp;CHAR(10)&amp;"予定調達総額 "&amp;TEXT(VLOOKUP(A99,令和6年度契約状況調査票!$F:$AW,15,FALSE),"#,##0円")&amp;CHAR(10)&amp;"分担契約"&amp;CHAR(10)&amp;VLOOKUP(A99,令和6年度契約状況調査票!$F:$AW,31,FALSE),IF(P99="分担契約","分担契約"&amp;CHAR(10)&amp;"契約総額 "&amp;TEXT(VLOOKUP(A99,令和6年度契約状況調査票!$F:$AW,15,FALSE),"#,##0円")&amp;CHAR(10)&amp;VLOOKUP(A99,令和6年度契約状況調査票!$F:$AW,31,FALSE),IF(P99="単価契約","単価契約"&amp;CHAR(10)&amp;"予定調達総額 "&amp;TEXT(VLOOKUP(A99,令和6年度契約状況調査票!$F:$AW,15,FALSE),"#,##0円")&amp;CHAR(10)&amp;VLOOKUP(A99,令和6年度契約状況調査票!$F:$AW,31,FALSE),VLOOKUP(A99,令和6年度契約状況調査票!$F:$AW,31,FALSE))))))))</f>
        <v/>
      </c>
      <c r="P99" s="127" t="str">
        <f>IF(A99="","",VLOOKUP(A99,令和6年度契約状況調査票!$F:$CE,52,FALSE))</f>
        <v/>
      </c>
    </row>
    <row r="100" spans="1:16" s="127" customFormat="1" ht="69.95" customHeight="1">
      <c r="A100" s="126" t="str">
        <f>IF(MAX(令和6年度契約状況調査票!F13:F105)&gt;=ROW()-5,ROW()-5,"")</f>
        <v/>
      </c>
      <c r="B100" s="113" t="str">
        <f>IF(A100="","",VLOOKUP(A100,令和6年度契約状況調査票!$F:$AW,4,FALSE))</f>
        <v/>
      </c>
      <c r="C100" s="112" t="str">
        <f>IF(A100="","",VLOOKUP(A100,令和6年度契約状況調査票!$F:$AW,5,FALSE))</f>
        <v/>
      </c>
      <c r="D100" s="114" t="str">
        <f>IF(A100="","",VLOOKUP(A100,令和6年度契約状況調査票!$F:$AW,8,FALSE))</f>
        <v/>
      </c>
      <c r="E100" s="113" t="str">
        <f>IF(A100="","",VLOOKUP(A100,令和6年度契約状況調査票!$F:$AW,9,FALSE))</f>
        <v/>
      </c>
      <c r="F100" s="115" t="str">
        <f>IF(A100="","",VLOOKUP(A100,令和6年度契約状況調査票!$F:$AW,10,FALSE))</f>
        <v/>
      </c>
      <c r="G100" s="128" t="str">
        <f>IF(A100="","",VLOOKUP(A100,令和6年度契約状況調査票!$F:$AW,30,FALSE))</f>
        <v/>
      </c>
      <c r="H100" s="116" t="str">
        <f>IF(A100="","",IF(VLOOKUP(A100,令和6年度契約状況調査票!$F:$AW,13,FALSE)="他官署で調達手続きを実施のため","他官署で調達手続きを実施のため",IF(VLOOKUP(A100,令和6年度契約状況調査票!$F:$AW,20,FALSE)="②同種の他の契約の予定価格を類推されるおそれがあるため公表しない","同種の他の契約の予定価格を類推されるおそれがあるため公表しない",IF(VLOOKUP(A100,令和6年度契約状況調査票!$F:$AW,20,FALSE)="－","－",IF(VLOOKUP(A100,令和6年度契約状況調査票!$F:$AW,6,FALSE)&lt;&gt;"",TEXT(VLOOKUP(A100,令和6年度契約状況調査票!$F:$AW,13,FALSE),"#,##0円")&amp;CHAR(10)&amp;"(A)",VLOOKUP(A100,令和6年度契約状況調査票!$F:$AW,13,FALSE))))))</f>
        <v/>
      </c>
      <c r="I100" s="116" t="str">
        <f>IF(A100="","",VLOOKUP(A100,令和6年度契約状況調査票!$F:$AW,14,FALSE))</f>
        <v/>
      </c>
      <c r="J100" s="117" t="str">
        <f>IF(A100="","",IF(VLOOKUP(A100,令和6年度契約状況調査票!$F:$AW,13,FALSE)="他官署で調達手続きを実施のため","－",IF(VLOOKUP(A100,令和6年度契約状況調査票!$F:$AW,20,FALSE)="②同種の他の契約の予定価格を類推されるおそれがあるため公表しない","－",IF(VLOOKUP(A100,令和6年度契約状況調査票!$F:$AW,20,FALSE)="－","－",IF(VLOOKUP(A100,令和6年度契約状況調査票!$F:$AW,6,FALSE)&lt;&gt;"",TEXT(VLOOKUP(A100,令和6年度契約状況調査票!$F:$AW,16,FALSE),"#.0%")&amp;CHAR(10)&amp;"(B/A×100)",VLOOKUP(A100,令和6年度契約状況調査票!$F:$AW,16,FALSE))))))</f>
        <v/>
      </c>
      <c r="K100" s="129"/>
      <c r="L100" s="117" t="str">
        <f>IF(A100="","",IF(VLOOKUP(A100,令和6年度契約状況調査票!$F:$AW,26,FALSE)="①公益社団法人","公社",IF(VLOOKUP(A100,令和6年度契約状況調査票!$F:$AW,26,FALSE)="②公益財団法人","公財","")))</f>
        <v/>
      </c>
      <c r="M100" s="117" t="str">
        <f>IF(A100="","",VLOOKUP(A100,令和6年度契約状況調査票!$F:$AW,27,FALSE))</f>
        <v/>
      </c>
      <c r="N100" s="129" t="str">
        <f>IF(A100="","",IF(VLOOKUP(A100,令和6年度契約状況調査票!$F:$AW,12,FALSE)="国所管",VLOOKUP(A100,令和6年度契約状況調査票!$F:$AW,23,FALSE),""))</f>
        <v/>
      </c>
      <c r="O100" s="118" t="str">
        <f>IF(A100="","",IF(AND(Q100="○",P100="分担契約/単価契約"),"単価契約"&amp;CHAR(10)&amp;"予定調達総額 "&amp;TEXT(VLOOKUP(A100,令和6年度契約状況調査票!$F:$AW,15,FALSE),"#,##0円")&amp;"(B)"&amp;CHAR(10)&amp;"分担契約"&amp;CHAR(10)&amp;VLOOKUP(A100,令和6年度契約状況調査票!$F:$AW,31,FALSE),IF(AND(Q100="○",P100="分担契約"),"分担契約"&amp;CHAR(10)&amp;"契約総額 "&amp;TEXT(VLOOKUP(A100,令和6年度契約状況調査票!$F:$AW,15,FALSE),"#,##0円")&amp;"(B)"&amp;CHAR(10)&amp;VLOOKUP(A100,令和6年度契約状況調査票!$F:$AW,31,FALSE),(IF(P100="分担契約/単価契約","単価契約"&amp;CHAR(10)&amp;"予定調達総額 "&amp;TEXT(VLOOKUP(A100,令和6年度契約状況調査票!$F:$AW,15,FALSE),"#,##0円")&amp;CHAR(10)&amp;"分担契約"&amp;CHAR(10)&amp;VLOOKUP(A100,令和6年度契約状況調査票!$F:$AW,31,FALSE),IF(P100="分担契約","分担契約"&amp;CHAR(10)&amp;"契約総額 "&amp;TEXT(VLOOKUP(A100,令和6年度契約状況調査票!$F:$AW,15,FALSE),"#,##0円")&amp;CHAR(10)&amp;VLOOKUP(A100,令和6年度契約状況調査票!$F:$AW,31,FALSE),IF(P100="単価契約","単価契約"&amp;CHAR(10)&amp;"予定調達総額 "&amp;TEXT(VLOOKUP(A100,令和6年度契約状況調査票!$F:$AW,15,FALSE),"#,##0円")&amp;CHAR(10)&amp;VLOOKUP(A100,令和6年度契約状況調査票!$F:$AW,31,FALSE),VLOOKUP(A100,令和6年度契約状況調査票!$F:$AW,31,FALSE))))))))</f>
        <v/>
      </c>
      <c r="P100" s="127" t="str">
        <f>IF(A100="","",VLOOKUP(A100,令和6年度契約状況調査票!$F:$CE,52,FALSE))</f>
        <v/>
      </c>
    </row>
    <row r="101" spans="1:16" s="127" customFormat="1" ht="69.95" customHeight="1">
      <c r="A101" s="126" t="str">
        <f>IF(MAX(令和6年度契約状況調査票!F13:F106)&gt;=ROW()-5,ROW()-5,"")</f>
        <v/>
      </c>
      <c r="B101" s="113" t="str">
        <f>IF(A101="","",VLOOKUP(A101,令和6年度契約状況調査票!$F:$AW,4,FALSE))</f>
        <v/>
      </c>
      <c r="C101" s="112" t="str">
        <f>IF(A101="","",VLOOKUP(A101,令和6年度契約状況調査票!$F:$AW,5,FALSE))</f>
        <v/>
      </c>
      <c r="D101" s="114" t="str">
        <f>IF(A101="","",VLOOKUP(A101,令和6年度契約状況調査票!$F:$AW,8,FALSE))</f>
        <v/>
      </c>
      <c r="E101" s="113" t="str">
        <f>IF(A101="","",VLOOKUP(A101,令和6年度契約状況調査票!$F:$AW,9,FALSE))</f>
        <v/>
      </c>
      <c r="F101" s="115" t="str">
        <f>IF(A101="","",VLOOKUP(A101,令和6年度契約状況調査票!$F:$AW,10,FALSE))</f>
        <v/>
      </c>
      <c r="G101" s="128" t="str">
        <f>IF(A101="","",VLOOKUP(A101,令和6年度契約状況調査票!$F:$AW,30,FALSE))</f>
        <v/>
      </c>
      <c r="H101" s="116" t="str">
        <f>IF(A101="","",IF(VLOOKUP(A101,令和6年度契約状況調査票!$F:$AW,13,FALSE)="他官署で調達手続きを実施のため","他官署で調達手続きを実施のため",IF(VLOOKUP(A101,令和6年度契約状況調査票!$F:$AW,20,FALSE)="②同種の他の契約の予定価格を類推されるおそれがあるため公表しない","同種の他の契約の予定価格を類推されるおそれがあるため公表しない",IF(VLOOKUP(A101,令和6年度契約状況調査票!$F:$AW,20,FALSE)="－","－",IF(VLOOKUP(A101,令和6年度契約状況調査票!$F:$AW,6,FALSE)&lt;&gt;"",TEXT(VLOOKUP(A101,令和6年度契約状況調査票!$F:$AW,13,FALSE),"#,##0円")&amp;CHAR(10)&amp;"(A)",VLOOKUP(A101,令和6年度契約状況調査票!$F:$AW,13,FALSE))))))</f>
        <v/>
      </c>
      <c r="I101" s="116" t="str">
        <f>IF(A101="","",VLOOKUP(A101,令和6年度契約状況調査票!$F:$AW,14,FALSE))</f>
        <v/>
      </c>
      <c r="J101" s="117" t="str">
        <f>IF(A101="","",IF(VLOOKUP(A101,令和6年度契約状況調査票!$F:$AW,13,FALSE)="他官署で調達手続きを実施のため","－",IF(VLOOKUP(A101,令和6年度契約状況調査票!$F:$AW,20,FALSE)="②同種の他の契約の予定価格を類推されるおそれがあるため公表しない","－",IF(VLOOKUP(A101,令和6年度契約状況調査票!$F:$AW,20,FALSE)="－","－",IF(VLOOKUP(A101,令和6年度契約状況調査票!$F:$AW,6,FALSE)&lt;&gt;"",TEXT(VLOOKUP(A101,令和6年度契約状況調査票!$F:$AW,16,FALSE),"#.0%")&amp;CHAR(10)&amp;"(B/A×100)",VLOOKUP(A101,令和6年度契約状況調査票!$F:$AW,16,FALSE))))))</f>
        <v/>
      </c>
      <c r="K101" s="129"/>
      <c r="L101" s="117" t="str">
        <f>IF(A101="","",IF(VLOOKUP(A101,令和6年度契約状況調査票!$F:$AW,26,FALSE)="①公益社団法人","公社",IF(VLOOKUP(A101,令和6年度契約状況調査票!$F:$AW,26,FALSE)="②公益財団法人","公財","")))</f>
        <v/>
      </c>
      <c r="M101" s="117" t="str">
        <f>IF(A101="","",VLOOKUP(A101,令和6年度契約状況調査票!$F:$AW,27,FALSE))</f>
        <v/>
      </c>
      <c r="N101" s="129" t="str">
        <f>IF(A101="","",IF(VLOOKUP(A101,令和6年度契約状況調査票!$F:$AW,12,FALSE)="国所管",VLOOKUP(A101,令和6年度契約状況調査票!$F:$AW,23,FALSE),""))</f>
        <v/>
      </c>
      <c r="O101" s="118" t="str">
        <f>IF(A101="","",IF(AND(Q101="○",P101="分担契約/単価契約"),"単価契約"&amp;CHAR(10)&amp;"予定調達総額 "&amp;TEXT(VLOOKUP(A101,令和6年度契約状況調査票!$F:$AW,15,FALSE),"#,##0円")&amp;"(B)"&amp;CHAR(10)&amp;"分担契約"&amp;CHAR(10)&amp;VLOOKUP(A101,令和6年度契約状況調査票!$F:$AW,31,FALSE),IF(AND(Q101="○",P101="分担契約"),"分担契約"&amp;CHAR(10)&amp;"契約総額 "&amp;TEXT(VLOOKUP(A101,令和6年度契約状況調査票!$F:$AW,15,FALSE),"#,##0円")&amp;"(B)"&amp;CHAR(10)&amp;VLOOKUP(A101,令和6年度契約状況調査票!$F:$AW,31,FALSE),(IF(P101="分担契約/単価契約","単価契約"&amp;CHAR(10)&amp;"予定調達総額 "&amp;TEXT(VLOOKUP(A101,令和6年度契約状況調査票!$F:$AW,15,FALSE),"#,##0円")&amp;CHAR(10)&amp;"分担契約"&amp;CHAR(10)&amp;VLOOKUP(A101,令和6年度契約状況調査票!$F:$AW,31,FALSE),IF(P101="分担契約","分担契約"&amp;CHAR(10)&amp;"契約総額 "&amp;TEXT(VLOOKUP(A101,令和6年度契約状況調査票!$F:$AW,15,FALSE),"#,##0円")&amp;CHAR(10)&amp;VLOOKUP(A101,令和6年度契約状況調査票!$F:$AW,31,FALSE),IF(P101="単価契約","単価契約"&amp;CHAR(10)&amp;"予定調達総額 "&amp;TEXT(VLOOKUP(A101,令和6年度契約状況調査票!$F:$AW,15,FALSE),"#,##0円")&amp;CHAR(10)&amp;VLOOKUP(A101,令和6年度契約状況調査票!$F:$AW,31,FALSE),VLOOKUP(A101,令和6年度契約状況調査票!$F:$AW,31,FALSE))))))))</f>
        <v/>
      </c>
      <c r="P101" s="127" t="str">
        <f>IF(A101="","",VLOOKUP(A101,令和6年度契約状況調査票!$F:$CE,52,FALSE))</f>
        <v/>
      </c>
    </row>
    <row r="102" spans="1:16" s="127" customFormat="1" ht="69.95" customHeight="1">
      <c r="A102" s="126" t="str">
        <f>IF(MAX(令和6年度契約状況調査票!F13:F107)&gt;=ROW()-5,ROW()-5,"")</f>
        <v/>
      </c>
      <c r="B102" s="113" t="str">
        <f>IF(A102="","",VLOOKUP(A102,令和6年度契約状況調査票!$F:$AW,4,FALSE))</f>
        <v/>
      </c>
      <c r="C102" s="112" t="str">
        <f>IF(A102="","",VLOOKUP(A102,令和6年度契約状況調査票!$F:$AW,5,FALSE))</f>
        <v/>
      </c>
      <c r="D102" s="114" t="str">
        <f>IF(A102="","",VLOOKUP(A102,令和6年度契約状況調査票!$F:$AW,8,FALSE))</f>
        <v/>
      </c>
      <c r="E102" s="113" t="str">
        <f>IF(A102="","",VLOOKUP(A102,令和6年度契約状況調査票!$F:$AW,9,FALSE))</f>
        <v/>
      </c>
      <c r="F102" s="115" t="str">
        <f>IF(A102="","",VLOOKUP(A102,令和6年度契約状況調査票!$F:$AW,10,FALSE))</f>
        <v/>
      </c>
      <c r="G102" s="128" t="str">
        <f>IF(A102="","",VLOOKUP(A102,令和6年度契約状況調査票!$F:$AW,30,FALSE))</f>
        <v/>
      </c>
      <c r="H102" s="116" t="str">
        <f>IF(A102="","",IF(VLOOKUP(A102,令和6年度契約状況調査票!$F:$AW,13,FALSE)="他官署で調達手続きを実施のため","他官署で調達手続きを実施のため",IF(VLOOKUP(A102,令和6年度契約状況調査票!$F:$AW,20,FALSE)="②同種の他の契約の予定価格を類推されるおそれがあるため公表しない","同種の他の契約の予定価格を類推されるおそれがあるため公表しない",IF(VLOOKUP(A102,令和6年度契約状況調査票!$F:$AW,20,FALSE)="－","－",IF(VLOOKUP(A102,令和6年度契約状況調査票!$F:$AW,6,FALSE)&lt;&gt;"",TEXT(VLOOKUP(A102,令和6年度契約状況調査票!$F:$AW,13,FALSE),"#,##0円")&amp;CHAR(10)&amp;"(A)",VLOOKUP(A102,令和6年度契約状況調査票!$F:$AW,13,FALSE))))))</f>
        <v/>
      </c>
      <c r="I102" s="116" t="str">
        <f>IF(A102="","",VLOOKUP(A102,令和6年度契約状況調査票!$F:$AW,14,FALSE))</f>
        <v/>
      </c>
      <c r="J102" s="117" t="str">
        <f>IF(A102="","",IF(VLOOKUP(A102,令和6年度契約状況調査票!$F:$AW,13,FALSE)="他官署で調達手続きを実施のため","－",IF(VLOOKUP(A102,令和6年度契約状況調査票!$F:$AW,20,FALSE)="②同種の他の契約の予定価格を類推されるおそれがあるため公表しない","－",IF(VLOOKUP(A102,令和6年度契約状況調査票!$F:$AW,20,FALSE)="－","－",IF(VLOOKUP(A102,令和6年度契約状況調査票!$F:$AW,6,FALSE)&lt;&gt;"",TEXT(VLOOKUP(A102,令和6年度契約状況調査票!$F:$AW,16,FALSE),"#.0%")&amp;CHAR(10)&amp;"(B/A×100)",VLOOKUP(A102,令和6年度契約状況調査票!$F:$AW,16,FALSE))))))</f>
        <v/>
      </c>
      <c r="K102" s="129"/>
      <c r="L102" s="117" t="str">
        <f>IF(A102="","",IF(VLOOKUP(A102,令和6年度契約状況調査票!$F:$AW,26,FALSE)="①公益社団法人","公社",IF(VLOOKUP(A102,令和6年度契約状況調査票!$F:$AW,26,FALSE)="②公益財団法人","公財","")))</f>
        <v/>
      </c>
      <c r="M102" s="117" t="str">
        <f>IF(A102="","",VLOOKUP(A102,令和6年度契約状況調査票!$F:$AW,27,FALSE))</f>
        <v/>
      </c>
      <c r="N102" s="129" t="str">
        <f>IF(A102="","",IF(VLOOKUP(A102,令和6年度契約状況調査票!$F:$AW,12,FALSE)="国所管",VLOOKUP(A102,令和6年度契約状況調査票!$F:$AW,23,FALSE),""))</f>
        <v/>
      </c>
      <c r="O102" s="118" t="str">
        <f>IF(A102="","",IF(AND(Q102="○",P102="分担契約/単価契約"),"単価契約"&amp;CHAR(10)&amp;"予定調達総額 "&amp;TEXT(VLOOKUP(A102,令和6年度契約状況調査票!$F:$AW,15,FALSE),"#,##0円")&amp;"(B)"&amp;CHAR(10)&amp;"分担契約"&amp;CHAR(10)&amp;VLOOKUP(A102,令和6年度契約状況調査票!$F:$AW,31,FALSE),IF(AND(Q102="○",P102="分担契約"),"分担契約"&amp;CHAR(10)&amp;"契約総額 "&amp;TEXT(VLOOKUP(A102,令和6年度契約状況調査票!$F:$AW,15,FALSE),"#,##0円")&amp;"(B)"&amp;CHAR(10)&amp;VLOOKUP(A102,令和6年度契約状況調査票!$F:$AW,31,FALSE),(IF(P102="分担契約/単価契約","単価契約"&amp;CHAR(10)&amp;"予定調達総額 "&amp;TEXT(VLOOKUP(A102,令和6年度契約状況調査票!$F:$AW,15,FALSE),"#,##0円")&amp;CHAR(10)&amp;"分担契約"&amp;CHAR(10)&amp;VLOOKUP(A102,令和6年度契約状況調査票!$F:$AW,31,FALSE),IF(P102="分担契約","分担契約"&amp;CHAR(10)&amp;"契約総額 "&amp;TEXT(VLOOKUP(A102,令和6年度契約状況調査票!$F:$AW,15,FALSE),"#,##0円")&amp;CHAR(10)&amp;VLOOKUP(A102,令和6年度契約状況調査票!$F:$AW,31,FALSE),IF(P102="単価契約","単価契約"&amp;CHAR(10)&amp;"予定調達総額 "&amp;TEXT(VLOOKUP(A102,令和6年度契約状況調査票!$F:$AW,15,FALSE),"#,##0円")&amp;CHAR(10)&amp;VLOOKUP(A102,令和6年度契約状況調査票!$F:$AW,31,FALSE),VLOOKUP(A102,令和6年度契約状況調査票!$F:$AW,31,FALSE))))))))</f>
        <v/>
      </c>
      <c r="P102" s="127" t="str">
        <f>IF(A102="","",VLOOKUP(A102,令和6年度契約状況調査票!$F:$CE,52,FALSE))</f>
        <v/>
      </c>
    </row>
    <row r="103" spans="1:16" s="130" customFormat="1" ht="69.95" customHeight="1">
      <c r="A103" s="126" t="str">
        <f>IF(MAX(令和6年度契約状況調査票!F13:F108)&gt;=ROW()-5,ROW()-5,"")</f>
        <v/>
      </c>
      <c r="B103" s="113" t="str">
        <f>IF(A103="","",VLOOKUP(A103,令和6年度契約状況調査票!$F:$AW,4,FALSE))</f>
        <v/>
      </c>
      <c r="C103" s="112" t="str">
        <f>IF(A103="","",VLOOKUP(A103,令和6年度契約状況調査票!$F:$AW,5,FALSE))</f>
        <v/>
      </c>
      <c r="D103" s="114" t="str">
        <f>IF(A103="","",VLOOKUP(A103,令和6年度契約状況調査票!$F:$AW,8,FALSE))</f>
        <v/>
      </c>
      <c r="E103" s="113" t="str">
        <f>IF(A103="","",VLOOKUP(A103,令和6年度契約状況調査票!$F:$AW,9,FALSE))</f>
        <v/>
      </c>
      <c r="F103" s="115" t="str">
        <f>IF(A103="","",VLOOKUP(A103,令和6年度契約状況調査票!$F:$AW,10,FALSE))</f>
        <v/>
      </c>
      <c r="G103" s="128" t="str">
        <f>IF(A103="","",VLOOKUP(A103,令和6年度契約状況調査票!$F:$AW,30,FALSE))</f>
        <v/>
      </c>
      <c r="H103" s="116" t="str">
        <f>IF(A103="","",IF(VLOOKUP(A103,令和6年度契約状況調査票!$F:$AW,13,FALSE)="他官署で調達手続きを実施のため","他官署で調達手続きを実施のため",IF(VLOOKUP(A103,令和6年度契約状況調査票!$F:$AW,20,FALSE)="②同種の他の契約の予定価格を類推されるおそれがあるため公表しない","同種の他の契約の予定価格を類推されるおそれがあるため公表しない",IF(VLOOKUP(A103,令和6年度契約状況調査票!$F:$AW,20,FALSE)="－","－",IF(VLOOKUP(A103,令和6年度契約状況調査票!$F:$AW,6,FALSE)&lt;&gt;"",TEXT(VLOOKUP(A103,令和6年度契約状況調査票!$F:$AW,13,FALSE),"#,##0円")&amp;CHAR(10)&amp;"(A)",VLOOKUP(A103,令和6年度契約状況調査票!$F:$AW,13,FALSE))))))</f>
        <v/>
      </c>
      <c r="I103" s="116" t="str">
        <f>IF(A103="","",VLOOKUP(A103,令和6年度契約状況調査票!$F:$AW,14,FALSE))</f>
        <v/>
      </c>
      <c r="J103" s="117" t="str">
        <f>IF(A103="","",IF(VLOOKUP(A103,令和6年度契約状況調査票!$F:$AW,13,FALSE)="他官署で調達手続きを実施のため","－",IF(VLOOKUP(A103,令和6年度契約状況調査票!$F:$AW,20,FALSE)="②同種の他の契約の予定価格を類推されるおそれがあるため公表しない","－",IF(VLOOKUP(A103,令和6年度契約状況調査票!$F:$AW,20,FALSE)="－","－",IF(VLOOKUP(A103,令和6年度契約状況調査票!$F:$AW,6,FALSE)&lt;&gt;"",TEXT(VLOOKUP(A103,令和6年度契約状況調査票!$F:$AW,16,FALSE),"#.0%")&amp;CHAR(10)&amp;"(B/A×100)",VLOOKUP(A103,令和6年度契約状況調査票!$F:$AW,16,FALSE))))))</f>
        <v/>
      </c>
      <c r="K103" s="129"/>
      <c r="L103" s="117" t="str">
        <f>IF(A103="","",IF(VLOOKUP(A103,令和6年度契約状況調査票!$F:$AW,26,FALSE)="①公益社団法人","公社",IF(VLOOKUP(A103,令和6年度契約状況調査票!$F:$AW,26,FALSE)="②公益財団法人","公財","")))</f>
        <v/>
      </c>
      <c r="M103" s="117" t="str">
        <f>IF(A103="","",VLOOKUP(A103,令和6年度契約状況調査票!$F:$AW,27,FALSE))</f>
        <v/>
      </c>
      <c r="N103" s="129" t="str">
        <f>IF(A103="","",IF(VLOOKUP(A103,令和6年度契約状況調査票!$F:$AW,12,FALSE)="国所管",VLOOKUP(A103,令和6年度契約状況調査票!$F:$AW,23,FALSE),""))</f>
        <v/>
      </c>
      <c r="O103" s="118" t="str">
        <f>IF(A103="","",IF(AND(Q103="○",P103="分担契約/単価契約"),"単価契約"&amp;CHAR(10)&amp;"予定調達総額 "&amp;TEXT(VLOOKUP(A103,令和6年度契約状況調査票!$F:$AW,15,FALSE),"#,##0円")&amp;"(B)"&amp;CHAR(10)&amp;"分担契約"&amp;CHAR(10)&amp;VLOOKUP(A103,令和6年度契約状況調査票!$F:$AW,31,FALSE),IF(AND(Q103="○",P103="分担契約"),"分担契約"&amp;CHAR(10)&amp;"契約総額 "&amp;TEXT(VLOOKUP(A103,令和6年度契約状況調査票!$F:$AW,15,FALSE),"#,##0円")&amp;"(B)"&amp;CHAR(10)&amp;VLOOKUP(A103,令和6年度契約状況調査票!$F:$AW,31,FALSE),(IF(P103="分担契約/単価契約","単価契約"&amp;CHAR(10)&amp;"予定調達総額 "&amp;TEXT(VLOOKUP(A103,令和6年度契約状況調査票!$F:$AW,15,FALSE),"#,##0円")&amp;CHAR(10)&amp;"分担契約"&amp;CHAR(10)&amp;VLOOKUP(A103,令和6年度契約状況調査票!$F:$AW,31,FALSE),IF(P103="分担契約","分担契約"&amp;CHAR(10)&amp;"契約総額 "&amp;TEXT(VLOOKUP(A103,令和6年度契約状況調査票!$F:$AW,15,FALSE),"#,##0円")&amp;CHAR(10)&amp;VLOOKUP(A103,令和6年度契約状況調査票!$F:$AW,31,FALSE),IF(P103="単価契約","単価契約"&amp;CHAR(10)&amp;"予定調達総額 "&amp;TEXT(VLOOKUP(A103,令和6年度契約状況調査票!$F:$AW,15,FALSE),"#,##0円")&amp;CHAR(10)&amp;VLOOKUP(A103,令和6年度契約状況調査票!$F:$AW,31,FALSE),VLOOKUP(A103,令和6年度契約状況調査票!$F:$AW,31,FALSE))))))))</f>
        <v/>
      </c>
      <c r="P103" s="127" t="str">
        <f>IF(A103="","",VLOOKUP(A103,令和6年度契約状況調査票!$F:$CE,52,FALSE))</f>
        <v/>
      </c>
    </row>
    <row r="104" spans="1:16" s="130" customFormat="1" ht="69.95" customHeight="1">
      <c r="A104" s="126" t="str">
        <f>IF(MAX(令和6年度契約状況調査票!F13:F109)&gt;=ROW()-5,ROW()-5,"")</f>
        <v/>
      </c>
      <c r="B104" s="113" t="str">
        <f>IF(A104="","",VLOOKUP(A104,令和6年度契約状況調査票!$F:$AW,4,FALSE))</f>
        <v/>
      </c>
      <c r="C104" s="112" t="str">
        <f>IF(A104="","",VLOOKUP(A104,令和6年度契約状況調査票!$F:$AW,5,FALSE))</f>
        <v/>
      </c>
      <c r="D104" s="114" t="str">
        <f>IF(A104="","",VLOOKUP(A104,令和6年度契約状況調査票!$F:$AW,8,FALSE))</f>
        <v/>
      </c>
      <c r="E104" s="113" t="str">
        <f>IF(A104="","",VLOOKUP(A104,令和6年度契約状況調査票!$F:$AW,9,FALSE))</f>
        <v/>
      </c>
      <c r="F104" s="115" t="str">
        <f>IF(A104="","",VLOOKUP(A104,令和6年度契約状況調査票!$F:$AW,10,FALSE))</f>
        <v/>
      </c>
      <c r="G104" s="128" t="str">
        <f>IF(A104="","",VLOOKUP(A104,令和6年度契約状況調査票!$F:$AW,30,FALSE))</f>
        <v/>
      </c>
      <c r="H104" s="116" t="str">
        <f>IF(A104="","",IF(VLOOKUP(A104,令和6年度契約状況調査票!$F:$AW,13,FALSE)="他官署で調達手続きを実施のため","他官署で調達手続きを実施のため",IF(VLOOKUP(A104,令和6年度契約状況調査票!$F:$AW,20,FALSE)="②同種の他の契約の予定価格を類推されるおそれがあるため公表しない","同種の他の契約の予定価格を類推されるおそれがあるため公表しない",IF(VLOOKUP(A104,令和6年度契約状況調査票!$F:$AW,20,FALSE)="－","－",IF(VLOOKUP(A104,令和6年度契約状況調査票!$F:$AW,6,FALSE)&lt;&gt;"",TEXT(VLOOKUP(A104,令和6年度契約状況調査票!$F:$AW,13,FALSE),"#,##0円")&amp;CHAR(10)&amp;"(A)",VLOOKUP(A104,令和6年度契約状況調査票!$F:$AW,13,FALSE))))))</f>
        <v/>
      </c>
      <c r="I104" s="116" t="str">
        <f>IF(A104="","",VLOOKUP(A104,令和6年度契約状況調査票!$F:$AW,14,FALSE))</f>
        <v/>
      </c>
      <c r="J104" s="117" t="str">
        <f>IF(A104="","",IF(VLOOKUP(A104,令和6年度契約状況調査票!$F:$AW,13,FALSE)="他官署で調達手続きを実施のため","－",IF(VLOOKUP(A104,令和6年度契約状況調査票!$F:$AW,20,FALSE)="②同種の他の契約の予定価格を類推されるおそれがあるため公表しない","－",IF(VLOOKUP(A104,令和6年度契約状況調査票!$F:$AW,20,FALSE)="－","－",IF(VLOOKUP(A104,令和6年度契約状況調査票!$F:$AW,6,FALSE)&lt;&gt;"",TEXT(VLOOKUP(A104,令和6年度契約状況調査票!$F:$AW,16,FALSE),"#.0%")&amp;CHAR(10)&amp;"(B/A×100)",VLOOKUP(A104,令和6年度契約状況調査票!$F:$AW,16,FALSE))))))</f>
        <v/>
      </c>
      <c r="K104" s="129"/>
      <c r="L104" s="117" t="str">
        <f>IF(A104="","",IF(VLOOKUP(A104,令和6年度契約状況調査票!$F:$AW,26,FALSE)="①公益社団法人","公社",IF(VLOOKUP(A104,令和6年度契約状況調査票!$F:$AW,26,FALSE)="②公益財団法人","公財","")))</f>
        <v/>
      </c>
      <c r="M104" s="117" t="str">
        <f>IF(A104="","",VLOOKUP(A104,令和6年度契約状況調査票!$F:$AW,27,FALSE))</f>
        <v/>
      </c>
      <c r="N104" s="129" t="str">
        <f>IF(A104="","",IF(VLOOKUP(A104,令和6年度契約状況調査票!$F:$AW,12,FALSE)="国所管",VLOOKUP(A104,令和6年度契約状況調査票!$F:$AW,23,FALSE),""))</f>
        <v/>
      </c>
      <c r="O104" s="118" t="str">
        <f>IF(A104="","",IF(AND(Q104="○",P104="分担契約/単価契約"),"単価契約"&amp;CHAR(10)&amp;"予定調達総額 "&amp;TEXT(VLOOKUP(A104,令和6年度契約状況調査票!$F:$AW,15,FALSE),"#,##0円")&amp;"(B)"&amp;CHAR(10)&amp;"分担契約"&amp;CHAR(10)&amp;VLOOKUP(A104,令和6年度契約状況調査票!$F:$AW,31,FALSE),IF(AND(Q104="○",P104="分担契約"),"分担契約"&amp;CHAR(10)&amp;"契約総額 "&amp;TEXT(VLOOKUP(A104,令和6年度契約状況調査票!$F:$AW,15,FALSE),"#,##0円")&amp;"(B)"&amp;CHAR(10)&amp;VLOOKUP(A104,令和6年度契約状況調査票!$F:$AW,31,FALSE),(IF(P104="分担契約/単価契約","単価契約"&amp;CHAR(10)&amp;"予定調達総額 "&amp;TEXT(VLOOKUP(A104,令和6年度契約状況調査票!$F:$AW,15,FALSE),"#,##0円")&amp;CHAR(10)&amp;"分担契約"&amp;CHAR(10)&amp;VLOOKUP(A104,令和6年度契約状況調査票!$F:$AW,31,FALSE),IF(P104="分担契約","分担契約"&amp;CHAR(10)&amp;"契約総額 "&amp;TEXT(VLOOKUP(A104,令和6年度契約状況調査票!$F:$AW,15,FALSE),"#,##0円")&amp;CHAR(10)&amp;VLOOKUP(A104,令和6年度契約状況調査票!$F:$AW,31,FALSE),IF(P104="単価契約","単価契約"&amp;CHAR(10)&amp;"予定調達総額 "&amp;TEXT(VLOOKUP(A104,令和6年度契約状況調査票!$F:$AW,15,FALSE),"#,##0円")&amp;CHAR(10)&amp;VLOOKUP(A104,令和6年度契約状況調査票!$F:$AW,31,FALSE),VLOOKUP(A104,令和6年度契約状況調査票!$F:$AW,31,FALSE))))))))</f>
        <v/>
      </c>
      <c r="P104" s="127" t="str">
        <f>IF(A104="","",VLOOKUP(A104,令和6年度契約状況調査票!$F:$CE,52,FALSE))</f>
        <v/>
      </c>
    </row>
    <row r="105" spans="1:16" s="130" customFormat="1" ht="69.95" customHeight="1">
      <c r="A105" s="126" t="str">
        <f>IF(MAX(令和6年度契約状況調査票!F13:F110)&gt;=ROW()-5,ROW()-5,"")</f>
        <v/>
      </c>
      <c r="B105" s="113" t="str">
        <f>IF(A105="","",VLOOKUP(A105,令和6年度契約状況調査票!$F:$AW,4,FALSE))</f>
        <v/>
      </c>
      <c r="C105" s="112" t="str">
        <f>IF(A105="","",VLOOKUP(A105,令和6年度契約状況調査票!$F:$AW,5,FALSE))</f>
        <v/>
      </c>
      <c r="D105" s="114" t="str">
        <f>IF(A105="","",VLOOKUP(A105,令和6年度契約状況調査票!$F:$AW,8,FALSE))</f>
        <v/>
      </c>
      <c r="E105" s="113" t="str">
        <f>IF(A105="","",VLOOKUP(A105,令和6年度契約状況調査票!$F:$AW,9,FALSE))</f>
        <v/>
      </c>
      <c r="F105" s="115" t="str">
        <f>IF(A105="","",VLOOKUP(A105,令和6年度契約状況調査票!$F:$AW,10,FALSE))</f>
        <v/>
      </c>
      <c r="G105" s="128" t="str">
        <f>IF(A105="","",VLOOKUP(A105,令和6年度契約状況調査票!$F:$AW,30,FALSE))</f>
        <v/>
      </c>
      <c r="H105" s="116" t="str">
        <f>IF(A105="","",IF(VLOOKUP(A105,令和6年度契約状況調査票!$F:$AW,13,FALSE)="他官署で調達手続きを実施のため","他官署で調達手続きを実施のため",IF(VLOOKUP(A105,令和6年度契約状況調査票!$F:$AW,20,FALSE)="②同種の他の契約の予定価格を類推されるおそれがあるため公表しない","同種の他の契約の予定価格を類推されるおそれがあるため公表しない",IF(VLOOKUP(A105,令和6年度契約状況調査票!$F:$AW,20,FALSE)="－","－",IF(VLOOKUP(A105,令和6年度契約状況調査票!$F:$AW,6,FALSE)&lt;&gt;"",TEXT(VLOOKUP(A105,令和6年度契約状況調査票!$F:$AW,13,FALSE),"#,##0円")&amp;CHAR(10)&amp;"(A)",VLOOKUP(A105,令和6年度契約状況調査票!$F:$AW,13,FALSE))))))</f>
        <v/>
      </c>
      <c r="I105" s="116" t="str">
        <f>IF(A105="","",VLOOKUP(A105,令和6年度契約状況調査票!$F:$AW,14,FALSE))</f>
        <v/>
      </c>
      <c r="J105" s="117" t="str">
        <f>IF(A105="","",IF(VLOOKUP(A105,令和6年度契約状況調査票!$F:$AW,13,FALSE)="他官署で調達手続きを実施のため","－",IF(VLOOKUP(A105,令和6年度契約状況調査票!$F:$AW,20,FALSE)="②同種の他の契約の予定価格を類推されるおそれがあるため公表しない","－",IF(VLOOKUP(A105,令和6年度契約状況調査票!$F:$AW,20,FALSE)="－","－",IF(VLOOKUP(A105,令和6年度契約状況調査票!$F:$AW,6,FALSE)&lt;&gt;"",TEXT(VLOOKUP(A105,令和6年度契約状況調査票!$F:$AW,16,FALSE),"#.0%")&amp;CHAR(10)&amp;"(B/A×100)",VLOOKUP(A105,令和6年度契約状況調査票!$F:$AW,16,FALSE))))))</f>
        <v/>
      </c>
      <c r="K105" s="129"/>
      <c r="L105" s="117" t="str">
        <f>IF(A105="","",IF(VLOOKUP(A105,令和6年度契約状況調査票!$F:$AW,26,FALSE)="①公益社団法人","公社",IF(VLOOKUP(A105,令和6年度契約状況調査票!$F:$AW,26,FALSE)="②公益財団法人","公財","")))</f>
        <v/>
      </c>
      <c r="M105" s="117" t="str">
        <f>IF(A105="","",VLOOKUP(A105,令和6年度契約状況調査票!$F:$AW,27,FALSE))</f>
        <v/>
      </c>
      <c r="N105" s="129" t="str">
        <f>IF(A105="","",IF(VLOOKUP(A105,令和6年度契約状況調査票!$F:$AW,12,FALSE)="国所管",VLOOKUP(A105,令和6年度契約状況調査票!$F:$AW,23,FALSE),""))</f>
        <v/>
      </c>
      <c r="O105" s="118" t="str">
        <f>IF(A105="","",IF(AND(Q105="○",P105="分担契約/単価契約"),"単価契約"&amp;CHAR(10)&amp;"予定調達総額 "&amp;TEXT(VLOOKUP(A105,令和6年度契約状況調査票!$F:$AW,15,FALSE),"#,##0円")&amp;"(B)"&amp;CHAR(10)&amp;"分担契約"&amp;CHAR(10)&amp;VLOOKUP(A105,令和6年度契約状況調査票!$F:$AW,31,FALSE),IF(AND(Q105="○",P105="分担契約"),"分担契約"&amp;CHAR(10)&amp;"契約総額 "&amp;TEXT(VLOOKUP(A105,令和6年度契約状況調査票!$F:$AW,15,FALSE),"#,##0円")&amp;"(B)"&amp;CHAR(10)&amp;VLOOKUP(A105,令和6年度契約状況調査票!$F:$AW,31,FALSE),(IF(P105="分担契約/単価契約","単価契約"&amp;CHAR(10)&amp;"予定調達総額 "&amp;TEXT(VLOOKUP(A105,令和6年度契約状況調査票!$F:$AW,15,FALSE),"#,##0円")&amp;CHAR(10)&amp;"分担契約"&amp;CHAR(10)&amp;VLOOKUP(A105,令和6年度契約状況調査票!$F:$AW,31,FALSE),IF(P105="分担契約","分担契約"&amp;CHAR(10)&amp;"契約総額 "&amp;TEXT(VLOOKUP(A105,令和6年度契約状況調査票!$F:$AW,15,FALSE),"#,##0円")&amp;CHAR(10)&amp;VLOOKUP(A105,令和6年度契約状況調査票!$F:$AW,31,FALSE),IF(P105="単価契約","単価契約"&amp;CHAR(10)&amp;"予定調達総額 "&amp;TEXT(VLOOKUP(A105,令和6年度契約状況調査票!$F:$AW,15,FALSE),"#,##0円")&amp;CHAR(10)&amp;VLOOKUP(A105,令和6年度契約状況調査票!$F:$AW,31,FALSE),VLOOKUP(A105,令和6年度契約状況調査票!$F:$AW,31,FALSE))))))))</f>
        <v/>
      </c>
      <c r="P105" s="127" t="str">
        <f>IF(A105="","",VLOOKUP(A105,令和6年度契約状況調査票!$F:$CE,52,FALSE))</f>
        <v/>
      </c>
    </row>
    <row r="106" spans="1:16" s="130" customFormat="1" ht="69.95" customHeight="1">
      <c r="A106" s="126" t="str">
        <f>IF(MAX(令和6年度契約状況調査票!F13:F111)&gt;=ROW()-5,ROW()-5,"")</f>
        <v/>
      </c>
      <c r="B106" s="113" t="str">
        <f>IF(A106="","",VLOOKUP(A106,令和6年度契約状況調査票!$F:$AW,4,FALSE))</f>
        <v/>
      </c>
      <c r="C106" s="112" t="str">
        <f>IF(A106="","",VLOOKUP(A106,令和6年度契約状況調査票!$F:$AW,5,FALSE))</f>
        <v/>
      </c>
      <c r="D106" s="114" t="str">
        <f>IF(A106="","",VLOOKUP(A106,令和6年度契約状況調査票!$F:$AW,8,FALSE))</f>
        <v/>
      </c>
      <c r="E106" s="113" t="str">
        <f>IF(A106="","",VLOOKUP(A106,令和6年度契約状況調査票!$F:$AW,9,FALSE))</f>
        <v/>
      </c>
      <c r="F106" s="115" t="str">
        <f>IF(A106="","",VLOOKUP(A106,令和6年度契約状況調査票!$F:$AW,10,FALSE))</f>
        <v/>
      </c>
      <c r="G106" s="128" t="str">
        <f>IF(A106="","",VLOOKUP(A106,令和6年度契約状況調査票!$F:$AW,30,FALSE))</f>
        <v/>
      </c>
      <c r="H106" s="116" t="str">
        <f>IF(A106="","",IF(VLOOKUP(A106,令和6年度契約状況調査票!$F:$AW,13,FALSE)="他官署で調達手続きを実施のため","他官署で調達手続きを実施のため",IF(VLOOKUP(A106,令和6年度契約状況調査票!$F:$AW,20,FALSE)="②同種の他の契約の予定価格を類推されるおそれがあるため公表しない","同種の他の契約の予定価格を類推されるおそれがあるため公表しない",IF(VLOOKUP(A106,令和6年度契約状況調査票!$F:$AW,20,FALSE)="－","－",IF(VLOOKUP(A106,令和6年度契約状況調査票!$F:$AW,6,FALSE)&lt;&gt;"",TEXT(VLOOKUP(A106,令和6年度契約状況調査票!$F:$AW,13,FALSE),"#,##0円")&amp;CHAR(10)&amp;"(A)",VLOOKUP(A106,令和6年度契約状況調査票!$F:$AW,13,FALSE))))))</f>
        <v/>
      </c>
      <c r="I106" s="116" t="str">
        <f>IF(A106="","",VLOOKUP(A106,令和6年度契約状況調査票!$F:$AW,14,FALSE))</f>
        <v/>
      </c>
      <c r="J106" s="117" t="str">
        <f>IF(A106="","",IF(VLOOKUP(A106,令和6年度契約状況調査票!$F:$AW,13,FALSE)="他官署で調達手続きを実施のため","－",IF(VLOOKUP(A106,令和6年度契約状況調査票!$F:$AW,20,FALSE)="②同種の他の契約の予定価格を類推されるおそれがあるため公表しない","－",IF(VLOOKUP(A106,令和6年度契約状況調査票!$F:$AW,20,FALSE)="－","－",IF(VLOOKUP(A106,令和6年度契約状況調査票!$F:$AW,6,FALSE)&lt;&gt;"",TEXT(VLOOKUP(A106,令和6年度契約状況調査票!$F:$AW,16,FALSE),"#.0%")&amp;CHAR(10)&amp;"(B/A×100)",VLOOKUP(A106,令和6年度契約状況調査票!$F:$AW,16,FALSE))))))</f>
        <v/>
      </c>
      <c r="K106" s="129"/>
      <c r="L106" s="117" t="str">
        <f>IF(A106="","",IF(VLOOKUP(A106,令和6年度契約状況調査票!$F:$AW,26,FALSE)="①公益社団法人","公社",IF(VLOOKUP(A106,令和6年度契約状況調査票!$F:$AW,26,FALSE)="②公益財団法人","公財","")))</f>
        <v/>
      </c>
      <c r="M106" s="117" t="str">
        <f>IF(A106="","",VLOOKUP(A106,令和6年度契約状況調査票!$F:$AW,27,FALSE))</f>
        <v/>
      </c>
      <c r="N106" s="129" t="str">
        <f>IF(A106="","",IF(VLOOKUP(A106,令和6年度契約状況調査票!$F:$AW,12,FALSE)="国所管",VLOOKUP(A106,令和6年度契約状況調査票!$F:$AW,23,FALSE),""))</f>
        <v/>
      </c>
      <c r="O106" s="118" t="str">
        <f>IF(A106="","",IF(AND(Q106="○",P106="分担契約/単価契約"),"単価契約"&amp;CHAR(10)&amp;"予定調達総額 "&amp;TEXT(VLOOKUP(A106,令和6年度契約状況調査票!$F:$AW,15,FALSE),"#,##0円")&amp;"(B)"&amp;CHAR(10)&amp;"分担契約"&amp;CHAR(10)&amp;VLOOKUP(A106,令和6年度契約状況調査票!$F:$AW,31,FALSE),IF(AND(Q106="○",P106="分担契約"),"分担契約"&amp;CHAR(10)&amp;"契約総額 "&amp;TEXT(VLOOKUP(A106,令和6年度契約状況調査票!$F:$AW,15,FALSE),"#,##0円")&amp;"(B)"&amp;CHAR(10)&amp;VLOOKUP(A106,令和6年度契約状況調査票!$F:$AW,31,FALSE),(IF(P106="分担契約/単価契約","単価契約"&amp;CHAR(10)&amp;"予定調達総額 "&amp;TEXT(VLOOKUP(A106,令和6年度契約状況調査票!$F:$AW,15,FALSE),"#,##0円")&amp;CHAR(10)&amp;"分担契約"&amp;CHAR(10)&amp;VLOOKUP(A106,令和6年度契約状況調査票!$F:$AW,31,FALSE),IF(P106="分担契約","分担契約"&amp;CHAR(10)&amp;"契約総額 "&amp;TEXT(VLOOKUP(A106,令和6年度契約状況調査票!$F:$AW,15,FALSE),"#,##0円")&amp;CHAR(10)&amp;VLOOKUP(A106,令和6年度契約状況調査票!$F:$AW,31,FALSE),IF(P106="単価契約","単価契約"&amp;CHAR(10)&amp;"予定調達総額 "&amp;TEXT(VLOOKUP(A106,令和6年度契約状況調査票!$F:$AW,15,FALSE),"#,##0円")&amp;CHAR(10)&amp;VLOOKUP(A106,令和6年度契約状況調査票!$F:$AW,31,FALSE),VLOOKUP(A106,令和6年度契約状況調査票!$F:$AW,31,FALSE))))))))</f>
        <v/>
      </c>
      <c r="P106" s="127" t="str">
        <f>IF(A106="","",VLOOKUP(A106,令和6年度契約状況調査票!$F:$CE,52,FALSE))</f>
        <v/>
      </c>
    </row>
    <row r="107" spans="1:16" s="130" customFormat="1" ht="69.95" customHeight="1">
      <c r="A107" s="126" t="str">
        <f>IF(MAX(令和6年度契約状況調査票!F13:F112)&gt;=ROW()-5,ROW()-5,"")</f>
        <v/>
      </c>
      <c r="B107" s="113" t="str">
        <f>IF(A107="","",VLOOKUP(A107,令和6年度契約状況調査票!$F:$AW,4,FALSE))</f>
        <v/>
      </c>
      <c r="C107" s="112" t="str">
        <f>IF(A107="","",VLOOKUP(A107,令和6年度契約状況調査票!$F:$AW,5,FALSE))</f>
        <v/>
      </c>
      <c r="D107" s="114" t="str">
        <f>IF(A107="","",VLOOKUP(A107,令和6年度契約状況調査票!$F:$AW,8,FALSE))</f>
        <v/>
      </c>
      <c r="E107" s="113" t="str">
        <f>IF(A107="","",VLOOKUP(A107,令和6年度契約状況調査票!$F:$AW,9,FALSE))</f>
        <v/>
      </c>
      <c r="F107" s="115" t="str">
        <f>IF(A107="","",VLOOKUP(A107,令和6年度契約状況調査票!$F:$AW,10,FALSE))</f>
        <v/>
      </c>
      <c r="G107" s="128" t="str">
        <f>IF(A107="","",VLOOKUP(A107,令和6年度契約状況調査票!$F:$AW,30,FALSE))</f>
        <v/>
      </c>
      <c r="H107" s="116" t="str">
        <f>IF(A107="","",IF(VLOOKUP(A107,令和6年度契約状況調査票!$F:$AW,13,FALSE)="他官署で調達手続きを実施のため","他官署で調達手続きを実施のため",IF(VLOOKUP(A107,令和6年度契約状況調査票!$F:$AW,20,FALSE)="②同種の他の契約の予定価格を類推されるおそれがあるため公表しない","同種の他の契約の予定価格を類推されるおそれがあるため公表しない",IF(VLOOKUP(A107,令和6年度契約状況調査票!$F:$AW,20,FALSE)="－","－",IF(VLOOKUP(A107,令和6年度契約状況調査票!$F:$AW,6,FALSE)&lt;&gt;"",TEXT(VLOOKUP(A107,令和6年度契約状況調査票!$F:$AW,13,FALSE),"#,##0円")&amp;CHAR(10)&amp;"(A)",VLOOKUP(A107,令和6年度契約状況調査票!$F:$AW,13,FALSE))))))</f>
        <v/>
      </c>
      <c r="I107" s="116" t="str">
        <f>IF(A107="","",VLOOKUP(A107,令和6年度契約状況調査票!$F:$AW,14,FALSE))</f>
        <v/>
      </c>
      <c r="J107" s="117" t="str">
        <f>IF(A107="","",IF(VLOOKUP(A107,令和6年度契約状況調査票!$F:$AW,13,FALSE)="他官署で調達手続きを実施のため","－",IF(VLOOKUP(A107,令和6年度契約状況調査票!$F:$AW,20,FALSE)="②同種の他の契約の予定価格を類推されるおそれがあるため公表しない","－",IF(VLOOKUP(A107,令和6年度契約状況調査票!$F:$AW,20,FALSE)="－","－",IF(VLOOKUP(A107,令和6年度契約状況調査票!$F:$AW,6,FALSE)&lt;&gt;"",TEXT(VLOOKUP(A107,令和6年度契約状況調査票!$F:$AW,16,FALSE),"#.0%")&amp;CHAR(10)&amp;"(B/A×100)",VLOOKUP(A107,令和6年度契約状況調査票!$F:$AW,16,FALSE))))))</f>
        <v/>
      </c>
      <c r="K107" s="129"/>
      <c r="L107" s="117" t="str">
        <f>IF(A107="","",IF(VLOOKUP(A107,令和6年度契約状況調査票!$F:$AW,26,FALSE)="①公益社団法人","公社",IF(VLOOKUP(A107,令和6年度契約状況調査票!$F:$AW,26,FALSE)="②公益財団法人","公財","")))</f>
        <v/>
      </c>
      <c r="M107" s="117" t="str">
        <f>IF(A107="","",VLOOKUP(A107,令和6年度契約状況調査票!$F:$AW,27,FALSE))</f>
        <v/>
      </c>
      <c r="N107" s="129" t="str">
        <f>IF(A107="","",IF(VLOOKUP(A107,令和6年度契約状況調査票!$F:$AW,12,FALSE)="国所管",VLOOKUP(A107,令和6年度契約状況調査票!$F:$AW,23,FALSE),""))</f>
        <v/>
      </c>
      <c r="O107" s="118" t="str">
        <f>IF(A107="","",IF(AND(Q107="○",P107="分担契約/単価契約"),"単価契約"&amp;CHAR(10)&amp;"予定調達総額 "&amp;TEXT(VLOOKUP(A107,令和6年度契約状況調査票!$F:$AW,15,FALSE),"#,##0円")&amp;"(B)"&amp;CHAR(10)&amp;"分担契約"&amp;CHAR(10)&amp;VLOOKUP(A107,令和6年度契約状況調査票!$F:$AW,31,FALSE),IF(AND(Q107="○",P107="分担契約"),"分担契約"&amp;CHAR(10)&amp;"契約総額 "&amp;TEXT(VLOOKUP(A107,令和6年度契約状況調査票!$F:$AW,15,FALSE),"#,##0円")&amp;"(B)"&amp;CHAR(10)&amp;VLOOKUP(A107,令和6年度契約状況調査票!$F:$AW,31,FALSE),(IF(P107="分担契約/単価契約","単価契約"&amp;CHAR(10)&amp;"予定調達総額 "&amp;TEXT(VLOOKUP(A107,令和6年度契約状況調査票!$F:$AW,15,FALSE),"#,##0円")&amp;CHAR(10)&amp;"分担契約"&amp;CHAR(10)&amp;VLOOKUP(A107,令和6年度契約状況調査票!$F:$AW,31,FALSE),IF(P107="分担契約","分担契約"&amp;CHAR(10)&amp;"契約総額 "&amp;TEXT(VLOOKUP(A107,令和6年度契約状況調査票!$F:$AW,15,FALSE),"#,##0円")&amp;CHAR(10)&amp;VLOOKUP(A107,令和6年度契約状況調査票!$F:$AW,31,FALSE),IF(P107="単価契約","単価契約"&amp;CHAR(10)&amp;"予定調達総額 "&amp;TEXT(VLOOKUP(A107,令和6年度契約状況調査票!$F:$AW,15,FALSE),"#,##0円")&amp;CHAR(10)&amp;VLOOKUP(A107,令和6年度契約状況調査票!$F:$AW,31,FALSE),VLOOKUP(A107,令和6年度契約状況調査票!$F:$AW,31,FALSE))))))))</f>
        <v/>
      </c>
      <c r="P107" s="127" t="str">
        <f>IF(A107="","",VLOOKUP(A107,令和6年度契約状況調査票!$F:$CE,52,FALSE))</f>
        <v/>
      </c>
    </row>
    <row r="108" spans="1:16" s="130" customFormat="1" ht="60" customHeight="1">
      <c r="A108" s="126" t="str">
        <f>IF(MAX(令和6年度契約状況調査票!F13:F113)&gt;=ROW()-5,ROW()-5,"")</f>
        <v/>
      </c>
      <c r="B108" s="113" t="str">
        <f>IF(A108="","",VLOOKUP(A108,令和6年度契約状況調査票!$F:$AW,4,FALSE))</f>
        <v/>
      </c>
      <c r="C108" s="112" t="str">
        <f>IF(A108="","",VLOOKUP(A108,令和6年度契約状況調査票!$F:$AW,5,FALSE))</f>
        <v/>
      </c>
      <c r="D108" s="114" t="str">
        <f>IF(A108="","",VLOOKUP(A108,令和6年度契約状況調査票!$F:$AW,8,FALSE))</f>
        <v/>
      </c>
      <c r="E108" s="113" t="str">
        <f>IF(A108="","",VLOOKUP(A108,令和6年度契約状況調査票!$F:$AW,9,FALSE))</f>
        <v/>
      </c>
      <c r="F108" s="115" t="str">
        <f>IF(A108="","",VLOOKUP(A108,令和6年度契約状況調査票!$F:$AW,10,FALSE))</f>
        <v/>
      </c>
      <c r="G108" s="128" t="str">
        <f>IF(A108="","",VLOOKUP(A108,令和6年度契約状況調査票!$F:$AW,30,FALSE))</f>
        <v/>
      </c>
      <c r="H108" s="116" t="str">
        <f>IF(A108="","",IF(VLOOKUP(A108,令和6年度契約状況調査票!$F:$AW,13,FALSE)="他官署で調達手続きを実施のため","他官署で調達手続きを実施のため",IF(VLOOKUP(A108,令和6年度契約状況調査票!$F:$AW,20,FALSE)="②同種の他の契約の予定価格を類推されるおそれがあるため公表しない","同種の他の契約の予定価格を類推されるおそれがあるため公表しない",IF(VLOOKUP(A108,令和6年度契約状況調査票!$F:$AW,20,FALSE)="－","－",IF(VLOOKUP(A108,令和6年度契約状況調査票!$F:$AW,6,FALSE)&lt;&gt;"",TEXT(VLOOKUP(A108,令和6年度契約状況調査票!$F:$AW,13,FALSE),"#,##0円")&amp;CHAR(10)&amp;"(A)",VLOOKUP(A108,令和6年度契約状況調査票!$F:$AW,13,FALSE))))))</f>
        <v/>
      </c>
      <c r="I108" s="116" t="str">
        <f>IF(A108="","",VLOOKUP(A108,令和6年度契約状況調査票!$F:$AW,14,FALSE))</f>
        <v/>
      </c>
      <c r="J108" s="117" t="str">
        <f>IF(A108="","",IF(VLOOKUP(A108,令和6年度契約状況調査票!$F:$AW,13,FALSE)="他官署で調達手続きを実施のため","－",IF(VLOOKUP(A108,令和6年度契約状況調査票!$F:$AW,20,FALSE)="②同種の他の契約の予定価格を類推されるおそれがあるため公表しない","－",IF(VLOOKUP(A108,令和6年度契約状況調査票!$F:$AW,20,FALSE)="－","－",IF(VLOOKUP(A108,令和6年度契約状況調査票!$F:$AW,6,FALSE)&lt;&gt;"",TEXT(VLOOKUP(A108,令和6年度契約状況調査票!$F:$AW,16,FALSE),"#.0%")&amp;CHAR(10)&amp;"(B/A×100)",VLOOKUP(A108,令和6年度契約状況調査票!$F:$AW,16,FALSE))))))</f>
        <v/>
      </c>
      <c r="K108" s="129"/>
      <c r="L108" s="117" t="str">
        <f>IF(A108="","",IF(VLOOKUP(A108,令和6年度契約状況調査票!$F:$AW,26,FALSE)="①公益社団法人","公社",IF(VLOOKUP(A108,令和6年度契約状況調査票!$F:$AW,26,FALSE)="②公益財団法人","公財","")))</f>
        <v/>
      </c>
      <c r="M108" s="117" t="str">
        <f>IF(A108="","",VLOOKUP(A108,令和6年度契約状況調査票!$F:$AW,27,FALSE))</f>
        <v/>
      </c>
      <c r="N108" s="129" t="str">
        <f>IF(A108="","",IF(VLOOKUP(A108,令和6年度契約状況調査票!$F:$AW,12,FALSE)="国所管",VLOOKUP(A108,令和6年度契約状況調査票!$F:$AW,23,FALSE),""))</f>
        <v/>
      </c>
      <c r="O108" s="118" t="str">
        <f>IF(A108="","",IF(AND(Q108="○",P108="分担契約/単価契約"),"単価契約"&amp;CHAR(10)&amp;"予定調達総額 "&amp;TEXT(VLOOKUP(A108,令和6年度契約状況調査票!$F:$AW,15,FALSE),"#,##0円")&amp;"(B)"&amp;CHAR(10)&amp;"分担契約"&amp;CHAR(10)&amp;VLOOKUP(A108,令和6年度契約状況調査票!$F:$AW,31,FALSE),IF(AND(Q108="○",P108="分担契約"),"分担契約"&amp;CHAR(10)&amp;"契約総額 "&amp;TEXT(VLOOKUP(A108,令和6年度契約状況調査票!$F:$AW,15,FALSE),"#,##0円")&amp;"(B)"&amp;CHAR(10)&amp;VLOOKUP(A108,令和6年度契約状況調査票!$F:$AW,31,FALSE),(IF(P108="分担契約/単価契約","単価契約"&amp;CHAR(10)&amp;"予定調達総額 "&amp;TEXT(VLOOKUP(A108,令和6年度契約状況調査票!$F:$AW,15,FALSE),"#,##0円")&amp;CHAR(10)&amp;"分担契約"&amp;CHAR(10)&amp;VLOOKUP(A108,令和6年度契約状況調査票!$F:$AW,31,FALSE),IF(P108="分担契約","分担契約"&amp;CHAR(10)&amp;"契約総額 "&amp;TEXT(VLOOKUP(A108,令和6年度契約状況調査票!$F:$AW,15,FALSE),"#,##0円")&amp;CHAR(10)&amp;VLOOKUP(A108,令和6年度契約状況調査票!$F:$AW,31,FALSE),IF(P108="単価契約","単価契約"&amp;CHAR(10)&amp;"予定調達総額 "&amp;TEXT(VLOOKUP(A108,令和6年度契約状況調査票!$F:$AW,15,FALSE),"#,##0円")&amp;CHAR(10)&amp;VLOOKUP(A108,令和6年度契約状況調査票!$F:$AW,31,FALSE),VLOOKUP(A108,令和6年度契約状況調査票!$F:$AW,31,FALSE))))))))</f>
        <v/>
      </c>
      <c r="P108" s="127" t="str">
        <f>IF(A108="","",VLOOKUP(A108,令和6年度契約状況調査票!$F:$CE,52,FALSE))</f>
        <v/>
      </c>
    </row>
    <row r="109" spans="1:16" s="130" customFormat="1" ht="60" customHeight="1">
      <c r="A109" s="126" t="str">
        <f>IF(MAX(令和6年度契約状況調査票!F13:F114)&gt;=ROW()-5,ROW()-5,"")</f>
        <v/>
      </c>
      <c r="B109" s="113" t="str">
        <f>IF(A109="","",VLOOKUP(A109,令和6年度契約状況調査票!$F:$AW,4,FALSE))</f>
        <v/>
      </c>
      <c r="C109" s="112" t="str">
        <f>IF(A109="","",VLOOKUP(A109,令和6年度契約状況調査票!$F:$AW,5,FALSE))</f>
        <v/>
      </c>
      <c r="D109" s="114" t="str">
        <f>IF(A109="","",VLOOKUP(A109,令和6年度契約状況調査票!$F:$AW,8,FALSE))</f>
        <v/>
      </c>
      <c r="E109" s="113" t="str">
        <f>IF(A109="","",VLOOKUP(A109,令和6年度契約状況調査票!$F:$AW,9,FALSE))</f>
        <v/>
      </c>
      <c r="F109" s="115" t="str">
        <f>IF(A109="","",VLOOKUP(A109,令和6年度契約状況調査票!$F:$AW,10,FALSE))</f>
        <v/>
      </c>
      <c r="G109" s="128" t="str">
        <f>IF(A109="","",VLOOKUP(A109,令和6年度契約状況調査票!$F:$AW,30,FALSE))</f>
        <v/>
      </c>
      <c r="H109" s="116" t="str">
        <f>IF(A109="","",IF(VLOOKUP(A109,令和6年度契約状況調査票!$F:$AW,13,FALSE)="他官署で調達手続きを実施のため","他官署で調達手続きを実施のため",IF(VLOOKUP(A109,令和6年度契約状況調査票!$F:$AW,20,FALSE)="②同種の他の契約の予定価格を類推されるおそれがあるため公表しない","同種の他の契約の予定価格を類推されるおそれがあるため公表しない",IF(VLOOKUP(A109,令和6年度契約状況調査票!$F:$AW,20,FALSE)="－","－",IF(VLOOKUP(A109,令和6年度契約状況調査票!$F:$AW,6,FALSE)&lt;&gt;"",TEXT(VLOOKUP(A109,令和6年度契約状況調査票!$F:$AW,13,FALSE),"#,##0円")&amp;CHAR(10)&amp;"(A)",VLOOKUP(A109,令和6年度契約状況調査票!$F:$AW,13,FALSE))))))</f>
        <v/>
      </c>
      <c r="I109" s="116" t="str">
        <f>IF(A109="","",VLOOKUP(A109,令和6年度契約状況調査票!$F:$AW,14,FALSE))</f>
        <v/>
      </c>
      <c r="J109" s="117" t="str">
        <f>IF(A109="","",IF(VLOOKUP(A109,令和6年度契約状況調査票!$F:$AW,13,FALSE)="他官署で調達手続きを実施のため","－",IF(VLOOKUP(A109,令和6年度契約状況調査票!$F:$AW,20,FALSE)="②同種の他の契約の予定価格を類推されるおそれがあるため公表しない","－",IF(VLOOKUP(A109,令和6年度契約状況調査票!$F:$AW,20,FALSE)="－","－",IF(VLOOKUP(A109,令和6年度契約状況調査票!$F:$AW,6,FALSE)&lt;&gt;"",TEXT(VLOOKUP(A109,令和6年度契約状況調査票!$F:$AW,16,FALSE),"#.0%")&amp;CHAR(10)&amp;"(B/A×100)",VLOOKUP(A109,令和6年度契約状況調査票!$F:$AW,16,FALSE))))))</f>
        <v/>
      </c>
      <c r="K109" s="129"/>
      <c r="L109" s="117" t="str">
        <f>IF(A109="","",IF(VLOOKUP(A109,令和6年度契約状況調査票!$F:$AW,26,FALSE)="①公益社団法人","公社",IF(VLOOKUP(A109,令和6年度契約状況調査票!$F:$AW,26,FALSE)="②公益財団法人","公財","")))</f>
        <v/>
      </c>
      <c r="M109" s="117" t="str">
        <f>IF(A109="","",VLOOKUP(A109,令和6年度契約状況調査票!$F:$AW,27,FALSE))</f>
        <v/>
      </c>
      <c r="N109" s="129" t="str">
        <f>IF(A109="","",IF(VLOOKUP(A109,令和6年度契約状況調査票!$F:$AW,12,FALSE)="国所管",VLOOKUP(A109,令和6年度契約状況調査票!$F:$AW,23,FALSE),""))</f>
        <v/>
      </c>
      <c r="O109" s="118" t="str">
        <f>IF(A109="","",IF(AND(Q109="○",P109="分担契約/単価契約"),"単価契約"&amp;CHAR(10)&amp;"予定調達総額 "&amp;TEXT(VLOOKUP(A109,令和6年度契約状況調査票!$F:$AW,15,FALSE),"#,##0円")&amp;"(B)"&amp;CHAR(10)&amp;"分担契約"&amp;CHAR(10)&amp;VLOOKUP(A109,令和6年度契約状況調査票!$F:$AW,31,FALSE),IF(AND(Q109="○",P109="分担契約"),"分担契約"&amp;CHAR(10)&amp;"契約総額 "&amp;TEXT(VLOOKUP(A109,令和6年度契約状況調査票!$F:$AW,15,FALSE),"#,##0円")&amp;"(B)"&amp;CHAR(10)&amp;VLOOKUP(A109,令和6年度契約状況調査票!$F:$AW,31,FALSE),(IF(P109="分担契約/単価契約","単価契約"&amp;CHAR(10)&amp;"予定調達総額 "&amp;TEXT(VLOOKUP(A109,令和6年度契約状況調査票!$F:$AW,15,FALSE),"#,##0円")&amp;CHAR(10)&amp;"分担契約"&amp;CHAR(10)&amp;VLOOKUP(A109,令和6年度契約状況調査票!$F:$AW,31,FALSE),IF(P109="分担契約","分担契約"&amp;CHAR(10)&amp;"契約総額 "&amp;TEXT(VLOOKUP(A109,令和6年度契約状況調査票!$F:$AW,15,FALSE),"#,##0円")&amp;CHAR(10)&amp;VLOOKUP(A109,令和6年度契約状況調査票!$F:$AW,31,FALSE),IF(P109="単価契約","単価契約"&amp;CHAR(10)&amp;"予定調達総額 "&amp;TEXT(VLOOKUP(A109,令和6年度契約状況調査票!$F:$AW,15,FALSE),"#,##0円")&amp;CHAR(10)&amp;VLOOKUP(A109,令和6年度契約状況調査票!$F:$AW,31,FALSE),VLOOKUP(A109,令和6年度契約状況調査票!$F:$AW,31,FALSE))))))))</f>
        <v/>
      </c>
      <c r="P109" s="127" t="str">
        <f>IF(A109="","",VLOOKUP(A109,令和6年度契約状況調査票!$F:$CE,52,FALSE))</f>
        <v/>
      </c>
    </row>
    <row r="110" spans="1:16" s="130" customFormat="1" ht="60" customHeight="1">
      <c r="A110" s="126" t="str">
        <f>IF(MAX(令和6年度契約状況調査票!F13:F115)&gt;=ROW()-5,ROW()-5,"")</f>
        <v/>
      </c>
      <c r="B110" s="113" t="str">
        <f>IF(A110="","",VLOOKUP(A110,令和6年度契約状況調査票!$F:$AW,4,FALSE))</f>
        <v/>
      </c>
      <c r="C110" s="112" t="str">
        <f>IF(A110="","",VLOOKUP(A110,令和6年度契約状況調査票!$F:$AW,5,FALSE))</f>
        <v/>
      </c>
      <c r="D110" s="114" t="str">
        <f>IF(A110="","",VLOOKUP(A110,令和6年度契約状況調査票!$F:$AW,8,FALSE))</f>
        <v/>
      </c>
      <c r="E110" s="113" t="str">
        <f>IF(A110="","",VLOOKUP(A110,令和6年度契約状況調査票!$F:$AW,9,FALSE))</f>
        <v/>
      </c>
      <c r="F110" s="115" t="str">
        <f>IF(A110="","",VLOOKUP(A110,令和6年度契約状況調査票!$F:$AW,10,FALSE))</f>
        <v/>
      </c>
      <c r="G110" s="128" t="str">
        <f>IF(A110="","",VLOOKUP(A110,令和6年度契約状況調査票!$F:$AW,30,FALSE))</f>
        <v/>
      </c>
      <c r="H110" s="116" t="str">
        <f>IF(A110="","",IF(VLOOKUP(A110,令和6年度契約状況調査票!$F:$AW,13,FALSE)="他官署で調達手続きを実施のため","他官署で調達手続きを実施のため",IF(VLOOKUP(A110,令和6年度契約状況調査票!$F:$AW,20,FALSE)="②同種の他の契約の予定価格を類推されるおそれがあるため公表しない","同種の他の契約の予定価格を類推されるおそれがあるため公表しない",IF(VLOOKUP(A110,令和6年度契約状況調査票!$F:$AW,20,FALSE)="－","－",IF(VLOOKUP(A110,令和6年度契約状況調査票!$F:$AW,6,FALSE)&lt;&gt;"",TEXT(VLOOKUP(A110,令和6年度契約状況調査票!$F:$AW,13,FALSE),"#,##0円")&amp;CHAR(10)&amp;"(A)",VLOOKUP(A110,令和6年度契約状況調査票!$F:$AW,13,FALSE))))))</f>
        <v/>
      </c>
      <c r="I110" s="116" t="str">
        <f>IF(A110="","",VLOOKUP(A110,令和6年度契約状況調査票!$F:$AW,14,FALSE))</f>
        <v/>
      </c>
      <c r="J110" s="117" t="str">
        <f>IF(A110="","",IF(VLOOKUP(A110,令和6年度契約状況調査票!$F:$AW,13,FALSE)="他官署で調達手続きを実施のため","－",IF(VLOOKUP(A110,令和6年度契約状況調査票!$F:$AW,20,FALSE)="②同種の他の契約の予定価格を類推されるおそれがあるため公表しない","－",IF(VLOOKUP(A110,令和6年度契約状況調査票!$F:$AW,20,FALSE)="－","－",IF(VLOOKUP(A110,令和6年度契約状況調査票!$F:$AW,6,FALSE)&lt;&gt;"",TEXT(VLOOKUP(A110,令和6年度契約状況調査票!$F:$AW,16,FALSE),"#.0%")&amp;CHAR(10)&amp;"(B/A×100)",VLOOKUP(A110,令和6年度契約状況調査票!$F:$AW,16,FALSE))))))</f>
        <v/>
      </c>
      <c r="K110" s="129"/>
      <c r="L110" s="117" t="str">
        <f>IF(A110="","",IF(VLOOKUP(A110,令和6年度契約状況調査票!$F:$AW,26,FALSE)="①公益社団法人","公社",IF(VLOOKUP(A110,令和6年度契約状況調査票!$F:$AW,26,FALSE)="②公益財団法人","公財","")))</f>
        <v/>
      </c>
      <c r="M110" s="117" t="str">
        <f>IF(A110="","",VLOOKUP(A110,令和6年度契約状況調査票!$F:$AW,27,FALSE))</f>
        <v/>
      </c>
      <c r="N110" s="129" t="str">
        <f>IF(A110="","",IF(VLOOKUP(A110,令和6年度契約状況調査票!$F:$AW,12,FALSE)="国所管",VLOOKUP(A110,令和6年度契約状況調査票!$F:$AW,23,FALSE),""))</f>
        <v/>
      </c>
      <c r="O110" s="118" t="str">
        <f>IF(A110="","",IF(AND(Q110="○",P110="分担契約/単価契約"),"単価契約"&amp;CHAR(10)&amp;"予定調達総額 "&amp;TEXT(VLOOKUP(A110,令和6年度契約状況調査票!$F:$AW,15,FALSE),"#,##0円")&amp;"(B)"&amp;CHAR(10)&amp;"分担契約"&amp;CHAR(10)&amp;VLOOKUP(A110,令和6年度契約状況調査票!$F:$AW,31,FALSE),IF(AND(Q110="○",P110="分担契約"),"分担契約"&amp;CHAR(10)&amp;"契約総額 "&amp;TEXT(VLOOKUP(A110,令和6年度契約状況調査票!$F:$AW,15,FALSE),"#,##0円")&amp;"(B)"&amp;CHAR(10)&amp;VLOOKUP(A110,令和6年度契約状況調査票!$F:$AW,31,FALSE),(IF(P110="分担契約/単価契約","単価契約"&amp;CHAR(10)&amp;"予定調達総額 "&amp;TEXT(VLOOKUP(A110,令和6年度契約状況調査票!$F:$AW,15,FALSE),"#,##0円")&amp;CHAR(10)&amp;"分担契約"&amp;CHAR(10)&amp;VLOOKUP(A110,令和6年度契約状況調査票!$F:$AW,31,FALSE),IF(P110="分担契約","分担契約"&amp;CHAR(10)&amp;"契約総額 "&amp;TEXT(VLOOKUP(A110,令和6年度契約状況調査票!$F:$AW,15,FALSE),"#,##0円")&amp;CHAR(10)&amp;VLOOKUP(A110,令和6年度契約状況調査票!$F:$AW,31,FALSE),IF(P110="単価契約","単価契約"&amp;CHAR(10)&amp;"予定調達総額 "&amp;TEXT(VLOOKUP(A110,令和6年度契約状況調査票!$F:$AW,15,FALSE),"#,##0円")&amp;CHAR(10)&amp;VLOOKUP(A110,令和6年度契約状況調査票!$F:$AW,31,FALSE),VLOOKUP(A110,令和6年度契約状況調査票!$F:$AW,31,FALSE))))))))</f>
        <v/>
      </c>
      <c r="P110" s="127" t="str">
        <f>IF(A110="","",VLOOKUP(A110,令和6年度契約状況調査票!$F:$CE,52,FALSE))</f>
        <v/>
      </c>
    </row>
    <row r="111" spans="1:16" s="130" customFormat="1" ht="60" customHeight="1">
      <c r="A111" s="126" t="str">
        <f>IF(MAX(令和6年度契約状況調査票!F13:F116)&gt;=ROW()-5,ROW()-5,"")</f>
        <v/>
      </c>
      <c r="B111" s="113" t="str">
        <f>IF(A111="","",VLOOKUP(A111,令和6年度契約状況調査票!$F:$AW,4,FALSE))</f>
        <v/>
      </c>
      <c r="C111" s="112" t="str">
        <f>IF(A111="","",VLOOKUP(A111,令和6年度契約状況調査票!$F:$AW,5,FALSE))</f>
        <v/>
      </c>
      <c r="D111" s="114" t="str">
        <f>IF(A111="","",VLOOKUP(A111,令和6年度契約状況調査票!$F:$AW,8,FALSE))</f>
        <v/>
      </c>
      <c r="E111" s="113" t="str">
        <f>IF(A111="","",VLOOKUP(A111,令和6年度契約状況調査票!$F:$AW,9,FALSE))</f>
        <v/>
      </c>
      <c r="F111" s="115" t="str">
        <f>IF(A111="","",VLOOKUP(A111,令和6年度契約状況調査票!$F:$AW,10,FALSE))</f>
        <v/>
      </c>
      <c r="G111" s="128" t="str">
        <f>IF(A111="","",VLOOKUP(A111,令和6年度契約状況調査票!$F:$AW,30,FALSE))</f>
        <v/>
      </c>
      <c r="H111" s="116" t="str">
        <f>IF(A111="","",IF(VLOOKUP(A111,令和6年度契約状況調査票!$F:$AW,13,FALSE)="他官署で調達手続きを実施のため","他官署で調達手続きを実施のため",IF(VLOOKUP(A111,令和6年度契約状況調査票!$F:$AW,20,FALSE)="②同種の他の契約の予定価格を類推されるおそれがあるため公表しない","同種の他の契約の予定価格を類推されるおそれがあるため公表しない",IF(VLOOKUP(A111,令和6年度契約状況調査票!$F:$AW,20,FALSE)="－","－",IF(VLOOKUP(A111,令和6年度契約状況調査票!$F:$AW,6,FALSE)&lt;&gt;"",TEXT(VLOOKUP(A111,令和6年度契約状況調査票!$F:$AW,13,FALSE),"#,##0円")&amp;CHAR(10)&amp;"(A)",VLOOKUP(A111,令和6年度契約状況調査票!$F:$AW,13,FALSE))))))</f>
        <v/>
      </c>
      <c r="I111" s="116" t="str">
        <f>IF(A111="","",VLOOKUP(A111,令和6年度契約状況調査票!$F:$AW,14,FALSE))</f>
        <v/>
      </c>
      <c r="J111" s="117" t="str">
        <f>IF(A111="","",IF(VLOOKUP(A111,令和6年度契約状況調査票!$F:$AW,13,FALSE)="他官署で調達手続きを実施のため","－",IF(VLOOKUP(A111,令和6年度契約状況調査票!$F:$AW,20,FALSE)="②同種の他の契約の予定価格を類推されるおそれがあるため公表しない","－",IF(VLOOKUP(A111,令和6年度契約状況調査票!$F:$AW,20,FALSE)="－","－",IF(VLOOKUP(A111,令和6年度契約状況調査票!$F:$AW,6,FALSE)&lt;&gt;"",TEXT(VLOOKUP(A111,令和6年度契約状況調査票!$F:$AW,16,FALSE),"#.0%")&amp;CHAR(10)&amp;"(B/A×100)",VLOOKUP(A111,令和6年度契約状況調査票!$F:$AW,16,FALSE))))))</f>
        <v/>
      </c>
      <c r="K111" s="129"/>
      <c r="L111" s="117" t="str">
        <f>IF(A111="","",IF(VLOOKUP(A111,令和6年度契約状況調査票!$F:$AW,26,FALSE)="①公益社団法人","公社",IF(VLOOKUP(A111,令和6年度契約状況調査票!$F:$AW,26,FALSE)="②公益財団法人","公財","")))</f>
        <v/>
      </c>
      <c r="M111" s="117" t="str">
        <f>IF(A111="","",VLOOKUP(A111,令和6年度契約状況調査票!$F:$AW,27,FALSE))</f>
        <v/>
      </c>
      <c r="N111" s="129" t="str">
        <f>IF(A111="","",IF(VLOOKUP(A111,令和6年度契約状況調査票!$F:$AW,12,FALSE)="国所管",VLOOKUP(A111,令和6年度契約状況調査票!$F:$AW,23,FALSE),""))</f>
        <v/>
      </c>
      <c r="O111" s="118" t="str">
        <f>IF(A111="","",IF(AND(Q111="○",P111="分担契約/単価契約"),"単価契約"&amp;CHAR(10)&amp;"予定調達総額 "&amp;TEXT(VLOOKUP(A111,令和6年度契約状況調査票!$F:$AW,15,FALSE),"#,##0円")&amp;"(B)"&amp;CHAR(10)&amp;"分担契約"&amp;CHAR(10)&amp;VLOOKUP(A111,令和6年度契約状況調査票!$F:$AW,31,FALSE),IF(AND(Q111="○",P111="分担契約"),"分担契約"&amp;CHAR(10)&amp;"契約総額 "&amp;TEXT(VLOOKUP(A111,令和6年度契約状況調査票!$F:$AW,15,FALSE),"#,##0円")&amp;"(B)"&amp;CHAR(10)&amp;VLOOKUP(A111,令和6年度契約状況調査票!$F:$AW,31,FALSE),(IF(P111="分担契約/単価契約","単価契約"&amp;CHAR(10)&amp;"予定調達総額 "&amp;TEXT(VLOOKUP(A111,令和6年度契約状況調査票!$F:$AW,15,FALSE),"#,##0円")&amp;CHAR(10)&amp;"分担契約"&amp;CHAR(10)&amp;VLOOKUP(A111,令和6年度契約状況調査票!$F:$AW,31,FALSE),IF(P111="分担契約","分担契約"&amp;CHAR(10)&amp;"契約総額 "&amp;TEXT(VLOOKUP(A111,令和6年度契約状況調査票!$F:$AW,15,FALSE),"#,##0円")&amp;CHAR(10)&amp;VLOOKUP(A111,令和6年度契約状況調査票!$F:$AW,31,FALSE),IF(P111="単価契約","単価契約"&amp;CHAR(10)&amp;"予定調達総額 "&amp;TEXT(VLOOKUP(A111,令和6年度契約状況調査票!$F:$AW,15,FALSE),"#,##0円")&amp;CHAR(10)&amp;VLOOKUP(A111,令和6年度契約状況調査票!$F:$AW,31,FALSE),VLOOKUP(A111,令和6年度契約状況調査票!$F:$AW,31,FALSE))))))))</f>
        <v/>
      </c>
      <c r="P111" s="127" t="str">
        <f>IF(A111="","",VLOOKUP(A111,令和6年度契約状況調査票!$F:$CE,52,FALSE))</f>
        <v/>
      </c>
    </row>
    <row r="112" spans="1:16" s="130" customFormat="1" ht="60" customHeight="1">
      <c r="A112" s="126" t="str">
        <f>IF(MAX(令和6年度契約状況調査票!F13:F117)&gt;=ROW()-5,ROW()-5,"")</f>
        <v/>
      </c>
      <c r="B112" s="113" t="str">
        <f>IF(A112="","",VLOOKUP(A112,令和6年度契約状況調査票!$F:$AW,4,FALSE))</f>
        <v/>
      </c>
      <c r="C112" s="112" t="str">
        <f>IF(A112="","",VLOOKUP(A112,令和6年度契約状況調査票!$F:$AW,5,FALSE))</f>
        <v/>
      </c>
      <c r="D112" s="114" t="str">
        <f>IF(A112="","",VLOOKUP(A112,令和6年度契約状況調査票!$F:$AW,8,FALSE))</f>
        <v/>
      </c>
      <c r="E112" s="113" t="str">
        <f>IF(A112="","",VLOOKUP(A112,令和6年度契約状況調査票!$F:$AW,9,FALSE))</f>
        <v/>
      </c>
      <c r="F112" s="115" t="str">
        <f>IF(A112="","",VLOOKUP(A112,令和6年度契約状況調査票!$F:$AW,10,FALSE))</f>
        <v/>
      </c>
      <c r="G112" s="128" t="str">
        <f>IF(A112="","",VLOOKUP(A112,令和6年度契約状況調査票!$F:$AW,30,FALSE))</f>
        <v/>
      </c>
      <c r="H112" s="116" t="str">
        <f>IF(A112="","",IF(VLOOKUP(A112,令和6年度契約状況調査票!$F:$AW,13,FALSE)="他官署で調達手続きを実施のため","他官署で調達手続きを実施のため",IF(VLOOKUP(A112,令和6年度契約状況調査票!$F:$AW,20,FALSE)="②同種の他の契約の予定価格を類推されるおそれがあるため公表しない","同種の他の契約の予定価格を類推されるおそれがあるため公表しない",IF(VLOOKUP(A112,令和6年度契約状況調査票!$F:$AW,20,FALSE)="－","－",IF(VLOOKUP(A112,令和6年度契約状況調査票!$F:$AW,6,FALSE)&lt;&gt;"",TEXT(VLOOKUP(A112,令和6年度契約状況調査票!$F:$AW,13,FALSE),"#,##0円")&amp;CHAR(10)&amp;"(A)",VLOOKUP(A112,令和6年度契約状況調査票!$F:$AW,13,FALSE))))))</f>
        <v/>
      </c>
      <c r="I112" s="116" t="str">
        <f>IF(A112="","",VLOOKUP(A112,令和6年度契約状況調査票!$F:$AW,14,FALSE))</f>
        <v/>
      </c>
      <c r="J112" s="117" t="str">
        <f>IF(A112="","",IF(VLOOKUP(A112,令和6年度契約状況調査票!$F:$AW,13,FALSE)="他官署で調達手続きを実施のため","－",IF(VLOOKUP(A112,令和6年度契約状況調査票!$F:$AW,20,FALSE)="②同種の他の契約の予定価格を類推されるおそれがあるため公表しない","－",IF(VLOOKUP(A112,令和6年度契約状況調査票!$F:$AW,20,FALSE)="－","－",IF(VLOOKUP(A112,令和6年度契約状況調査票!$F:$AW,6,FALSE)&lt;&gt;"",TEXT(VLOOKUP(A112,令和6年度契約状況調査票!$F:$AW,16,FALSE),"#.0%")&amp;CHAR(10)&amp;"(B/A×100)",VLOOKUP(A112,令和6年度契約状況調査票!$F:$AW,16,FALSE))))))</f>
        <v/>
      </c>
      <c r="K112" s="129"/>
      <c r="L112" s="117" t="str">
        <f>IF(A112="","",IF(VLOOKUP(A112,令和6年度契約状況調査票!$F:$AW,26,FALSE)="①公益社団法人","公社",IF(VLOOKUP(A112,令和6年度契約状況調査票!$F:$AW,26,FALSE)="②公益財団法人","公財","")))</f>
        <v/>
      </c>
      <c r="M112" s="117" t="str">
        <f>IF(A112="","",VLOOKUP(A112,令和6年度契約状況調査票!$F:$AW,27,FALSE))</f>
        <v/>
      </c>
      <c r="N112" s="129" t="str">
        <f>IF(A112="","",IF(VLOOKUP(A112,令和6年度契約状況調査票!$F:$AW,12,FALSE)="国所管",VLOOKUP(A112,令和6年度契約状況調査票!$F:$AW,23,FALSE),""))</f>
        <v/>
      </c>
      <c r="O112" s="118" t="str">
        <f>IF(A112="","",IF(AND(Q112="○",P112="分担契約/単価契約"),"単価契約"&amp;CHAR(10)&amp;"予定調達総額 "&amp;TEXT(VLOOKUP(A112,令和6年度契約状況調査票!$F:$AW,15,FALSE),"#,##0円")&amp;"(B)"&amp;CHAR(10)&amp;"分担契約"&amp;CHAR(10)&amp;VLOOKUP(A112,令和6年度契約状況調査票!$F:$AW,31,FALSE),IF(AND(Q112="○",P112="分担契約"),"分担契約"&amp;CHAR(10)&amp;"契約総額 "&amp;TEXT(VLOOKUP(A112,令和6年度契約状況調査票!$F:$AW,15,FALSE),"#,##0円")&amp;"(B)"&amp;CHAR(10)&amp;VLOOKUP(A112,令和6年度契約状況調査票!$F:$AW,31,FALSE),(IF(P112="分担契約/単価契約","単価契約"&amp;CHAR(10)&amp;"予定調達総額 "&amp;TEXT(VLOOKUP(A112,令和6年度契約状況調査票!$F:$AW,15,FALSE),"#,##0円")&amp;CHAR(10)&amp;"分担契約"&amp;CHAR(10)&amp;VLOOKUP(A112,令和6年度契約状況調査票!$F:$AW,31,FALSE),IF(P112="分担契約","分担契約"&amp;CHAR(10)&amp;"契約総額 "&amp;TEXT(VLOOKUP(A112,令和6年度契約状況調査票!$F:$AW,15,FALSE),"#,##0円")&amp;CHAR(10)&amp;VLOOKUP(A112,令和6年度契約状況調査票!$F:$AW,31,FALSE),IF(P112="単価契約","単価契約"&amp;CHAR(10)&amp;"予定調達総額 "&amp;TEXT(VLOOKUP(A112,令和6年度契約状況調査票!$F:$AW,15,FALSE),"#,##0円")&amp;CHAR(10)&amp;VLOOKUP(A112,令和6年度契約状況調査票!$F:$AW,31,FALSE),VLOOKUP(A112,令和6年度契約状況調査票!$F:$AW,31,FALSE))))))))</f>
        <v/>
      </c>
      <c r="P112" s="127" t="str">
        <f>IF(A112="","",VLOOKUP(A112,令和6年度契約状況調査票!$F:$CE,52,FALSE))</f>
        <v/>
      </c>
    </row>
    <row r="113" spans="1:16" s="130" customFormat="1" ht="60" customHeight="1">
      <c r="A113" s="126" t="str">
        <f>IF(MAX(令和6年度契約状況調査票!F13:F118)&gt;=ROW()-5,ROW()-5,"")</f>
        <v/>
      </c>
      <c r="B113" s="113" t="str">
        <f>IF(A113="","",VLOOKUP(A113,令和6年度契約状況調査票!$F:$AW,4,FALSE))</f>
        <v/>
      </c>
      <c r="C113" s="112" t="str">
        <f>IF(A113="","",VLOOKUP(A113,令和6年度契約状況調査票!$F:$AW,5,FALSE))</f>
        <v/>
      </c>
      <c r="D113" s="114" t="str">
        <f>IF(A113="","",VLOOKUP(A113,令和6年度契約状況調査票!$F:$AW,8,FALSE))</f>
        <v/>
      </c>
      <c r="E113" s="113" t="str">
        <f>IF(A113="","",VLOOKUP(A113,令和6年度契約状況調査票!$F:$AW,9,FALSE))</f>
        <v/>
      </c>
      <c r="F113" s="115" t="str">
        <f>IF(A113="","",VLOOKUP(A113,令和6年度契約状況調査票!$F:$AW,10,FALSE))</f>
        <v/>
      </c>
      <c r="G113" s="128" t="str">
        <f>IF(A113="","",VLOOKUP(A113,令和6年度契約状況調査票!$F:$AW,30,FALSE))</f>
        <v/>
      </c>
      <c r="H113" s="116" t="str">
        <f>IF(A113="","",IF(VLOOKUP(A113,令和6年度契約状況調査票!$F:$AW,13,FALSE)="他官署で調達手続きを実施のため","他官署で調達手続きを実施のため",IF(VLOOKUP(A113,令和6年度契約状況調査票!$F:$AW,20,FALSE)="②同種の他の契約の予定価格を類推されるおそれがあるため公表しない","同種の他の契約の予定価格を類推されるおそれがあるため公表しない",IF(VLOOKUP(A113,令和6年度契約状況調査票!$F:$AW,20,FALSE)="－","－",IF(VLOOKUP(A113,令和6年度契約状況調査票!$F:$AW,6,FALSE)&lt;&gt;"",TEXT(VLOOKUP(A113,令和6年度契約状況調査票!$F:$AW,13,FALSE),"#,##0円")&amp;CHAR(10)&amp;"(A)",VLOOKUP(A113,令和6年度契約状況調査票!$F:$AW,13,FALSE))))))</f>
        <v/>
      </c>
      <c r="I113" s="116" t="str">
        <f>IF(A113="","",VLOOKUP(A113,令和6年度契約状況調査票!$F:$AW,14,FALSE))</f>
        <v/>
      </c>
      <c r="J113" s="117" t="str">
        <f>IF(A113="","",IF(VLOOKUP(A113,令和6年度契約状況調査票!$F:$AW,13,FALSE)="他官署で調達手続きを実施のため","－",IF(VLOOKUP(A113,令和6年度契約状況調査票!$F:$AW,20,FALSE)="②同種の他の契約の予定価格を類推されるおそれがあるため公表しない","－",IF(VLOOKUP(A113,令和6年度契約状況調査票!$F:$AW,20,FALSE)="－","－",IF(VLOOKUP(A113,令和6年度契約状況調査票!$F:$AW,6,FALSE)&lt;&gt;"",TEXT(VLOOKUP(A113,令和6年度契約状況調査票!$F:$AW,16,FALSE),"#.0%")&amp;CHAR(10)&amp;"(B/A×100)",VLOOKUP(A113,令和6年度契約状況調査票!$F:$AW,16,FALSE))))))</f>
        <v/>
      </c>
      <c r="K113" s="129"/>
      <c r="L113" s="117" t="str">
        <f>IF(A113="","",IF(VLOOKUP(A113,令和6年度契約状況調査票!$F:$AW,26,FALSE)="①公益社団法人","公社",IF(VLOOKUP(A113,令和6年度契約状況調査票!$F:$AW,26,FALSE)="②公益財団法人","公財","")))</f>
        <v/>
      </c>
      <c r="M113" s="117" t="str">
        <f>IF(A113="","",VLOOKUP(A113,令和6年度契約状況調査票!$F:$AW,27,FALSE))</f>
        <v/>
      </c>
      <c r="N113" s="129" t="str">
        <f>IF(A113="","",IF(VLOOKUP(A113,令和6年度契約状況調査票!$F:$AW,12,FALSE)="国所管",VLOOKUP(A113,令和6年度契約状況調査票!$F:$AW,23,FALSE),""))</f>
        <v/>
      </c>
      <c r="O113" s="118" t="str">
        <f>IF(A113="","",IF(AND(Q113="○",P113="分担契約/単価契約"),"単価契約"&amp;CHAR(10)&amp;"予定調達総額 "&amp;TEXT(VLOOKUP(A113,令和6年度契約状況調査票!$F:$AW,15,FALSE),"#,##0円")&amp;"(B)"&amp;CHAR(10)&amp;"分担契約"&amp;CHAR(10)&amp;VLOOKUP(A113,令和6年度契約状況調査票!$F:$AW,31,FALSE),IF(AND(Q113="○",P113="分担契約"),"分担契約"&amp;CHAR(10)&amp;"契約総額 "&amp;TEXT(VLOOKUP(A113,令和6年度契約状況調査票!$F:$AW,15,FALSE),"#,##0円")&amp;"(B)"&amp;CHAR(10)&amp;VLOOKUP(A113,令和6年度契約状況調査票!$F:$AW,31,FALSE),(IF(P113="分担契約/単価契約","単価契約"&amp;CHAR(10)&amp;"予定調達総額 "&amp;TEXT(VLOOKUP(A113,令和6年度契約状況調査票!$F:$AW,15,FALSE),"#,##0円")&amp;CHAR(10)&amp;"分担契約"&amp;CHAR(10)&amp;VLOOKUP(A113,令和6年度契約状況調査票!$F:$AW,31,FALSE),IF(P113="分担契約","分担契約"&amp;CHAR(10)&amp;"契約総額 "&amp;TEXT(VLOOKUP(A113,令和6年度契約状況調査票!$F:$AW,15,FALSE),"#,##0円")&amp;CHAR(10)&amp;VLOOKUP(A113,令和6年度契約状況調査票!$F:$AW,31,FALSE),IF(P113="単価契約","単価契約"&amp;CHAR(10)&amp;"予定調達総額 "&amp;TEXT(VLOOKUP(A113,令和6年度契約状況調査票!$F:$AW,15,FALSE),"#,##0円")&amp;CHAR(10)&amp;VLOOKUP(A113,令和6年度契約状況調査票!$F:$AW,31,FALSE),VLOOKUP(A113,令和6年度契約状況調査票!$F:$AW,31,FALSE))))))))</f>
        <v/>
      </c>
      <c r="P113" s="127" t="str">
        <f>IF(A113="","",VLOOKUP(A113,令和6年度契約状況調査票!$F:$CE,52,FALSE))</f>
        <v/>
      </c>
    </row>
    <row r="114" spans="1:16" ht="60" customHeight="1">
      <c r="A114" s="126" t="str">
        <f>IF(MAX(令和6年度契約状況調査票!F13:F119)&gt;=ROW()-5,ROW()-5,"")</f>
        <v/>
      </c>
      <c r="B114" s="113" t="str">
        <f>IF(A114="","",VLOOKUP(A114,令和6年度契約状況調査票!$F:$AW,4,FALSE))</f>
        <v/>
      </c>
      <c r="C114" s="112" t="str">
        <f>IF(A114="","",VLOOKUP(A114,令和6年度契約状況調査票!$F:$AW,5,FALSE))</f>
        <v/>
      </c>
      <c r="D114" s="114" t="str">
        <f>IF(A114="","",VLOOKUP(A114,令和6年度契約状況調査票!$F:$AW,8,FALSE))</f>
        <v/>
      </c>
      <c r="E114" s="113" t="str">
        <f>IF(A114="","",VLOOKUP(A114,令和6年度契約状況調査票!$F:$AW,9,FALSE))</f>
        <v/>
      </c>
      <c r="F114" s="115" t="str">
        <f>IF(A114="","",VLOOKUP(A114,令和6年度契約状況調査票!$F:$AW,10,FALSE))</f>
        <v/>
      </c>
      <c r="G114" s="128" t="str">
        <f>IF(A114="","",VLOOKUP(A114,令和6年度契約状況調査票!$F:$AW,30,FALSE))</f>
        <v/>
      </c>
      <c r="H114" s="116" t="str">
        <f>IF(A114="","",IF(VLOOKUP(A114,令和6年度契約状況調査票!$F:$AW,13,FALSE)="他官署で調達手続きを実施のため","他官署で調達手続きを実施のため",IF(VLOOKUP(A114,令和6年度契約状況調査票!$F:$AW,20,FALSE)="②同種の他の契約の予定価格を類推されるおそれがあるため公表しない","同種の他の契約の予定価格を類推されるおそれがあるため公表しない",IF(VLOOKUP(A114,令和6年度契約状況調査票!$F:$AW,20,FALSE)="－","－",IF(VLOOKUP(A114,令和6年度契約状況調査票!$F:$AW,6,FALSE)&lt;&gt;"",TEXT(VLOOKUP(A114,令和6年度契約状況調査票!$F:$AW,13,FALSE),"#,##0円")&amp;CHAR(10)&amp;"(A)",VLOOKUP(A114,令和6年度契約状況調査票!$F:$AW,13,FALSE))))))</f>
        <v/>
      </c>
      <c r="I114" s="116" t="str">
        <f>IF(A114="","",VLOOKUP(A114,令和6年度契約状況調査票!$F:$AW,14,FALSE))</f>
        <v/>
      </c>
      <c r="J114" s="117" t="str">
        <f>IF(A114="","",IF(VLOOKUP(A114,令和6年度契約状況調査票!$F:$AW,13,FALSE)="他官署で調達手続きを実施のため","－",IF(VLOOKUP(A114,令和6年度契約状況調査票!$F:$AW,20,FALSE)="②同種の他の契約の予定価格を類推されるおそれがあるため公表しない","－",IF(VLOOKUP(A114,令和6年度契約状況調査票!$F:$AW,20,FALSE)="－","－",IF(VLOOKUP(A114,令和6年度契約状況調査票!$F:$AW,6,FALSE)&lt;&gt;"",TEXT(VLOOKUP(A114,令和6年度契約状況調査票!$F:$AW,16,FALSE),"#.0%")&amp;CHAR(10)&amp;"(B/A×100)",VLOOKUP(A114,令和6年度契約状況調査票!$F:$AW,16,FALSE))))))</f>
        <v/>
      </c>
      <c r="K114" s="129"/>
      <c r="L114" s="117" t="str">
        <f>IF(A114="","",IF(VLOOKUP(A114,令和6年度契約状況調査票!$F:$AW,26,FALSE)="①公益社団法人","公社",IF(VLOOKUP(A114,令和6年度契約状況調査票!$F:$AW,26,FALSE)="②公益財団法人","公財","")))</f>
        <v/>
      </c>
      <c r="M114" s="117" t="str">
        <f>IF(A114="","",VLOOKUP(A114,令和6年度契約状況調査票!$F:$AW,27,FALSE))</f>
        <v/>
      </c>
      <c r="N114" s="129" t="str">
        <f>IF(A114="","",IF(VLOOKUP(A114,令和6年度契約状況調査票!$F:$AW,12,FALSE)="国所管",VLOOKUP(A114,令和6年度契約状況調査票!$F:$AW,23,FALSE),""))</f>
        <v/>
      </c>
      <c r="O114" s="118" t="str">
        <f>IF(A114="","",IF(AND(Q114="○",P114="分担契約/単価契約"),"単価契約"&amp;CHAR(10)&amp;"予定調達総額 "&amp;TEXT(VLOOKUP(A114,令和6年度契約状況調査票!$F:$AW,15,FALSE),"#,##0円")&amp;"(B)"&amp;CHAR(10)&amp;"分担契約"&amp;CHAR(10)&amp;VLOOKUP(A114,令和6年度契約状況調査票!$F:$AW,31,FALSE),IF(AND(Q114="○",P114="分担契約"),"分担契約"&amp;CHAR(10)&amp;"契約総額 "&amp;TEXT(VLOOKUP(A114,令和6年度契約状況調査票!$F:$AW,15,FALSE),"#,##0円")&amp;"(B)"&amp;CHAR(10)&amp;VLOOKUP(A114,令和6年度契約状況調査票!$F:$AW,31,FALSE),(IF(P114="分担契約/単価契約","単価契約"&amp;CHAR(10)&amp;"予定調達総額 "&amp;TEXT(VLOOKUP(A114,令和6年度契約状況調査票!$F:$AW,15,FALSE),"#,##0円")&amp;CHAR(10)&amp;"分担契約"&amp;CHAR(10)&amp;VLOOKUP(A114,令和6年度契約状況調査票!$F:$AW,31,FALSE),IF(P114="分担契約","分担契約"&amp;CHAR(10)&amp;"契約総額 "&amp;TEXT(VLOOKUP(A114,令和6年度契約状況調査票!$F:$AW,15,FALSE),"#,##0円")&amp;CHAR(10)&amp;VLOOKUP(A114,令和6年度契約状況調査票!$F:$AW,31,FALSE),IF(P114="単価契約","単価契約"&amp;CHAR(10)&amp;"予定調達総額 "&amp;TEXT(VLOOKUP(A114,令和6年度契約状況調査票!$F:$AW,15,FALSE),"#,##0円")&amp;CHAR(10)&amp;VLOOKUP(A114,令和6年度契約状況調査票!$F:$AW,31,FALSE),VLOOKUP(A114,令和6年度契約状況調査票!$F:$AW,31,FALSE))))))))</f>
        <v/>
      </c>
      <c r="P114" s="127" t="str">
        <f>IF(A114="","",VLOOKUP(A114,令和6年度契約状況調査票!$F:$CE,52,FALSE))</f>
        <v/>
      </c>
    </row>
    <row r="115" spans="1:16" ht="60" customHeight="1">
      <c r="A115" s="126" t="str">
        <f>IF(MAX(令和6年度契約状況調査票!F13:F120)&gt;=ROW()-5,ROW()-5,"")</f>
        <v/>
      </c>
      <c r="B115" s="113" t="str">
        <f>IF(A115="","",VLOOKUP(A115,令和6年度契約状況調査票!$F:$AW,4,FALSE))</f>
        <v/>
      </c>
      <c r="C115" s="112" t="str">
        <f>IF(A115="","",VLOOKUP(A115,令和6年度契約状況調査票!$F:$AW,5,FALSE))</f>
        <v/>
      </c>
      <c r="D115" s="114" t="str">
        <f>IF(A115="","",VLOOKUP(A115,令和6年度契約状況調査票!$F:$AW,8,FALSE))</f>
        <v/>
      </c>
      <c r="E115" s="113" t="str">
        <f>IF(A115="","",VLOOKUP(A115,令和6年度契約状況調査票!$F:$AW,9,FALSE))</f>
        <v/>
      </c>
      <c r="F115" s="115" t="str">
        <f>IF(A115="","",VLOOKUP(A115,令和6年度契約状況調査票!$F:$AW,10,FALSE))</f>
        <v/>
      </c>
      <c r="G115" s="128" t="str">
        <f>IF(A115="","",VLOOKUP(A115,令和6年度契約状況調査票!$F:$AW,30,FALSE))</f>
        <v/>
      </c>
      <c r="H115" s="116" t="str">
        <f>IF(A115="","",IF(VLOOKUP(A115,令和6年度契約状況調査票!$F:$AW,13,FALSE)="他官署で調達手続きを実施のため","他官署で調達手続きを実施のため",IF(VLOOKUP(A115,令和6年度契約状況調査票!$F:$AW,20,FALSE)="②同種の他の契約の予定価格を類推されるおそれがあるため公表しない","同種の他の契約の予定価格を類推されるおそれがあるため公表しない",IF(VLOOKUP(A115,令和6年度契約状況調査票!$F:$AW,20,FALSE)="－","－",IF(VLOOKUP(A115,令和6年度契約状況調査票!$F:$AW,6,FALSE)&lt;&gt;"",TEXT(VLOOKUP(A115,令和6年度契約状況調査票!$F:$AW,13,FALSE),"#,##0円")&amp;CHAR(10)&amp;"(A)",VLOOKUP(A115,令和6年度契約状況調査票!$F:$AW,13,FALSE))))))</f>
        <v/>
      </c>
      <c r="I115" s="116" t="str">
        <f>IF(A115="","",VLOOKUP(A115,令和6年度契約状況調査票!$F:$AW,14,FALSE))</f>
        <v/>
      </c>
      <c r="J115" s="117" t="str">
        <f>IF(A115="","",IF(VLOOKUP(A115,令和6年度契約状況調査票!$F:$AW,13,FALSE)="他官署で調達手続きを実施のため","－",IF(VLOOKUP(A115,令和6年度契約状況調査票!$F:$AW,20,FALSE)="②同種の他の契約の予定価格を類推されるおそれがあるため公表しない","－",IF(VLOOKUP(A115,令和6年度契約状況調査票!$F:$AW,20,FALSE)="－","－",IF(VLOOKUP(A115,令和6年度契約状況調査票!$F:$AW,6,FALSE)&lt;&gt;"",TEXT(VLOOKUP(A115,令和6年度契約状況調査票!$F:$AW,16,FALSE),"#.0%")&amp;CHAR(10)&amp;"(B/A×100)",VLOOKUP(A115,令和6年度契約状況調査票!$F:$AW,16,FALSE))))))</f>
        <v/>
      </c>
      <c r="K115" s="129"/>
      <c r="L115" s="117" t="str">
        <f>IF(A115="","",IF(VLOOKUP(A115,令和6年度契約状況調査票!$F:$AW,26,FALSE)="①公益社団法人","公社",IF(VLOOKUP(A115,令和6年度契約状況調査票!$F:$AW,26,FALSE)="②公益財団法人","公財","")))</f>
        <v/>
      </c>
      <c r="M115" s="117" t="str">
        <f>IF(A115="","",VLOOKUP(A115,令和6年度契約状況調査票!$F:$AW,27,FALSE))</f>
        <v/>
      </c>
      <c r="N115" s="129" t="str">
        <f>IF(A115="","",IF(VLOOKUP(A115,令和6年度契約状況調査票!$F:$AW,12,FALSE)="国所管",VLOOKUP(A115,令和6年度契約状況調査票!$F:$AW,23,FALSE),""))</f>
        <v/>
      </c>
      <c r="O115" s="118" t="str">
        <f>IF(A115="","",IF(AND(Q115="○",P115="分担契約/単価契約"),"単価契約"&amp;CHAR(10)&amp;"予定調達総額 "&amp;TEXT(VLOOKUP(A115,令和6年度契約状況調査票!$F:$AW,15,FALSE),"#,##0円")&amp;"(B)"&amp;CHAR(10)&amp;"分担契約"&amp;CHAR(10)&amp;VLOOKUP(A115,令和6年度契約状況調査票!$F:$AW,31,FALSE),IF(AND(Q115="○",P115="分担契約"),"分担契約"&amp;CHAR(10)&amp;"契約総額 "&amp;TEXT(VLOOKUP(A115,令和6年度契約状況調査票!$F:$AW,15,FALSE),"#,##0円")&amp;"(B)"&amp;CHAR(10)&amp;VLOOKUP(A115,令和6年度契約状況調査票!$F:$AW,31,FALSE),(IF(P115="分担契約/単価契約","単価契約"&amp;CHAR(10)&amp;"予定調達総額 "&amp;TEXT(VLOOKUP(A115,令和6年度契約状況調査票!$F:$AW,15,FALSE),"#,##0円")&amp;CHAR(10)&amp;"分担契約"&amp;CHAR(10)&amp;VLOOKUP(A115,令和6年度契約状況調査票!$F:$AW,31,FALSE),IF(P115="分担契約","分担契約"&amp;CHAR(10)&amp;"契約総額 "&amp;TEXT(VLOOKUP(A115,令和6年度契約状況調査票!$F:$AW,15,FALSE),"#,##0円")&amp;CHAR(10)&amp;VLOOKUP(A115,令和6年度契約状況調査票!$F:$AW,31,FALSE),IF(P115="単価契約","単価契約"&amp;CHAR(10)&amp;"予定調達総額 "&amp;TEXT(VLOOKUP(A115,令和6年度契約状況調査票!$F:$AW,15,FALSE),"#,##0円")&amp;CHAR(10)&amp;VLOOKUP(A115,令和6年度契約状況調査票!$F:$AW,31,FALSE),VLOOKUP(A115,令和6年度契約状況調査票!$F:$AW,31,FALSE))))))))</f>
        <v/>
      </c>
      <c r="P115" s="127" t="str">
        <f>IF(A115="","",VLOOKUP(A115,令和6年度契約状況調査票!$F:$CE,52,FALSE))</f>
        <v/>
      </c>
    </row>
    <row r="116" spans="1:16" ht="60" customHeight="1">
      <c r="A116" s="126" t="str">
        <f>IF(MAX(令和6年度契約状況調査票!F13:F121)&gt;=ROW()-5,ROW()-5,"")</f>
        <v/>
      </c>
      <c r="B116" s="113" t="str">
        <f>IF(A116="","",VLOOKUP(A116,令和6年度契約状況調査票!$F:$AW,4,FALSE))</f>
        <v/>
      </c>
      <c r="C116" s="112" t="str">
        <f>IF(A116="","",VLOOKUP(A116,令和6年度契約状況調査票!$F:$AW,5,FALSE))</f>
        <v/>
      </c>
      <c r="D116" s="114" t="str">
        <f>IF(A116="","",VLOOKUP(A116,令和6年度契約状況調査票!$F:$AW,8,FALSE))</f>
        <v/>
      </c>
      <c r="E116" s="113" t="str">
        <f>IF(A116="","",VLOOKUP(A116,令和6年度契約状況調査票!$F:$AW,9,FALSE))</f>
        <v/>
      </c>
      <c r="F116" s="115" t="str">
        <f>IF(A116="","",VLOOKUP(A116,令和6年度契約状況調査票!$F:$AW,10,FALSE))</f>
        <v/>
      </c>
      <c r="G116" s="128" t="str">
        <f>IF(A116="","",VLOOKUP(A116,令和6年度契約状況調査票!$F:$AW,30,FALSE))</f>
        <v/>
      </c>
      <c r="H116" s="116" t="str">
        <f>IF(A116="","",IF(VLOOKUP(A116,令和6年度契約状況調査票!$F:$AW,13,FALSE)="他官署で調達手続きを実施のため","他官署で調達手続きを実施のため",IF(VLOOKUP(A116,令和6年度契約状況調査票!$F:$AW,20,FALSE)="②同種の他の契約の予定価格を類推されるおそれがあるため公表しない","同種の他の契約の予定価格を類推されるおそれがあるため公表しない",IF(VLOOKUP(A116,令和6年度契約状況調査票!$F:$AW,20,FALSE)="－","－",IF(VLOOKUP(A116,令和6年度契約状況調査票!$F:$AW,6,FALSE)&lt;&gt;"",TEXT(VLOOKUP(A116,令和6年度契約状況調査票!$F:$AW,13,FALSE),"#,##0円")&amp;CHAR(10)&amp;"(A)",VLOOKUP(A116,令和6年度契約状況調査票!$F:$AW,13,FALSE))))))</f>
        <v/>
      </c>
      <c r="I116" s="116" t="str">
        <f>IF(A116="","",VLOOKUP(A116,令和6年度契約状況調査票!$F:$AW,14,FALSE))</f>
        <v/>
      </c>
      <c r="J116" s="117" t="str">
        <f>IF(A116="","",IF(VLOOKUP(A116,令和6年度契約状況調査票!$F:$AW,13,FALSE)="他官署で調達手続きを実施のため","－",IF(VLOOKUP(A116,令和6年度契約状況調査票!$F:$AW,20,FALSE)="②同種の他の契約の予定価格を類推されるおそれがあるため公表しない","－",IF(VLOOKUP(A116,令和6年度契約状況調査票!$F:$AW,20,FALSE)="－","－",IF(VLOOKUP(A116,令和6年度契約状況調査票!$F:$AW,6,FALSE)&lt;&gt;"",TEXT(VLOOKUP(A116,令和6年度契約状況調査票!$F:$AW,16,FALSE),"#.0%")&amp;CHAR(10)&amp;"(B/A×100)",VLOOKUP(A116,令和6年度契約状況調査票!$F:$AW,16,FALSE))))))</f>
        <v/>
      </c>
      <c r="K116" s="129"/>
      <c r="L116" s="117" t="str">
        <f>IF(A116="","",IF(VLOOKUP(A116,令和6年度契約状況調査票!$F:$AW,26,FALSE)="①公益社団法人","公社",IF(VLOOKUP(A116,令和6年度契約状況調査票!$F:$AW,26,FALSE)="②公益財団法人","公財","")))</f>
        <v/>
      </c>
      <c r="M116" s="117" t="str">
        <f>IF(A116="","",VLOOKUP(A116,令和6年度契約状況調査票!$F:$AW,27,FALSE))</f>
        <v/>
      </c>
      <c r="N116" s="129" t="str">
        <f>IF(A116="","",IF(VLOOKUP(A116,令和6年度契約状況調査票!$F:$AW,12,FALSE)="国所管",VLOOKUP(A116,令和6年度契約状況調査票!$F:$AW,23,FALSE),""))</f>
        <v/>
      </c>
      <c r="O116" s="118" t="str">
        <f>IF(A116="","",IF(AND(Q116="○",P116="分担契約/単価契約"),"単価契約"&amp;CHAR(10)&amp;"予定調達総額 "&amp;TEXT(VLOOKUP(A116,令和6年度契約状況調査票!$F:$AW,15,FALSE),"#,##0円")&amp;"(B)"&amp;CHAR(10)&amp;"分担契約"&amp;CHAR(10)&amp;VLOOKUP(A116,令和6年度契約状況調査票!$F:$AW,31,FALSE),IF(AND(Q116="○",P116="分担契約"),"分担契約"&amp;CHAR(10)&amp;"契約総額 "&amp;TEXT(VLOOKUP(A116,令和6年度契約状況調査票!$F:$AW,15,FALSE),"#,##0円")&amp;"(B)"&amp;CHAR(10)&amp;VLOOKUP(A116,令和6年度契約状況調査票!$F:$AW,31,FALSE),(IF(P116="分担契約/単価契約","単価契約"&amp;CHAR(10)&amp;"予定調達総額 "&amp;TEXT(VLOOKUP(A116,令和6年度契約状況調査票!$F:$AW,15,FALSE),"#,##0円")&amp;CHAR(10)&amp;"分担契約"&amp;CHAR(10)&amp;VLOOKUP(A116,令和6年度契約状況調査票!$F:$AW,31,FALSE),IF(P116="分担契約","分担契約"&amp;CHAR(10)&amp;"契約総額 "&amp;TEXT(VLOOKUP(A116,令和6年度契約状況調査票!$F:$AW,15,FALSE),"#,##0円")&amp;CHAR(10)&amp;VLOOKUP(A116,令和6年度契約状況調査票!$F:$AW,31,FALSE),IF(P116="単価契約","単価契約"&amp;CHAR(10)&amp;"予定調達総額 "&amp;TEXT(VLOOKUP(A116,令和6年度契約状況調査票!$F:$AW,15,FALSE),"#,##0円")&amp;CHAR(10)&amp;VLOOKUP(A116,令和6年度契約状況調査票!$F:$AW,31,FALSE),VLOOKUP(A116,令和6年度契約状況調査票!$F:$AW,31,FALSE))))))))</f>
        <v/>
      </c>
      <c r="P116" s="127" t="str">
        <f>IF(A116="","",VLOOKUP(A116,令和6年度契約状況調査票!$F:$CE,52,FALSE))</f>
        <v/>
      </c>
    </row>
    <row r="117" spans="1:16" ht="60" customHeight="1">
      <c r="A117" s="126" t="str">
        <f>IF(MAX(令和6年度契約状況調査票!F13:F122)&gt;=ROW()-5,ROW()-5,"")</f>
        <v/>
      </c>
      <c r="B117" s="113" t="str">
        <f>IF(A117="","",VLOOKUP(A117,令和6年度契約状況調査票!$F:$AW,4,FALSE))</f>
        <v/>
      </c>
      <c r="C117" s="112" t="str">
        <f>IF(A117="","",VLOOKUP(A117,令和6年度契約状況調査票!$F:$AW,5,FALSE))</f>
        <v/>
      </c>
      <c r="D117" s="114" t="str">
        <f>IF(A117="","",VLOOKUP(A117,令和6年度契約状況調査票!$F:$AW,8,FALSE))</f>
        <v/>
      </c>
      <c r="E117" s="113" t="str">
        <f>IF(A117="","",VLOOKUP(A117,令和6年度契約状況調査票!$F:$AW,9,FALSE))</f>
        <v/>
      </c>
      <c r="F117" s="115" t="str">
        <f>IF(A117="","",VLOOKUP(A117,令和6年度契約状況調査票!$F:$AW,10,FALSE))</f>
        <v/>
      </c>
      <c r="G117" s="128" t="str">
        <f>IF(A117="","",VLOOKUP(A117,令和6年度契約状況調査票!$F:$AW,30,FALSE))</f>
        <v/>
      </c>
      <c r="H117" s="116" t="str">
        <f>IF(A117="","",IF(VLOOKUP(A117,令和6年度契約状況調査票!$F:$AW,13,FALSE)="他官署で調達手続きを実施のため","他官署で調達手続きを実施のため",IF(VLOOKUP(A117,令和6年度契約状況調査票!$F:$AW,20,FALSE)="②同種の他の契約の予定価格を類推されるおそれがあるため公表しない","同種の他の契約の予定価格を類推されるおそれがあるため公表しない",IF(VLOOKUP(A117,令和6年度契約状況調査票!$F:$AW,20,FALSE)="－","－",IF(VLOOKUP(A117,令和6年度契約状況調査票!$F:$AW,6,FALSE)&lt;&gt;"",TEXT(VLOOKUP(A117,令和6年度契約状況調査票!$F:$AW,13,FALSE),"#,##0円")&amp;CHAR(10)&amp;"(A)",VLOOKUP(A117,令和6年度契約状況調査票!$F:$AW,13,FALSE))))))</f>
        <v/>
      </c>
      <c r="I117" s="116" t="str">
        <f>IF(A117="","",VLOOKUP(A117,令和6年度契約状況調査票!$F:$AW,14,FALSE))</f>
        <v/>
      </c>
      <c r="J117" s="117" t="str">
        <f>IF(A117="","",IF(VLOOKUP(A117,令和6年度契約状況調査票!$F:$AW,13,FALSE)="他官署で調達手続きを実施のため","－",IF(VLOOKUP(A117,令和6年度契約状況調査票!$F:$AW,20,FALSE)="②同種の他の契約の予定価格を類推されるおそれがあるため公表しない","－",IF(VLOOKUP(A117,令和6年度契約状況調査票!$F:$AW,20,FALSE)="－","－",IF(VLOOKUP(A117,令和6年度契約状況調査票!$F:$AW,6,FALSE)&lt;&gt;"",TEXT(VLOOKUP(A117,令和6年度契約状況調査票!$F:$AW,16,FALSE),"#.0%")&amp;CHAR(10)&amp;"(B/A×100)",VLOOKUP(A117,令和6年度契約状況調査票!$F:$AW,16,FALSE))))))</f>
        <v/>
      </c>
      <c r="K117" s="129"/>
      <c r="L117" s="117" t="str">
        <f>IF(A117="","",IF(VLOOKUP(A117,令和6年度契約状況調査票!$F:$AW,26,FALSE)="①公益社団法人","公社",IF(VLOOKUP(A117,令和6年度契約状況調査票!$F:$AW,26,FALSE)="②公益財団法人","公財","")))</f>
        <v/>
      </c>
      <c r="M117" s="117" t="str">
        <f>IF(A117="","",VLOOKUP(A117,令和6年度契約状況調査票!$F:$AW,27,FALSE))</f>
        <v/>
      </c>
      <c r="N117" s="129" t="str">
        <f>IF(A117="","",IF(VLOOKUP(A117,令和6年度契約状況調査票!$F:$AW,12,FALSE)="国所管",VLOOKUP(A117,令和6年度契約状況調査票!$F:$AW,23,FALSE),""))</f>
        <v/>
      </c>
      <c r="O117" s="118" t="str">
        <f>IF(A117="","",IF(AND(Q117="○",P117="分担契約/単価契約"),"単価契約"&amp;CHAR(10)&amp;"予定調達総額 "&amp;TEXT(VLOOKUP(A117,令和6年度契約状況調査票!$F:$AW,15,FALSE),"#,##0円")&amp;"(B)"&amp;CHAR(10)&amp;"分担契約"&amp;CHAR(10)&amp;VLOOKUP(A117,令和6年度契約状況調査票!$F:$AW,31,FALSE),IF(AND(Q117="○",P117="分担契約"),"分担契約"&amp;CHAR(10)&amp;"契約総額 "&amp;TEXT(VLOOKUP(A117,令和6年度契約状況調査票!$F:$AW,15,FALSE),"#,##0円")&amp;"(B)"&amp;CHAR(10)&amp;VLOOKUP(A117,令和6年度契約状況調査票!$F:$AW,31,FALSE),(IF(P117="分担契約/単価契約","単価契約"&amp;CHAR(10)&amp;"予定調達総額 "&amp;TEXT(VLOOKUP(A117,令和6年度契約状況調査票!$F:$AW,15,FALSE),"#,##0円")&amp;CHAR(10)&amp;"分担契約"&amp;CHAR(10)&amp;VLOOKUP(A117,令和6年度契約状況調査票!$F:$AW,31,FALSE),IF(P117="分担契約","分担契約"&amp;CHAR(10)&amp;"契約総額 "&amp;TEXT(VLOOKUP(A117,令和6年度契約状況調査票!$F:$AW,15,FALSE),"#,##0円")&amp;CHAR(10)&amp;VLOOKUP(A117,令和6年度契約状況調査票!$F:$AW,31,FALSE),IF(P117="単価契約","単価契約"&amp;CHAR(10)&amp;"予定調達総額 "&amp;TEXT(VLOOKUP(A117,令和6年度契約状況調査票!$F:$AW,15,FALSE),"#,##0円")&amp;CHAR(10)&amp;VLOOKUP(A117,令和6年度契約状況調査票!$F:$AW,31,FALSE),VLOOKUP(A117,令和6年度契約状況調査票!$F:$AW,31,FALSE))))))))</f>
        <v/>
      </c>
      <c r="P117" s="127" t="str">
        <f>IF(A117="","",VLOOKUP(A117,令和6年度契約状況調査票!$F:$CE,52,FALSE))</f>
        <v/>
      </c>
    </row>
    <row r="118" spans="1:16" ht="60" customHeight="1">
      <c r="A118" s="126" t="str">
        <f>IF(MAX(令和6年度契約状況調査票!F13:F123)&gt;=ROW()-5,ROW()-5,"")</f>
        <v/>
      </c>
      <c r="B118" s="113" t="str">
        <f>IF(A118="","",VLOOKUP(A118,令和6年度契約状況調査票!$F:$AW,4,FALSE))</f>
        <v/>
      </c>
      <c r="C118" s="112" t="str">
        <f>IF(A118="","",VLOOKUP(A118,令和6年度契約状況調査票!$F:$AW,5,FALSE))</f>
        <v/>
      </c>
      <c r="D118" s="114" t="str">
        <f>IF(A118="","",VLOOKUP(A118,令和6年度契約状況調査票!$F:$AW,8,FALSE))</f>
        <v/>
      </c>
      <c r="E118" s="113" t="str">
        <f>IF(A118="","",VLOOKUP(A118,令和6年度契約状況調査票!$F:$AW,9,FALSE))</f>
        <v/>
      </c>
      <c r="F118" s="115" t="str">
        <f>IF(A118="","",VLOOKUP(A118,令和6年度契約状況調査票!$F:$AW,10,FALSE))</f>
        <v/>
      </c>
      <c r="G118" s="128" t="str">
        <f>IF(A118="","",VLOOKUP(A118,令和6年度契約状況調査票!$F:$AW,30,FALSE))</f>
        <v/>
      </c>
      <c r="H118" s="116" t="str">
        <f>IF(A118="","",IF(VLOOKUP(A118,令和6年度契約状況調査票!$F:$AW,13,FALSE)="他官署で調達手続きを実施のため","他官署で調達手続きを実施のため",IF(VLOOKUP(A118,令和6年度契約状況調査票!$F:$AW,20,FALSE)="②同種の他の契約の予定価格を類推されるおそれがあるため公表しない","同種の他の契約の予定価格を類推されるおそれがあるため公表しない",IF(VLOOKUP(A118,令和6年度契約状況調査票!$F:$AW,20,FALSE)="－","－",IF(VLOOKUP(A118,令和6年度契約状況調査票!$F:$AW,6,FALSE)&lt;&gt;"",TEXT(VLOOKUP(A118,令和6年度契約状況調査票!$F:$AW,13,FALSE),"#,##0円")&amp;CHAR(10)&amp;"(A)",VLOOKUP(A118,令和6年度契約状況調査票!$F:$AW,13,FALSE))))))</f>
        <v/>
      </c>
      <c r="I118" s="116" t="str">
        <f>IF(A118="","",VLOOKUP(A118,令和6年度契約状況調査票!$F:$AW,14,FALSE))</f>
        <v/>
      </c>
      <c r="J118" s="117" t="str">
        <f>IF(A118="","",IF(VLOOKUP(A118,令和6年度契約状況調査票!$F:$AW,13,FALSE)="他官署で調達手続きを実施のため","－",IF(VLOOKUP(A118,令和6年度契約状況調査票!$F:$AW,20,FALSE)="②同種の他の契約の予定価格を類推されるおそれがあるため公表しない","－",IF(VLOOKUP(A118,令和6年度契約状況調査票!$F:$AW,20,FALSE)="－","－",IF(VLOOKUP(A118,令和6年度契約状況調査票!$F:$AW,6,FALSE)&lt;&gt;"",TEXT(VLOOKUP(A118,令和6年度契約状況調査票!$F:$AW,16,FALSE),"#.0%")&amp;CHAR(10)&amp;"(B/A×100)",VLOOKUP(A118,令和6年度契約状況調査票!$F:$AW,16,FALSE))))))</f>
        <v/>
      </c>
      <c r="K118" s="129"/>
      <c r="L118" s="117" t="str">
        <f>IF(A118="","",IF(VLOOKUP(A118,令和6年度契約状況調査票!$F:$AW,26,FALSE)="①公益社団法人","公社",IF(VLOOKUP(A118,令和6年度契約状況調査票!$F:$AW,26,FALSE)="②公益財団法人","公財","")))</f>
        <v/>
      </c>
      <c r="M118" s="117" t="str">
        <f>IF(A118="","",VLOOKUP(A118,令和6年度契約状況調査票!$F:$AW,27,FALSE))</f>
        <v/>
      </c>
      <c r="N118" s="129" t="str">
        <f>IF(A118="","",IF(VLOOKUP(A118,令和6年度契約状況調査票!$F:$AW,12,FALSE)="国所管",VLOOKUP(A118,令和6年度契約状況調査票!$F:$AW,23,FALSE),""))</f>
        <v/>
      </c>
      <c r="O118" s="118" t="str">
        <f>IF(A118="","",IF(AND(Q118="○",P118="分担契約/単価契約"),"単価契約"&amp;CHAR(10)&amp;"予定調達総額 "&amp;TEXT(VLOOKUP(A118,令和6年度契約状況調査票!$F:$AW,15,FALSE),"#,##0円")&amp;"(B)"&amp;CHAR(10)&amp;"分担契約"&amp;CHAR(10)&amp;VLOOKUP(A118,令和6年度契約状況調査票!$F:$AW,31,FALSE),IF(AND(Q118="○",P118="分担契約"),"分担契約"&amp;CHAR(10)&amp;"契約総額 "&amp;TEXT(VLOOKUP(A118,令和6年度契約状況調査票!$F:$AW,15,FALSE),"#,##0円")&amp;"(B)"&amp;CHAR(10)&amp;VLOOKUP(A118,令和6年度契約状況調査票!$F:$AW,31,FALSE),(IF(P118="分担契約/単価契約","単価契約"&amp;CHAR(10)&amp;"予定調達総額 "&amp;TEXT(VLOOKUP(A118,令和6年度契約状況調査票!$F:$AW,15,FALSE),"#,##0円")&amp;CHAR(10)&amp;"分担契約"&amp;CHAR(10)&amp;VLOOKUP(A118,令和6年度契約状況調査票!$F:$AW,31,FALSE),IF(P118="分担契約","分担契約"&amp;CHAR(10)&amp;"契約総額 "&amp;TEXT(VLOOKUP(A118,令和6年度契約状況調査票!$F:$AW,15,FALSE),"#,##0円")&amp;CHAR(10)&amp;VLOOKUP(A118,令和6年度契約状況調査票!$F:$AW,31,FALSE),IF(P118="単価契約","単価契約"&amp;CHAR(10)&amp;"予定調達総額 "&amp;TEXT(VLOOKUP(A118,令和6年度契約状況調査票!$F:$AW,15,FALSE),"#,##0円")&amp;CHAR(10)&amp;VLOOKUP(A118,令和6年度契約状況調査票!$F:$AW,31,FALSE),VLOOKUP(A118,令和6年度契約状況調査票!$F:$AW,31,FALSE))))))))</f>
        <v/>
      </c>
      <c r="P118" s="127" t="str">
        <f>IF(A118="","",VLOOKUP(A118,令和6年度契約状況調査票!$F:$CE,52,FALSE))</f>
        <v/>
      </c>
    </row>
    <row r="119" spans="1:16" ht="60" customHeight="1">
      <c r="A119" s="126" t="str">
        <f>IF(MAX(令和6年度契約状況調査票!F13:F124)&gt;=ROW()-5,ROW()-5,"")</f>
        <v/>
      </c>
      <c r="B119" s="113" t="str">
        <f>IF(A119="","",VLOOKUP(A119,令和6年度契約状況調査票!$F:$AW,4,FALSE))</f>
        <v/>
      </c>
      <c r="C119" s="112" t="str">
        <f>IF(A119="","",VLOOKUP(A119,令和6年度契約状況調査票!$F:$AW,5,FALSE))</f>
        <v/>
      </c>
      <c r="D119" s="114" t="str">
        <f>IF(A119="","",VLOOKUP(A119,令和6年度契約状況調査票!$F:$AW,8,FALSE))</f>
        <v/>
      </c>
      <c r="E119" s="113" t="str">
        <f>IF(A119="","",VLOOKUP(A119,令和6年度契約状況調査票!$F:$AW,9,FALSE))</f>
        <v/>
      </c>
      <c r="F119" s="115" t="str">
        <f>IF(A119="","",VLOOKUP(A119,令和6年度契約状況調査票!$F:$AW,10,FALSE))</f>
        <v/>
      </c>
      <c r="G119" s="128" t="str">
        <f>IF(A119="","",VLOOKUP(A119,令和6年度契約状況調査票!$F:$AW,30,FALSE))</f>
        <v/>
      </c>
      <c r="H119" s="116" t="str">
        <f>IF(A119="","",IF(VLOOKUP(A119,令和6年度契約状況調査票!$F:$AW,13,FALSE)="他官署で調達手続きを実施のため","他官署で調達手続きを実施のため",IF(VLOOKUP(A119,令和6年度契約状況調査票!$F:$AW,20,FALSE)="②同種の他の契約の予定価格を類推されるおそれがあるため公表しない","同種の他の契約の予定価格を類推されるおそれがあるため公表しない",IF(VLOOKUP(A119,令和6年度契約状況調査票!$F:$AW,20,FALSE)="－","－",IF(VLOOKUP(A119,令和6年度契約状況調査票!$F:$AW,6,FALSE)&lt;&gt;"",TEXT(VLOOKUP(A119,令和6年度契約状況調査票!$F:$AW,13,FALSE),"#,##0円")&amp;CHAR(10)&amp;"(A)",VLOOKUP(A119,令和6年度契約状況調査票!$F:$AW,13,FALSE))))))</f>
        <v/>
      </c>
      <c r="I119" s="116" t="str">
        <f>IF(A119="","",VLOOKUP(A119,令和6年度契約状況調査票!$F:$AW,14,FALSE))</f>
        <v/>
      </c>
      <c r="J119" s="117" t="str">
        <f>IF(A119="","",IF(VLOOKUP(A119,令和6年度契約状況調査票!$F:$AW,13,FALSE)="他官署で調達手続きを実施のため","－",IF(VLOOKUP(A119,令和6年度契約状況調査票!$F:$AW,20,FALSE)="②同種の他の契約の予定価格を類推されるおそれがあるため公表しない","－",IF(VLOOKUP(A119,令和6年度契約状況調査票!$F:$AW,20,FALSE)="－","－",IF(VLOOKUP(A119,令和6年度契約状況調査票!$F:$AW,6,FALSE)&lt;&gt;"",TEXT(VLOOKUP(A119,令和6年度契約状況調査票!$F:$AW,16,FALSE),"#.0%")&amp;CHAR(10)&amp;"(B/A×100)",VLOOKUP(A119,令和6年度契約状況調査票!$F:$AW,16,FALSE))))))</f>
        <v/>
      </c>
      <c r="K119" s="129"/>
      <c r="L119" s="117" t="str">
        <f>IF(A119="","",IF(VLOOKUP(A119,令和6年度契約状況調査票!$F:$AW,26,FALSE)="①公益社団法人","公社",IF(VLOOKUP(A119,令和6年度契約状況調査票!$F:$AW,26,FALSE)="②公益財団法人","公財","")))</f>
        <v/>
      </c>
      <c r="M119" s="117" t="str">
        <f>IF(A119="","",VLOOKUP(A119,令和6年度契約状況調査票!$F:$AW,27,FALSE))</f>
        <v/>
      </c>
      <c r="N119" s="129" t="str">
        <f>IF(A119="","",IF(VLOOKUP(A119,令和6年度契約状況調査票!$F:$AW,12,FALSE)="国所管",VLOOKUP(A119,令和6年度契約状況調査票!$F:$AW,23,FALSE),""))</f>
        <v/>
      </c>
      <c r="O119" s="118" t="str">
        <f>IF(A119="","",IF(AND(Q119="○",P119="分担契約/単価契約"),"単価契約"&amp;CHAR(10)&amp;"予定調達総額 "&amp;TEXT(VLOOKUP(A119,令和6年度契約状況調査票!$F:$AW,15,FALSE),"#,##0円")&amp;"(B)"&amp;CHAR(10)&amp;"分担契約"&amp;CHAR(10)&amp;VLOOKUP(A119,令和6年度契約状況調査票!$F:$AW,31,FALSE),IF(AND(Q119="○",P119="分担契約"),"分担契約"&amp;CHAR(10)&amp;"契約総額 "&amp;TEXT(VLOOKUP(A119,令和6年度契約状況調査票!$F:$AW,15,FALSE),"#,##0円")&amp;"(B)"&amp;CHAR(10)&amp;VLOOKUP(A119,令和6年度契約状況調査票!$F:$AW,31,FALSE),(IF(P119="分担契約/単価契約","単価契約"&amp;CHAR(10)&amp;"予定調達総額 "&amp;TEXT(VLOOKUP(A119,令和6年度契約状況調査票!$F:$AW,15,FALSE),"#,##0円")&amp;CHAR(10)&amp;"分担契約"&amp;CHAR(10)&amp;VLOOKUP(A119,令和6年度契約状況調査票!$F:$AW,31,FALSE),IF(P119="分担契約","分担契約"&amp;CHAR(10)&amp;"契約総額 "&amp;TEXT(VLOOKUP(A119,令和6年度契約状況調査票!$F:$AW,15,FALSE),"#,##0円")&amp;CHAR(10)&amp;VLOOKUP(A119,令和6年度契約状況調査票!$F:$AW,31,FALSE),IF(P119="単価契約","単価契約"&amp;CHAR(10)&amp;"予定調達総額 "&amp;TEXT(VLOOKUP(A119,令和6年度契約状況調査票!$F:$AW,15,FALSE),"#,##0円")&amp;CHAR(10)&amp;VLOOKUP(A119,令和6年度契約状況調査票!$F:$AW,31,FALSE),VLOOKUP(A119,令和6年度契約状況調査票!$F:$AW,31,FALSE))))))))</f>
        <v/>
      </c>
      <c r="P119" s="127" t="str">
        <f>IF(A119="","",VLOOKUP(A119,令和6年度契約状況調査票!$F:$CE,52,FALSE))</f>
        <v/>
      </c>
    </row>
    <row r="120" spans="1:16" ht="60" customHeight="1">
      <c r="A120" s="126" t="str">
        <f>IF(MAX(令和6年度契約状況調査票!F13:F125)&gt;=ROW()-5,ROW()-5,"")</f>
        <v/>
      </c>
      <c r="B120" s="113" t="str">
        <f>IF(A120="","",VLOOKUP(A120,令和6年度契約状況調査票!$F:$AW,4,FALSE))</f>
        <v/>
      </c>
      <c r="C120" s="112" t="str">
        <f>IF(A120="","",VLOOKUP(A120,令和6年度契約状況調査票!$F:$AW,5,FALSE))</f>
        <v/>
      </c>
      <c r="D120" s="114" t="str">
        <f>IF(A120="","",VLOOKUP(A120,令和6年度契約状況調査票!$F:$AW,8,FALSE))</f>
        <v/>
      </c>
      <c r="E120" s="113" t="str">
        <f>IF(A120="","",VLOOKUP(A120,令和6年度契約状況調査票!$F:$AW,9,FALSE))</f>
        <v/>
      </c>
      <c r="F120" s="115" t="str">
        <f>IF(A120="","",VLOOKUP(A120,令和6年度契約状況調査票!$F:$AW,10,FALSE))</f>
        <v/>
      </c>
      <c r="G120" s="128" t="str">
        <f>IF(A120="","",VLOOKUP(A120,令和6年度契約状況調査票!$F:$AW,30,FALSE))</f>
        <v/>
      </c>
      <c r="H120" s="116" t="str">
        <f>IF(A120="","",IF(VLOOKUP(A120,令和6年度契約状況調査票!$F:$AW,13,FALSE)="他官署で調達手続きを実施のため","他官署で調達手続きを実施のため",IF(VLOOKUP(A120,令和6年度契約状況調査票!$F:$AW,20,FALSE)="②同種の他の契約の予定価格を類推されるおそれがあるため公表しない","同種の他の契約の予定価格を類推されるおそれがあるため公表しない",IF(VLOOKUP(A120,令和6年度契約状況調査票!$F:$AW,20,FALSE)="－","－",IF(VLOOKUP(A120,令和6年度契約状況調査票!$F:$AW,6,FALSE)&lt;&gt;"",TEXT(VLOOKUP(A120,令和6年度契約状況調査票!$F:$AW,13,FALSE),"#,##0円")&amp;CHAR(10)&amp;"(A)",VLOOKUP(A120,令和6年度契約状況調査票!$F:$AW,13,FALSE))))))</f>
        <v/>
      </c>
      <c r="I120" s="116" t="str">
        <f>IF(A120="","",VLOOKUP(A120,令和6年度契約状況調査票!$F:$AW,14,FALSE))</f>
        <v/>
      </c>
      <c r="J120" s="117" t="str">
        <f>IF(A120="","",IF(VLOOKUP(A120,令和6年度契約状況調査票!$F:$AW,13,FALSE)="他官署で調達手続きを実施のため","－",IF(VLOOKUP(A120,令和6年度契約状況調査票!$F:$AW,20,FALSE)="②同種の他の契約の予定価格を類推されるおそれがあるため公表しない","－",IF(VLOOKUP(A120,令和6年度契約状況調査票!$F:$AW,20,FALSE)="－","－",IF(VLOOKUP(A120,令和6年度契約状況調査票!$F:$AW,6,FALSE)&lt;&gt;"",TEXT(VLOOKUP(A120,令和6年度契約状況調査票!$F:$AW,16,FALSE),"#.0%")&amp;CHAR(10)&amp;"(B/A×100)",VLOOKUP(A120,令和6年度契約状況調査票!$F:$AW,16,FALSE))))))</f>
        <v/>
      </c>
      <c r="K120" s="129"/>
      <c r="L120" s="117" t="str">
        <f>IF(A120="","",IF(VLOOKUP(A120,令和6年度契約状況調査票!$F:$AW,26,FALSE)="①公益社団法人","公社",IF(VLOOKUP(A120,令和6年度契約状況調査票!$F:$AW,26,FALSE)="②公益財団法人","公財","")))</f>
        <v/>
      </c>
      <c r="M120" s="117" t="str">
        <f>IF(A120="","",VLOOKUP(A120,令和6年度契約状況調査票!$F:$AW,27,FALSE))</f>
        <v/>
      </c>
      <c r="N120" s="129" t="str">
        <f>IF(A120="","",IF(VLOOKUP(A120,令和6年度契約状況調査票!$F:$AW,12,FALSE)="国所管",VLOOKUP(A120,令和6年度契約状況調査票!$F:$AW,23,FALSE),""))</f>
        <v/>
      </c>
      <c r="O120" s="118" t="str">
        <f>IF(A120="","",IF(AND(Q120="○",P120="分担契約/単価契約"),"単価契約"&amp;CHAR(10)&amp;"予定調達総額 "&amp;TEXT(VLOOKUP(A120,令和6年度契約状況調査票!$F:$AW,15,FALSE),"#,##0円")&amp;"(B)"&amp;CHAR(10)&amp;"分担契約"&amp;CHAR(10)&amp;VLOOKUP(A120,令和6年度契約状況調査票!$F:$AW,31,FALSE),IF(AND(Q120="○",P120="分担契約"),"分担契約"&amp;CHAR(10)&amp;"契約総額 "&amp;TEXT(VLOOKUP(A120,令和6年度契約状況調査票!$F:$AW,15,FALSE),"#,##0円")&amp;"(B)"&amp;CHAR(10)&amp;VLOOKUP(A120,令和6年度契約状況調査票!$F:$AW,31,FALSE),(IF(P120="分担契約/単価契約","単価契約"&amp;CHAR(10)&amp;"予定調達総額 "&amp;TEXT(VLOOKUP(A120,令和6年度契約状況調査票!$F:$AW,15,FALSE),"#,##0円")&amp;CHAR(10)&amp;"分担契約"&amp;CHAR(10)&amp;VLOOKUP(A120,令和6年度契約状況調査票!$F:$AW,31,FALSE),IF(P120="分担契約","分担契約"&amp;CHAR(10)&amp;"契約総額 "&amp;TEXT(VLOOKUP(A120,令和6年度契約状況調査票!$F:$AW,15,FALSE),"#,##0円")&amp;CHAR(10)&amp;VLOOKUP(A120,令和6年度契約状況調査票!$F:$AW,31,FALSE),IF(P120="単価契約","単価契約"&amp;CHAR(10)&amp;"予定調達総額 "&amp;TEXT(VLOOKUP(A120,令和6年度契約状況調査票!$F:$AW,15,FALSE),"#,##0円")&amp;CHAR(10)&amp;VLOOKUP(A120,令和6年度契約状況調査票!$F:$AW,31,FALSE),VLOOKUP(A120,令和6年度契約状況調査票!$F:$AW,31,FALSE))))))))</f>
        <v/>
      </c>
      <c r="P120" s="127" t="str">
        <f>IF(A120="","",VLOOKUP(A120,令和6年度契約状況調査票!$F:$CE,52,FALSE))</f>
        <v/>
      </c>
    </row>
    <row r="121" spans="1:16" ht="60" customHeight="1">
      <c r="A121" s="126" t="str">
        <f>IF(MAX(令和6年度契約状況調査票!F13:F126)&gt;=ROW()-5,ROW()-5,"")</f>
        <v/>
      </c>
      <c r="B121" s="113" t="str">
        <f>IF(A121="","",VLOOKUP(A121,令和6年度契約状況調査票!$F:$AW,4,FALSE))</f>
        <v/>
      </c>
      <c r="C121" s="112" t="str">
        <f>IF(A121="","",VLOOKUP(A121,令和6年度契約状況調査票!$F:$AW,5,FALSE))</f>
        <v/>
      </c>
      <c r="D121" s="114" t="str">
        <f>IF(A121="","",VLOOKUP(A121,令和6年度契約状況調査票!$F:$AW,8,FALSE))</f>
        <v/>
      </c>
      <c r="E121" s="113" t="str">
        <f>IF(A121="","",VLOOKUP(A121,令和6年度契約状況調査票!$F:$AW,9,FALSE))</f>
        <v/>
      </c>
      <c r="F121" s="115" t="str">
        <f>IF(A121="","",VLOOKUP(A121,令和6年度契約状況調査票!$F:$AW,10,FALSE))</f>
        <v/>
      </c>
      <c r="G121" s="128" t="str">
        <f>IF(A121="","",VLOOKUP(A121,令和6年度契約状況調査票!$F:$AW,30,FALSE))</f>
        <v/>
      </c>
      <c r="H121" s="116" t="str">
        <f>IF(A121="","",IF(VLOOKUP(A121,令和6年度契約状況調査票!$F:$AW,13,FALSE)="他官署で調達手続きを実施のため","他官署で調達手続きを実施のため",IF(VLOOKUP(A121,令和6年度契約状況調査票!$F:$AW,20,FALSE)="②同種の他の契約の予定価格を類推されるおそれがあるため公表しない","同種の他の契約の予定価格を類推されるおそれがあるため公表しない",IF(VLOOKUP(A121,令和6年度契約状況調査票!$F:$AW,20,FALSE)="－","－",IF(VLOOKUP(A121,令和6年度契約状況調査票!$F:$AW,6,FALSE)&lt;&gt;"",TEXT(VLOOKUP(A121,令和6年度契約状況調査票!$F:$AW,13,FALSE),"#,##0円")&amp;CHAR(10)&amp;"(A)",VLOOKUP(A121,令和6年度契約状況調査票!$F:$AW,13,FALSE))))))</f>
        <v/>
      </c>
      <c r="I121" s="116" t="str">
        <f>IF(A121="","",VLOOKUP(A121,令和6年度契約状況調査票!$F:$AW,14,FALSE))</f>
        <v/>
      </c>
      <c r="J121" s="117" t="str">
        <f>IF(A121="","",IF(VLOOKUP(A121,令和6年度契約状況調査票!$F:$AW,13,FALSE)="他官署で調達手続きを実施のため","－",IF(VLOOKUP(A121,令和6年度契約状況調査票!$F:$AW,20,FALSE)="②同種の他の契約の予定価格を類推されるおそれがあるため公表しない","－",IF(VLOOKUP(A121,令和6年度契約状況調査票!$F:$AW,20,FALSE)="－","－",IF(VLOOKUP(A121,令和6年度契約状況調査票!$F:$AW,6,FALSE)&lt;&gt;"",TEXT(VLOOKUP(A121,令和6年度契約状況調査票!$F:$AW,16,FALSE),"#.0%")&amp;CHAR(10)&amp;"(B/A×100)",VLOOKUP(A121,令和6年度契約状況調査票!$F:$AW,16,FALSE))))))</f>
        <v/>
      </c>
      <c r="K121" s="129"/>
      <c r="L121" s="117" t="str">
        <f>IF(A121="","",IF(VLOOKUP(A121,令和6年度契約状況調査票!$F:$AW,26,FALSE)="①公益社団法人","公社",IF(VLOOKUP(A121,令和6年度契約状況調査票!$F:$AW,26,FALSE)="②公益財団法人","公財","")))</f>
        <v/>
      </c>
      <c r="M121" s="117" t="str">
        <f>IF(A121="","",VLOOKUP(A121,令和6年度契約状況調査票!$F:$AW,27,FALSE))</f>
        <v/>
      </c>
      <c r="N121" s="129" t="str">
        <f>IF(A121="","",IF(VLOOKUP(A121,令和6年度契約状況調査票!$F:$AW,12,FALSE)="国所管",VLOOKUP(A121,令和6年度契約状況調査票!$F:$AW,23,FALSE),""))</f>
        <v/>
      </c>
      <c r="O121" s="118" t="str">
        <f>IF(A121="","",IF(AND(Q121="○",P121="分担契約/単価契約"),"単価契約"&amp;CHAR(10)&amp;"予定調達総額 "&amp;TEXT(VLOOKUP(A121,令和6年度契約状況調査票!$F:$AW,15,FALSE),"#,##0円")&amp;"(B)"&amp;CHAR(10)&amp;"分担契約"&amp;CHAR(10)&amp;VLOOKUP(A121,令和6年度契約状況調査票!$F:$AW,31,FALSE),IF(AND(Q121="○",P121="分担契約"),"分担契約"&amp;CHAR(10)&amp;"契約総額 "&amp;TEXT(VLOOKUP(A121,令和6年度契約状況調査票!$F:$AW,15,FALSE),"#,##0円")&amp;"(B)"&amp;CHAR(10)&amp;VLOOKUP(A121,令和6年度契約状況調査票!$F:$AW,31,FALSE),(IF(P121="分担契約/単価契約","単価契約"&amp;CHAR(10)&amp;"予定調達総額 "&amp;TEXT(VLOOKUP(A121,令和6年度契約状況調査票!$F:$AW,15,FALSE),"#,##0円")&amp;CHAR(10)&amp;"分担契約"&amp;CHAR(10)&amp;VLOOKUP(A121,令和6年度契約状況調査票!$F:$AW,31,FALSE),IF(P121="分担契約","分担契約"&amp;CHAR(10)&amp;"契約総額 "&amp;TEXT(VLOOKUP(A121,令和6年度契約状況調査票!$F:$AW,15,FALSE),"#,##0円")&amp;CHAR(10)&amp;VLOOKUP(A121,令和6年度契約状況調査票!$F:$AW,31,FALSE),IF(P121="単価契約","単価契約"&amp;CHAR(10)&amp;"予定調達総額 "&amp;TEXT(VLOOKUP(A121,令和6年度契約状況調査票!$F:$AW,15,FALSE),"#,##0円")&amp;CHAR(10)&amp;VLOOKUP(A121,令和6年度契約状況調査票!$F:$AW,31,FALSE),VLOOKUP(A121,令和6年度契約状況調査票!$F:$AW,31,FALSE))))))))</f>
        <v/>
      </c>
      <c r="P121" s="127" t="str">
        <f>IF(A121="","",VLOOKUP(A121,令和6年度契約状況調査票!$F:$CE,52,FALSE))</f>
        <v/>
      </c>
    </row>
    <row r="122" spans="1:16" ht="60" customHeight="1">
      <c r="A122" s="126" t="str">
        <f>IF(MAX(令和6年度契約状況調査票!F13:F127)&gt;=ROW()-5,ROW()-5,"")</f>
        <v/>
      </c>
      <c r="B122" s="113" t="str">
        <f>IF(A122="","",VLOOKUP(A122,令和6年度契約状況調査票!$F:$AW,4,FALSE))</f>
        <v/>
      </c>
      <c r="C122" s="112" t="str">
        <f>IF(A122="","",VLOOKUP(A122,令和6年度契約状況調査票!$F:$AW,5,FALSE))</f>
        <v/>
      </c>
      <c r="D122" s="114" t="str">
        <f>IF(A122="","",VLOOKUP(A122,令和6年度契約状況調査票!$F:$AW,8,FALSE))</f>
        <v/>
      </c>
      <c r="E122" s="113" t="str">
        <f>IF(A122="","",VLOOKUP(A122,令和6年度契約状況調査票!$F:$AW,9,FALSE))</f>
        <v/>
      </c>
      <c r="F122" s="115" t="str">
        <f>IF(A122="","",VLOOKUP(A122,令和6年度契約状況調査票!$F:$AW,10,FALSE))</f>
        <v/>
      </c>
      <c r="G122" s="128" t="str">
        <f>IF(A122="","",VLOOKUP(A122,令和6年度契約状況調査票!$F:$AW,30,FALSE))</f>
        <v/>
      </c>
      <c r="H122" s="116" t="str">
        <f>IF(A122="","",IF(VLOOKUP(A122,令和6年度契約状況調査票!$F:$AW,13,FALSE)="他官署で調達手続きを実施のため","他官署で調達手続きを実施のため",IF(VLOOKUP(A122,令和6年度契約状況調査票!$F:$AW,20,FALSE)="②同種の他の契約の予定価格を類推されるおそれがあるため公表しない","同種の他の契約の予定価格を類推されるおそれがあるため公表しない",IF(VLOOKUP(A122,令和6年度契約状況調査票!$F:$AW,20,FALSE)="－","－",IF(VLOOKUP(A122,令和6年度契約状況調査票!$F:$AW,6,FALSE)&lt;&gt;"",TEXT(VLOOKUP(A122,令和6年度契約状況調査票!$F:$AW,13,FALSE),"#,##0円")&amp;CHAR(10)&amp;"(A)",VLOOKUP(A122,令和6年度契約状況調査票!$F:$AW,13,FALSE))))))</f>
        <v/>
      </c>
      <c r="I122" s="116" t="str">
        <f>IF(A122="","",VLOOKUP(A122,令和6年度契約状況調査票!$F:$AW,14,FALSE))</f>
        <v/>
      </c>
      <c r="J122" s="117" t="str">
        <f>IF(A122="","",IF(VLOOKUP(A122,令和6年度契約状況調査票!$F:$AW,13,FALSE)="他官署で調達手続きを実施のため","－",IF(VLOOKUP(A122,令和6年度契約状況調査票!$F:$AW,20,FALSE)="②同種の他の契約の予定価格を類推されるおそれがあるため公表しない","－",IF(VLOOKUP(A122,令和6年度契約状況調査票!$F:$AW,20,FALSE)="－","－",IF(VLOOKUP(A122,令和6年度契約状況調査票!$F:$AW,6,FALSE)&lt;&gt;"",TEXT(VLOOKUP(A122,令和6年度契約状況調査票!$F:$AW,16,FALSE),"#.0%")&amp;CHAR(10)&amp;"(B/A×100)",VLOOKUP(A122,令和6年度契約状況調査票!$F:$AW,16,FALSE))))))</f>
        <v/>
      </c>
      <c r="K122" s="129"/>
      <c r="L122" s="117" t="str">
        <f>IF(A122="","",IF(VLOOKUP(A122,令和6年度契約状況調査票!$F:$AW,26,FALSE)="①公益社団法人","公社",IF(VLOOKUP(A122,令和6年度契約状況調査票!$F:$AW,26,FALSE)="②公益財団法人","公財","")))</f>
        <v/>
      </c>
      <c r="M122" s="117" t="str">
        <f>IF(A122="","",VLOOKUP(A122,令和6年度契約状況調査票!$F:$AW,27,FALSE))</f>
        <v/>
      </c>
      <c r="N122" s="129" t="str">
        <f>IF(A122="","",IF(VLOOKUP(A122,令和6年度契約状況調査票!$F:$AW,12,FALSE)="国所管",VLOOKUP(A122,令和6年度契約状況調査票!$F:$AW,23,FALSE),""))</f>
        <v/>
      </c>
      <c r="O122" s="118" t="str">
        <f>IF(A122="","",IF(AND(Q122="○",P122="分担契約/単価契約"),"単価契約"&amp;CHAR(10)&amp;"予定調達総額 "&amp;TEXT(VLOOKUP(A122,令和6年度契約状況調査票!$F:$AW,15,FALSE),"#,##0円")&amp;"(B)"&amp;CHAR(10)&amp;"分担契約"&amp;CHAR(10)&amp;VLOOKUP(A122,令和6年度契約状況調査票!$F:$AW,31,FALSE),IF(AND(Q122="○",P122="分担契約"),"分担契約"&amp;CHAR(10)&amp;"契約総額 "&amp;TEXT(VLOOKUP(A122,令和6年度契約状況調査票!$F:$AW,15,FALSE),"#,##0円")&amp;"(B)"&amp;CHAR(10)&amp;VLOOKUP(A122,令和6年度契約状況調査票!$F:$AW,31,FALSE),(IF(P122="分担契約/単価契約","単価契約"&amp;CHAR(10)&amp;"予定調達総額 "&amp;TEXT(VLOOKUP(A122,令和6年度契約状況調査票!$F:$AW,15,FALSE),"#,##0円")&amp;CHAR(10)&amp;"分担契約"&amp;CHAR(10)&amp;VLOOKUP(A122,令和6年度契約状況調査票!$F:$AW,31,FALSE),IF(P122="分担契約","分担契約"&amp;CHAR(10)&amp;"契約総額 "&amp;TEXT(VLOOKUP(A122,令和6年度契約状況調査票!$F:$AW,15,FALSE),"#,##0円")&amp;CHAR(10)&amp;VLOOKUP(A122,令和6年度契約状況調査票!$F:$AW,31,FALSE),IF(P122="単価契約","単価契約"&amp;CHAR(10)&amp;"予定調達総額 "&amp;TEXT(VLOOKUP(A122,令和6年度契約状況調査票!$F:$AW,15,FALSE),"#,##0円")&amp;CHAR(10)&amp;VLOOKUP(A122,令和6年度契約状況調査票!$F:$AW,31,FALSE),VLOOKUP(A122,令和6年度契約状況調査票!$F:$AW,31,FALSE))))))))</f>
        <v/>
      </c>
      <c r="P122" s="127" t="str">
        <f>IF(A122="","",VLOOKUP(A122,令和6年度契約状況調査票!$F:$CE,52,FALSE))</f>
        <v/>
      </c>
    </row>
    <row r="123" spans="1:16" ht="60" customHeight="1">
      <c r="A123" s="126" t="str">
        <f>IF(MAX(令和6年度契約状況調査票!F13:F128)&gt;=ROW()-5,ROW()-5,"")</f>
        <v/>
      </c>
      <c r="B123" s="113" t="str">
        <f>IF(A123="","",VLOOKUP(A123,令和6年度契約状況調査票!$F:$AW,4,FALSE))</f>
        <v/>
      </c>
      <c r="C123" s="112" t="str">
        <f>IF(A123="","",VLOOKUP(A123,令和6年度契約状況調査票!$F:$AW,5,FALSE))</f>
        <v/>
      </c>
      <c r="D123" s="114" t="str">
        <f>IF(A123="","",VLOOKUP(A123,令和6年度契約状況調査票!$F:$AW,8,FALSE))</f>
        <v/>
      </c>
      <c r="E123" s="113" t="str">
        <f>IF(A123="","",VLOOKUP(A123,令和6年度契約状況調査票!$F:$AW,9,FALSE))</f>
        <v/>
      </c>
      <c r="F123" s="115" t="str">
        <f>IF(A123="","",VLOOKUP(A123,令和6年度契約状況調査票!$F:$AW,10,FALSE))</f>
        <v/>
      </c>
      <c r="G123" s="128" t="str">
        <f>IF(A123="","",VLOOKUP(A123,令和6年度契約状況調査票!$F:$AW,30,FALSE))</f>
        <v/>
      </c>
      <c r="H123" s="116" t="str">
        <f>IF(A123="","",IF(VLOOKUP(A123,令和6年度契約状況調査票!$F:$AW,13,FALSE)="他官署で調達手続きを実施のため","他官署で調達手続きを実施のため",IF(VLOOKUP(A123,令和6年度契約状況調査票!$F:$AW,20,FALSE)="②同種の他の契約の予定価格を類推されるおそれがあるため公表しない","同種の他の契約の予定価格を類推されるおそれがあるため公表しない",IF(VLOOKUP(A123,令和6年度契約状況調査票!$F:$AW,20,FALSE)="－","－",IF(VLOOKUP(A123,令和6年度契約状況調査票!$F:$AW,6,FALSE)&lt;&gt;"",TEXT(VLOOKUP(A123,令和6年度契約状況調査票!$F:$AW,13,FALSE),"#,##0円")&amp;CHAR(10)&amp;"(A)",VLOOKUP(A123,令和6年度契約状況調査票!$F:$AW,13,FALSE))))))</f>
        <v/>
      </c>
      <c r="I123" s="116" t="str">
        <f>IF(A123="","",VLOOKUP(A123,令和6年度契約状況調査票!$F:$AW,14,FALSE))</f>
        <v/>
      </c>
      <c r="J123" s="117" t="str">
        <f>IF(A123="","",IF(VLOOKUP(A123,令和6年度契約状況調査票!$F:$AW,13,FALSE)="他官署で調達手続きを実施のため","－",IF(VLOOKUP(A123,令和6年度契約状況調査票!$F:$AW,20,FALSE)="②同種の他の契約の予定価格を類推されるおそれがあるため公表しない","－",IF(VLOOKUP(A123,令和6年度契約状況調査票!$F:$AW,20,FALSE)="－","－",IF(VLOOKUP(A123,令和6年度契約状況調査票!$F:$AW,6,FALSE)&lt;&gt;"",TEXT(VLOOKUP(A123,令和6年度契約状況調査票!$F:$AW,16,FALSE),"#.0%")&amp;CHAR(10)&amp;"(B/A×100)",VLOOKUP(A123,令和6年度契約状況調査票!$F:$AW,16,FALSE))))))</f>
        <v/>
      </c>
      <c r="K123" s="129"/>
      <c r="L123" s="117" t="str">
        <f>IF(A123="","",IF(VLOOKUP(A123,令和6年度契約状況調査票!$F:$AW,26,FALSE)="①公益社団法人","公社",IF(VLOOKUP(A123,令和6年度契約状況調査票!$F:$AW,26,FALSE)="②公益財団法人","公財","")))</f>
        <v/>
      </c>
      <c r="M123" s="117" t="str">
        <f>IF(A123="","",VLOOKUP(A123,令和6年度契約状況調査票!$F:$AW,27,FALSE))</f>
        <v/>
      </c>
      <c r="N123" s="129" t="str">
        <f>IF(A123="","",IF(VLOOKUP(A123,令和6年度契約状況調査票!$F:$AW,12,FALSE)="国所管",VLOOKUP(A123,令和6年度契約状況調査票!$F:$AW,23,FALSE),""))</f>
        <v/>
      </c>
      <c r="O123" s="118" t="str">
        <f>IF(A123="","",IF(AND(Q123="○",P123="分担契約/単価契約"),"単価契約"&amp;CHAR(10)&amp;"予定調達総額 "&amp;TEXT(VLOOKUP(A123,令和6年度契約状況調査票!$F:$AW,15,FALSE),"#,##0円")&amp;"(B)"&amp;CHAR(10)&amp;"分担契約"&amp;CHAR(10)&amp;VLOOKUP(A123,令和6年度契約状況調査票!$F:$AW,31,FALSE),IF(AND(Q123="○",P123="分担契約"),"分担契約"&amp;CHAR(10)&amp;"契約総額 "&amp;TEXT(VLOOKUP(A123,令和6年度契約状況調査票!$F:$AW,15,FALSE),"#,##0円")&amp;"(B)"&amp;CHAR(10)&amp;VLOOKUP(A123,令和6年度契約状況調査票!$F:$AW,31,FALSE),(IF(P123="分担契約/単価契約","単価契約"&amp;CHAR(10)&amp;"予定調達総額 "&amp;TEXT(VLOOKUP(A123,令和6年度契約状況調査票!$F:$AW,15,FALSE),"#,##0円")&amp;CHAR(10)&amp;"分担契約"&amp;CHAR(10)&amp;VLOOKUP(A123,令和6年度契約状況調査票!$F:$AW,31,FALSE),IF(P123="分担契約","分担契約"&amp;CHAR(10)&amp;"契約総額 "&amp;TEXT(VLOOKUP(A123,令和6年度契約状況調査票!$F:$AW,15,FALSE),"#,##0円")&amp;CHAR(10)&amp;VLOOKUP(A123,令和6年度契約状況調査票!$F:$AW,31,FALSE),IF(P123="単価契約","単価契約"&amp;CHAR(10)&amp;"予定調達総額 "&amp;TEXT(VLOOKUP(A123,令和6年度契約状況調査票!$F:$AW,15,FALSE),"#,##0円")&amp;CHAR(10)&amp;VLOOKUP(A123,令和6年度契約状況調査票!$F:$AW,31,FALSE),VLOOKUP(A123,令和6年度契約状況調査票!$F:$AW,31,FALSE))))))))</f>
        <v/>
      </c>
      <c r="P123" s="127" t="str">
        <f>IF(A123="","",VLOOKUP(A123,令和6年度契約状況調査票!$F:$CE,52,FALSE))</f>
        <v/>
      </c>
    </row>
    <row r="124" spans="1:16" ht="60" customHeight="1">
      <c r="A124" s="126" t="str">
        <f>IF(MAX(令和6年度契約状況調査票!F13:F129)&gt;=ROW()-5,ROW()-5,"")</f>
        <v/>
      </c>
      <c r="B124" s="113" t="str">
        <f>IF(A124="","",VLOOKUP(A124,令和6年度契約状況調査票!$F:$AW,4,FALSE))</f>
        <v/>
      </c>
      <c r="C124" s="112" t="str">
        <f>IF(A124="","",VLOOKUP(A124,令和6年度契約状況調査票!$F:$AW,5,FALSE))</f>
        <v/>
      </c>
      <c r="D124" s="114" t="str">
        <f>IF(A124="","",VLOOKUP(A124,令和6年度契約状況調査票!$F:$AW,8,FALSE))</f>
        <v/>
      </c>
      <c r="E124" s="113" t="str">
        <f>IF(A124="","",VLOOKUP(A124,令和6年度契約状況調査票!$F:$AW,9,FALSE))</f>
        <v/>
      </c>
      <c r="F124" s="115" t="str">
        <f>IF(A124="","",VLOOKUP(A124,令和6年度契約状況調査票!$F:$AW,10,FALSE))</f>
        <v/>
      </c>
      <c r="G124" s="128" t="str">
        <f>IF(A124="","",VLOOKUP(A124,令和6年度契約状況調査票!$F:$AW,30,FALSE))</f>
        <v/>
      </c>
      <c r="H124" s="116" t="str">
        <f>IF(A124="","",IF(VLOOKUP(A124,令和6年度契約状況調査票!$F:$AW,13,FALSE)="他官署で調達手続きを実施のため","他官署で調達手続きを実施のため",IF(VLOOKUP(A124,令和6年度契約状況調査票!$F:$AW,20,FALSE)="②同種の他の契約の予定価格を類推されるおそれがあるため公表しない","同種の他の契約の予定価格を類推されるおそれがあるため公表しない",IF(VLOOKUP(A124,令和6年度契約状況調査票!$F:$AW,20,FALSE)="－","－",IF(VLOOKUP(A124,令和6年度契約状況調査票!$F:$AW,6,FALSE)&lt;&gt;"",TEXT(VLOOKUP(A124,令和6年度契約状況調査票!$F:$AW,13,FALSE),"#,##0円")&amp;CHAR(10)&amp;"(A)",VLOOKUP(A124,令和6年度契約状況調査票!$F:$AW,13,FALSE))))))</f>
        <v/>
      </c>
      <c r="I124" s="116" t="str">
        <f>IF(A124="","",VLOOKUP(A124,令和6年度契約状況調査票!$F:$AW,14,FALSE))</f>
        <v/>
      </c>
      <c r="J124" s="117" t="str">
        <f>IF(A124="","",IF(VLOOKUP(A124,令和6年度契約状況調査票!$F:$AW,13,FALSE)="他官署で調達手続きを実施のため","－",IF(VLOOKUP(A124,令和6年度契約状況調査票!$F:$AW,20,FALSE)="②同種の他の契約の予定価格を類推されるおそれがあるため公表しない","－",IF(VLOOKUP(A124,令和6年度契約状況調査票!$F:$AW,20,FALSE)="－","－",IF(VLOOKUP(A124,令和6年度契約状況調査票!$F:$AW,6,FALSE)&lt;&gt;"",TEXT(VLOOKUP(A124,令和6年度契約状況調査票!$F:$AW,16,FALSE),"#.0%")&amp;CHAR(10)&amp;"(B/A×100)",VLOOKUP(A124,令和6年度契約状況調査票!$F:$AW,16,FALSE))))))</f>
        <v/>
      </c>
      <c r="K124" s="129"/>
      <c r="L124" s="117" t="str">
        <f>IF(A124="","",IF(VLOOKUP(A124,令和6年度契約状況調査票!$F:$AW,26,FALSE)="①公益社団法人","公社",IF(VLOOKUP(A124,令和6年度契約状況調査票!$F:$AW,26,FALSE)="②公益財団法人","公財","")))</f>
        <v/>
      </c>
      <c r="M124" s="117" t="str">
        <f>IF(A124="","",VLOOKUP(A124,令和6年度契約状況調査票!$F:$AW,27,FALSE))</f>
        <v/>
      </c>
      <c r="N124" s="129" t="str">
        <f>IF(A124="","",IF(VLOOKUP(A124,令和6年度契約状況調査票!$F:$AW,12,FALSE)="国所管",VLOOKUP(A124,令和6年度契約状況調査票!$F:$AW,23,FALSE),""))</f>
        <v/>
      </c>
      <c r="O124" s="118" t="str">
        <f>IF(A124="","",IF(AND(Q124="○",P124="分担契約/単価契約"),"単価契約"&amp;CHAR(10)&amp;"予定調達総額 "&amp;TEXT(VLOOKUP(A124,令和6年度契約状況調査票!$F:$AW,15,FALSE),"#,##0円")&amp;"(B)"&amp;CHAR(10)&amp;"分担契約"&amp;CHAR(10)&amp;VLOOKUP(A124,令和6年度契約状況調査票!$F:$AW,31,FALSE),IF(AND(Q124="○",P124="分担契約"),"分担契約"&amp;CHAR(10)&amp;"契約総額 "&amp;TEXT(VLOOKUP(A124,令和6年度契約状況調査票!$F:$AW,15,FALSE),"#,##0円")&amp;"(B)"&amp;CHAR(10)&amp;VLOOKUP(A124,令和6年度契約状況調査票!$F:$AW,31,FALSE),(IF(P124="分担契約/単価契約","単価契約"&amp;CHAR(10)&amp;"予定調達総額 "&amp;TEXT(VLOOKUP(A124,令和6年度契約状況調査票!$F:$AW,15,FALSE),"#,##0円")&amp;CHAR(10)&amp;"分担契約"&amp;CHAR(10)&amp;VLOOKUP(A124,令和6年度契約状況調査票!$F:$AW,31,FALSE),IF(P124="分担契約","分担契約"&amp;CHAR(10)&amp;"契約総額 "&amp;TEXT(VLOOKUP(A124,令和6年度契約状況調査票!$F:$AW,15,FALSE),"#,##0円")&amp;CHAR(10)&amp;VLOOKUP(A124,令和6年度契約状況調査票!$F:$AW,31,FALSE),IF(P124="単価契約","単価契約"&amp;CHAR(10)&amp;"予定調達総額 "&amp;TEXT(VLOOKUP(A124,令和6年度契約状況調査票!$F:$AW,15,FALSE),"#,##0円")&amp;CHAR(10)&amp;VLOOKUP(A124,令和6年度契約状況調査票!$F:$AW,31,FALSE),VLOOKUP(A124,令和6年度契約状況調査票!$F:$AW,31,FALSE))))))))</f>
        <v/>
      </c>
      <c r="P124" s="127" t="str">
        <f>IF(A124="","",VLOOKUP(A124,令和6年度契約状況調査票!$F:$CE,52,FALSE))</f>
        <v/>
      </c>
    </row>
    <row r="125" spans="1:16" ht="60" customHeight="1">
      <c r="A125" s="126" t="str">
        <f>IF(MAX(令和6年度契約状況調査票!F13:F130)&gt;=ROW()-5,ROW()-5,"")</f>
        <v/>
      </c>
      <c r="B125" s="113" t="str">
        <f>IF(A125="","",VLOOKUP(A125,令和6年度契約状況調査票!$F:$AW,4,FALSE))</f>
        <v/>
      </c>
      <c r="C125" s="112" t="str">
        <f>IF(A125="","",VLOOKUP(A125,令和6年度契約状況調査票!$F:$AW,5,FALSE))</f>
        <v/>
      </c>
      <c r="D125" s="114" t="str">
        <f>IF(A125="","",VLOOKUP(A125,令和6年度契約状況調査票!$F:$AW,8,FALSE))</f>
        <v/>
      </c>
      <c r="E125" s="113" t="str">
        <f>IF(A125="","",VLOOKUP(A125,令和6年度契約状況調査票!$F:$AW,9,FALSE))</f>
        <v/>
      </c>
      <c r="F125" s="115" t="str">
        <f>IF(A125="","",VLOOKUP(A125,令和6年度契約状況調査票!$F:$AW,10,FALSE))</f>
        <v/>
      </c>
      <c r="G125" s="128" t="str">
        <f>IF(A125="","",VLOOKUP(A125,令和6年度契約状況調査票!$F:$AW,30,FALSE))</f>
        <v/>
      </c>
      <c r="H125" s="116" t="str">
        <f>IF(A125="","",IF(VLOOKUP(A125,令和6年度契約状況調査票!$F:$AW,13,FALSE)="他官署で調達手続きを実施のため","他官署で調達手続きを実施のため",IF(VLOOKUP(A125,令和6年度契約状況調査票!$F:$AW,20,FALSE)="②同種の他の契約の予定価格を類推されるおそれがあるため公表しない","同種の他の契約の予定価格を類推されるおそれがあるため公表しない",IF(VLOOKUP(A125,令和6年度契約状況調査票!$F:$AW,20,FALSE)="－","－",IF(VLOOKUP(A125,令和6年度契約状況調査票!$F:$AW,6,FALSE)&lt;&gt;"",TEXT(VLOOKUP(A125,令和6年度契約状況調査票!$F:$AW,13,FALSE),"#,##0円")&amp;CHAR(10)&amp;"(A)",VLOOKUP(A125,令和6年度契約状況調査票!$F:$AW,13,FALSE))))))</f>
        <v/>
      </c>
      <c r="I125" s="116" t="str">
        <f>IF(A125="","",VLOOKUP(A125,令和6年度契約状況調査票!$F:$AW,14,FALSE))</f>
        <v/>
      </c>
      <c r="J125" s="117" t="str">
        <f>IF(A125="","",IF(VLOOKUP(A125,令和6年度契約状況調査票!$F:$AW,13,FALSE)="他官署で調達手続きを実施のため","－",IF(VLOOKUP(A125,令和6年度契約状況調査票!$F:$AW,20,FALSE)="②同種の他の契約の予定価格を類推されるおそれがあるため公表しない","－",IF(VLOOKUP(A125,令和6年度契約状況調査票!$F:$AW,20,FALSE)="－","－",IF(VLOOKUP(A125,令和6年度契約状況調査票!$F:$AW,6,FALSE)&lt;&gt;"",TEXT(VLOOKUP(A125,令和6年度契約状況調査票!$F:$AW,16,FALSE),"#.0%")&amp;CHAR(10)&amp;"(B/A×100)",VLOOKUP(A125,令和6年度契約状況調査票!$F:$AW,16,FALSE))))))</f>
        <v/>
      </c>
      <c r="K125" s="129"/>
      <c r="L125" s="117" t="str">
        <f>IF(A125="","",IF(VLOOKUP(A125,令和6年度契約状況調査票!$F:$AW,26,FALSE)="①公益社団法人","公社",IF(VLOOKUP(A125,令和6年度契約状況調査票!$F:$AW,26,FALSE)="②公益財団法人","公財","")))</f>
        <v/>
      </c>
      <c r="M125" s="117" t="str">
        <f>IF(A125="","",VLOOKUP(A125,令和6年度契約状況調査票!$F:$AW,27,FALSE))</f>
        <v/>
      </c>
      <c r="N125" s="129" t="str">
        <f>IF(A125="","",IF(VLOOKUP(A125,令和6年度契約状況調査票!$F:$AW,12,FALSE)="国所管",VLOOKUP(A125,令和6年度契約状況調査票!$F:$AW,23,FALSE),""))</f>
        <v/>
      </c>
      <c r="O125" s="118" t="str">
        <f>IF(A125="","",IF(AND(Q125="○",P125="分担契約/単価契約"),"単価契約"&amp;CHAR(10)&amp;"予定調達総額 "&amp;TEXT(VLOOKUP(A125,令和6年度契約状況調査票!$F:$AW,15,FALSE),"#,##0円")&amp;"(B)"&amp;CHAR(10)&amp;"分担契約"&amp;CHAR(10)&amp;VLOOKUP(A125,令和6年度契約状況調査票!$F:$AW,31,FALSE),IF(AND(Q125="○",P125="分担契約"),"分担契約"&amp;CHAR(10)&amp;"契約総額 "&amp;TEXT(VLOOKUP(A125,令和6年度契約状況調査票!$F:$AW,15,FALSE),"#,##0円")&amp;"(B)"&amp;CHAR(10)&amp;VLOOKUP(A125,令和6年度契約状況調査票!$F:$AW,31,FALSE),(IF(P125="分担契約/単価契約","単価契約"&amp;CHAR(10)&amp;"予定調達総額 "&amp;TEXT(VLOOKUP(A125,令和6年度契約状況調査票!$F:$AW,15,FALSE),"#,##0円")&amp;CHAR(10)&amp;"分担契約"&amp;CHAR(10)&amp;VLOOKUP(A125,令和6年度契約状況調査票!$F:$AW,31,FALSE),IF(P125="分担契約","分担契約"&amp;CHAR(10)&amp;"契約総額 "&amp;TEXT(VLOOKUP(A125,令和6年度契約状況調査票!$F:$AW,15,FALSE),"#,##0円")&amp;CHAR(10)&amp;VLOOKUP(A125,令和6年度契約状況調査票!$F:$AW,31,FALSE),IF(P125="単価契約","単価契約"&amp;CHAR(10)&amp;"予定調達総額 "&amp;TEXT(VLOOKUP(A125,令和6年度契約状況調査票!$F:$AW,15,FALSE),"#,##0円")&amp;CHAR(10)&amp;VLOOKUP(A125,令和6年度契約状況調査票!$F:$AW,31,FALSE),VLOOKUP(A125,令和6年度契約状況調査票!$F:$AW,31,FALSE))))))))</f>
        <v/>
      </c>
      <c r="P125" s="127" t="str">
        <f>IF(A125="","",VLOOKUP(A125,令和6年度契約状況調査票!$F:$CE,52,FALSE))</f>
        <v/>
      </c>
    </row>
    <row r="126" spans="1:16" ht="60" customHeight="1">
      <c r="A126" s="126" t="str">
        <f>IF(MAX(令和6年度契約状況調査票!F13:F131)&gt;=ROW()-5,ROW()-5,"")</f>
        <v/>
      </c>
      <c r="B126" s="113" t="str">
        <f>IF(A126="","",VLOOKUP(A126,令和6年度契約状況調査票!$F:$AW,4,FALSE))</f>
        <v/>
      </c>
      <c r="C126" s="112" t="str">
        <f>IF(A126="","",VLOOKUP(A126,令和6年度契約状況調査票!$F:$AW,5,FALSE))</f>
        <v/>
      </c>
      <c r="D126" s="114" t="str">
        <f>IF(A126="","",VLOOKUP(A126,令和6年度契約状況調査票!$F:$AW,8,FALSE))</f>
        <v/>
      </c>
      <c r="E126" s="113" t="str">
        <f>IF(A126="","",VLOOKUP(A126,令和6年度契約状況調査票!$F:$AW,9,FALSE))</f>
        <v/>
      </c>
      <c r="F126" s="115" t="str">
        <f>IF(A126="","",VLOOKUP(A126,令和6年度契約状況調査票!$F:$AW,10,FALSE))</f>
        <v/>
      </c>
      <c r="G126" s="128" t="str">
        <f>IF(A126="","",VLOOKUP(A126,令和6年度契約状況調査票!$F:$AW,30,FALSE))</f>
        <v/>
      </c>
      <c r="H126" s="116" t="str">
        <f>IF(A126="","",IF(VLOOKUP(A126,令和6年度契約状況調査票!$F:$AW,13,FALSE)="他官署で調達手続きを実施のため","他官署で調達手続きを実施のため",IF(VLOOKUP(A126,令和6年度契約状況調査票!$F:$AW,20,FALSE)="②同種の他の契約の予定価格を類推されるおそれがあるため公表しない","同種の他の契約の予定価格を類推されるおそれがあるため公表しない",IF(VLOOKUP(A126,令和6年度契約状況調査票!$F:$AW,20,FALSE)="－","－",IF(VLOOKUP(A126,令和6年度契約状況調査票!$F:$AW,6,FALSE)&lt;&gt;"",TEXT(VLOOKUP(A126,令和6年度契約状況調査票!$F:$AW,13,FALSE),"#,##0円")&amp;CHAR(10)&amp;"(A)",VLOOKUP(A126,令和6年度契約状況調査票!$F:$AW,13,FALSE))))))</f>
        <v/>
      </c>
      <c r="I126" s="116" t="str">
        <f>IF(A126="","",VLOOKUP(A126,令和6年度契約状況調査票!$F:$AW,14,FALSE))</f>
        <v/>
      </c>
      <c r="J126" s="117" t="str">
        <f>IF(A126="","",IF(VLOOKUP(A126,令和6年度契約状況調査票!$F:$AW,13,FALSE)="他官署で調達手続きを実施のため","－",IF(VLOOKUP(A126,令和6年度契約状況調査票!$F:$AW,20,FALSE)="②同種の他の契約の予定価格を類推されるおそれがあるため公表しない","－",IF(VLOOKUP(A126,令和6年度契約状況調査票!$F:$AW,20,FALSE)="－","－",IF(VLOOKUP(A126,令和6年度契約状況調査票!$F:$AW,6,FALSE)&lt;&gt;"",TEXT(VLOOKUP(A126,令和6年度契約状況調査票!$F:$AW,16,FALSE),"#.0%")&amp;CHAR(10)&amp;"(B/A×100)",VLOOKUP(A126,令和6年度契約状況調査票!$F:$AW,16,FALSE))))))</f>
        <v/>
      </c>
      <c r="K126" s="129"/>
      <c r="L126" s="117" t="str">
        <f>IF(A126="","",IF(VLOOKUP(A126,令和6年度契約状況調査票!$F:$AW,26,FALSE)="①公益社団法人","公社",IF(VLOOKUP(A126,令和6年度契約状況調査票!$F:$AW,26,FALSE)="②公益財団法人","公財","")))</f>
        <v/>
      </c>
      <c r="M126" s="117" t="str">
        <f>IF(A126="","",VLOOKUP(A126,令和6年度契約状況調査票!$F:$AW,27,FALSE))</f>
        <v/>
      </c>
      <c r="N126" s="129" t="str">
        <f>IF(A126="","",IF(VLOOKUP(A126,令和6年度契約状況調査票!$F:$AW,12,FALSE)="国所管",VLOOKUP(A126,令和6年度契約状況調査票!$F:$AW,23,FALSE),""))</f>
        <v/>
      </c>
      <c r="O126" s="118" t="str">
        <f>IF(A126="","",IF(AND(Q126="○",P126="分担契約/単価契約"),"単価契約"&amp;CHAR(10)&amp;"予定調達総額 "&amp;TEXT(VLOOKUP(A126,令和6年度契約状況調査票!$F:$AW,15,FALSE),"#,##0円")&amp;"(B)"&amp;CHAR(10)&amp;"分担契約"&amp;CHAR(10)&amp;VLOOKUP(A126,令和6年度契約状況調査票!$F:$AW,31,FALSE),IF(AND(Q126="○",P126="分担契約"),"分担契約"&amp;CHAR(10)&amp;"契約総額 "&amp;TEXT(VLOOKUP(A126,令和6年度契約状況調査票!$F:$AW,15,FALSE),"#,##0円")&amp;"(B)"&amp;CHAR(10)&amp;VLOOKUP(A126,令和6年度契約状況調査票!$F:$AW,31,FALSE),(IF(P126="分担契約/単価契約","単価契約"&amp;CHAR(10)&amp;"予定調達総額 "&amp;TEXT(VLOOKUP(A126,令和6年度契約状況調査票!$F:$AW,15,FALSE),"#,##0円")&amp;CHAR(10)&amp;"分担契約"&amp;CHAR(10)&amp;VLOOKUP(A126,令和6年度契約状況調査票!$F:$AW,31,FALSE),IF(P126="分担契約","分担契約"&amp;CHAR(10)&amp;"契約総額 "&amp;TEXT(VLOOKUP(A126,令和6年度契約状況調査票!$F:$AW,15,FALSE),"#,##0円")&amp;CHAR(10)&amp;VLOOKUP(A126,令和6年度契約状況調査票!$F:$AW,31,FALSE),IF(P126="単価契約","単価契約"&amp;CHAR(10)&amp;"予定調達総額 "&amp;TEXT(VLOOKUP(A126,令和6年度契約状況調査票!$F:$AW,15,FALSE),"#,##0円")&amp;CHAR(10)&amp;VLOOKUP(A126,令和6年度契約状況調査票!$F:$AW,31,FALSE),VLOOKUP(A126,令和6年度契約状況調査票!$F:$AW,31,FALSE))))))))</f>
        <v/>
      </c>
      <c r="P126" s="127" t="str">
        <f>IF(A126="","",VLOOKUP(A126,令和6年度契約状況調査票!$F:$CE,52,FALSE))</f>
        <v/>
      </c>
    </row>
    <row r="127" spans="1:16" ht="67.5" customHeight="1">
      <c r="A127" s="126" t="str">
        <f>IF(MAX(令和6年度契約状況調査票!F13:F132)&gt;=ROW()-5,ROW()-5,"")</f>
        <v/>
      </c>
      <c r="B127" s="113" t="str">
        <f>IF(A127="","",VLOOKUP(A127,令和6年度契約状況調査票!$F:$AW,4,FALSE))</f>
        <v/>
      </c>
      <c r="C127" s="112" t="str">
        <f>IF(A127="","",VLOOKUP(A127,令和6年度契約状況調査票!$F:$AW,5,FALSE))</f>
        <v/>
      </c>
      <c r="D127" s="114" t="str">
        <f>IF(A127="","",VLOOKUP(A127,令和6年度契約状況調査票!$F:$AW,8,FALSE))</f>
        <v/>
      </c>
      <c r="E127" s="113" t="str">
        <f>IF(A127="","",VLOOKUP(A127,令和6年度契約状況調査票!$F:$AW,9,FALSE))</f>
        <v/>
      </c>
      <c r="F127" s="115" t="str">
        <f>IF(A127="","",VLOOKUP(A127,令和6年度契約状況調査票!$F:$AW,10,FALSE))</f>
        <v/>
      </c>
      <c r="G127" s="128" t="str">
        <f>IF(A127="","",VLOOKUP(A127,令和6年度契約状況調査票!$F:$AW,30,FALSE))</f>
        <v/>
      </c>
      <c r="H127" s="116" t="str">
        <f>IF(A127="","",IF(VLOOKUP(A127,令和6年度契約状況調査票!$F:$AW,13,FALSE)="他官署で調達手続きを実施のため","他官署で調達手続きを実施のため",IF(VLOOKUP(A127,令和6年度契約状況調査票!$F:$AW,20,FALSE)="②同種の他の契約の予定価格を類推されるおそれがあるため公表しない","同種の他の契約の予定価格を類推されるおそれがあるため公表しない",IF(VLOOKUP(A127,令和6年度契約状況調査票!$F:$AW,20,FALSE)="－","－",IF(VLOOKUP(A127,令和6年度契約状況調査票!$F:$AW,6,FALSE)&lt;&gt;"",TEXT(VLOOKUP(A127,令和6年度契約状況調査票!$F:$AW,13,FALSE),"#,##0円")&amp;CHAR(10)&amp;"(A)",VLOOKUP(A127,令和6年度契約状況調査票!$F:$AW,13,FALSE))))))</f>
        <v/>
      </c>
      <c r="I127" s="116" t="str">
        <f>IF(A127="","",VLOOKUP(A127,令和6年度契約状況調査票!$F:$AW,14,FALSE))</f>
        <v/>
      </c>
      <c r="J127" s="117" t="str">
        <f>IF(A127="","",IF(VLOOKUP(A127,令和6年度契約状況調査票!$F:$AW,13,FALSE)="他官署で調達手続きを実施のため","－",IF(VLOOKUP(A127,令和6年度契約状況調査票!$F:$AW,20,FALSE)="②同種の他の契約の予定価格を類推されるおそれがあるため公表しない","－",IF(VLOOKUP(A127,令和6年度契約状況調査票!$F:$AW,20,FALSE)="－","－",IF(VLOOKUP(A127,令和6年度契約状況調査票!$F:$AW,6,FALSE)&lt;&gt;"",TEXT(VLOOKUP(A127,令和6年度契約状況調査票!$F:$AW,16,FALSE),"#.0%")&amp;CHAR(10)&amp;"(B/A×100)",VLOOKUP(A127,令和6年度契約状況調査票!$F:$AW,16,FALSE))))))</f>
        <v/>
      </c>
      <c r="K127" s="129"/>
      <c r="L127" s="117" t="str">
        <f>IF(A127="","",IF(VLOOKUP(A127,令和6年度契約状況調査票!$F:$AW,26,FALSE)="①公益社団法人","公社",IF(VLOOKUP(A127,令和6年度契約状況調査票!$F:$AW,26,FALSE)="②公益財団法人","公財","")))</f>
        <v/>
      </c>
      <c r="M127" s="117" t="str">
        <f>IF(A127="","",VLOOKUP(A127,令和6年度契約状況調査票!$F:$AW,27,FALSE))</f>
        <v/>
      </c>
      <c r="N127" s="129" t="str">
        <f>IF(A127="","",IF(VLOOKUP(A127,令和6年度契約状況調査票!$F:$AW,12,FALSE)="国所管",VLOOKUP(A127,令和6年度契約状況調査票!$F:$AW,23,FALSE),""))</f>
        <v/>
      </c>
      <c r="O127" s="118" t="str">
        <f>IF(A127="","",IF(AND(Q127="○",P127="分担契約/単価契約"),"単価契約"&amp;CHAR(10)&amp;"予定調達総額 "&amp;TEXT(VLOOKUP(A127,令和6年度契約状況調査票!$F:$AW,15,FALSE),"#,##0円")&amp;"(B)"&amp;CHAR(10)&amp;"分担契約"&amp;CHAR(10)&amp;VLOOKUP(A127,令和6年度契約状況調査票!$F:$AW,31,FALSE),IF(AND(Q127="○",P127="分担契約"),"分担契約"&amp;CHAR(10)&amp;"契約総額 "&amp;TEXT(VLOOKUP(A127,令和6年度契約状況調査票!$F:$AW,15,FALSE),"#,##0円")&amp;"(B)"&amp;CHAR(10)&amp;VLOOKUP(A127,令和6年度契約状況調査票!$F:$AW,31,FALSE),(IF(P127="分担契約/単価契約","単価契約"&amp;CHAR(10)&amp;"予定調達総額 "&amp;TEXT(VLOOKUP(A127,令和6年度契約状況調査票!$F:$AW,15,FALSE),"#,##0円")&amp;CHAR(10)&amp;"分担契約"&amp;CHAR(10)&amp;VLOOKUP(A127,令和6年度契約状況調査票!$F:$AW,31,FALSE),IF(P127="分担契約","分担契約"&amp;CHAR(10)&amp;"契約総額 "&amp;TEXT(VLOOKUP(A127,令和6年度契約状況調査票!$F:$AW,15,FALSE),"#,##0円")&amp;CHAR(10)&amp;VLOOKUP(A127,令和6年度契約状況調査票!$F:$AW,31,FALSE),IF(P127="単価契約","単価契約"&amp;CHAR(10)&amp;"予定調達総額 "&amp;TEXT(VLOOKUP(A127,令和6年度契約状況調査票!$F:$AW,15,FALSE),"#,##0円")&amp;CHAR(10)&amp;VLOOKUP(A127,令和6年度契約状況調査票!$F:$AW,31,FALSE),VLOOKUP(A127,令和6年度契約状況調査票!$F:$AW,31,FALSE))))))))</f>
        <v/>
      </c>
      <c r="P127" s="127" t="str">
        <f>IF(A127="","",VLOOKUP(A127,令和6年度契約状況調査票!$F:$CE,52,FALSE))</f>
        <v/>
      </c>
    </row>
    <row r="128" spans="1:16" ht="60" customHeight="1">
      <c r="A128" s="126" t="str">
        <f>IF(MAX(令和6年度契約状況調査票!F13:F133)&gt;=ROW()-5,ROW()-5,"")</f>
        <v/>
      </c>
      <c r="B128" s="113" t="str">
        <f>IF(A128="","",VLOOKUP(A128,令和6年度契約状況調査票!$F:$AW,4,FALSE))</f>
        <v/>
      </c>
      <c r="C128" s="112" t="str">
        <f>IF(A128="","",VLOOKUP(A128,令和6年度契約状況調査票!$F:$AW,5,FALSE))</f>
        <v/>
      </c>
      <c r="D128" s="114" t="str">
        <f>IF(A128="","",VLOOKUP(A128,令和6年度契約状況調査票!$F:$AW,8,FALSE))</f>
        <v/>
      </c>
      <c r="E128" s="113" t="str">
        <f>IF(A128="","",VLOOKUP(A128,令和6年度契約状況調査票!$F:$AW,9,FALSE))</f>
        <v/>
      </c>
      <c r="F128" s="115" t="str">
        <f>IF(A128="","",VLOOKUP(A128,令和6年度契約状況調査票!$F:$AW,10,FALSE))</f>
        <v/>
      </c>
      <c r="G128" s="128" t="str">
        <f>IF(A128="","",VLOOKUP(A128,令和6年度契約状況調査票!$F:$AW,30,FALSE))</f>
        <v/>
      </c>
      <c r="H128" s="116" t="str">
        <f>IF(A128="","",IF(VLOOKUP(A128,令和6年度契約状況調査票!$F:$AW,13,FALSE)="他官署で調達手続きを実施のため","他官署で調達手続きを実施のため",IF(VLOOKUP(A128,令和6年度契約状況調査票!$F:$AW,20,FALSE)="②同種の他の契約の予定価格を類推されるおそれがあるため公表しない","同種の他の契約の予定価格を類推されるおそれがあるため公表しない",IF(VLOOKUP(A128,令和6年度契約状況調査票!$F:$AW,20,FALSE)="－","－",IF(VLOOKUP(A128,令和6年度契約状況調査票!$F:$AW,6,FALSE)&lt;&gt;"",TEXT(VLOOKUP(A128,令和6年度契約状況調査票!$F:$AW,13,FALSE),"#,##0円")&amp;CHAR(10)&amp;"(A)",VLOOKUP(A128,令和6年度契約状況調査票!$F:$AW,13,FALSE))))))</f>
        <v/>
      </c>
      <c r="I128" s="116" t="str">
        <f>IF(A128="","",VLOOKUP(A128,令和6年度契約状況調査票!$F:$AW,14,FALSE))</f>
        <v/>
      </c>
      <c r="J128" s="117" t="str">
        <f>IF(A128="","",IF(VLOOKUP(A128,令和6年度契約状況調査票!$F:$AW,13,FALSE)="他官署で調達手続きを実施のため","－",IF(VLOOKUP(A128,令和6年度契約状況調査票!$F:$AW,20,FALSE)="②同種の他の契約の予定価格を類推されるおそれがあるため公表しない","－",IF(VLOOKUP(A128,令和6年度契約状況調査票!$F:$AW,20,FALSE)="－","－",IF(VLOOKUP(A128,令和6年度契約状況調査票!$F:$AW,6,FALSE)&lt;&gt;"",TEXT(VLOOKUP(A128,令和6年度契約状況調査票!$F:$AW,16,FALSE),"#.0%")&amp;CHAR(10)&amp;"(B/A×100)",VLOOKUP(A128,令和6年度契約状況調査票!$F:$AW,16,FALSE))))))</f>
        <v/>
      </c>
      <c r="K128" s="129"/>
      <c r="L128" s="117" t="str">
        <f>IF(A128="","",IF(VLOOKUP(A128,令和6年度契約状況調査票!$F:$AW,26,FALSE)="①公益社団法人","公社",IF(VLOOKUP(A128,令和6年度契約状況調査票!$F:$AW,26,FALSE)="②公益財団法人","公財","")))</f>
        <v/>
      </c>
      <c r="M128" s="117" t="str">
        <f>IF(A128="","",VLOOKUP(A128,令和6年度契約状況調査票!$F:$AW,27,FALSE))</f>
        <v/>
      </c>
      <c r="N128" s="129" t="str">
        <f>IF(A128="","",IF(VLOOKUP(A128,令和6年度契約状況調査票!$F:$AW,12,FALSE)="国所管",VLOOKUP(A128,令和6年度契約状況調査票!$F:$AW,23,FALSE),""))</f>
        <v/>
      </c>
      <c r="O128" s="118" t="str">
        <f>IF(A128="","",IF(AND(Q128="○",P128="分担契約/単価契約"),"単価契約"&amp;CHAR(10)&amp;"予定調達総額 "&amp;TEXT(VLOOKUP(A128,令和6年度契約状況調査票!$F:$AW,15,FALSE),"#,##0円")&amp;"(B)"&amp;CHAR(10)&amp;"分担契約"&amp;CHAR(10)&amp;VLOOKUP(A128,令和6年度契約状況調査票!$F:$AW,31,FALSE),IF(AND(Q128="○",P128="分担契約"),"分担契約"&amp;CHAR(10)&amp;"契約総額 "&amp;TEXT(VLOOKUP(A128,令和6年度契約状況調査票!$F:$AW,15,FALSE),"#,##0円")&amp;"(B)"&amp;CHAR(10)&amp;VLOOKUP(A128,令和6年度契約状況調査票!$F:$AW,31,FALSE),(IF(P128="分担契約/単価契約","単価契約"&amp;CHAR(10)&amp;"予定調達総額 "&amp;TEXT(VLOOKUP(A128,令和6年度契約状況調査票!$F:$AW,15,FALSE),"#,##0円")&amp;CHAR(10)&amp;"分担契約"&amp;CHAR(10)&amp;VLOOKUP(A128,令和6年度契約状況調査票!$F:$AW,31,FALSE),IF(P128="分担契約","分担契約"&amp;CHAR(10)&amp;"契約総額 "&amp;TEXT(VLOOKUP(A128,令和6年度契約状況調査票!$F:$AW,15,FALSE),"#,##0円")&amp;CHAR(10)&amp;VLOOKUP(A128,令和6年度契約状況調査票!$F:$AW,31,FALSE),IF(P128="単価契約","単価契約"&amp;CHAR(10)&amp;"予定調達総額 "&amp;TEXT(VLOOKUP(A128,令和6年度契約状況調査票!$F:$AW,15,FALSE),"#,##0円")&amp;CHAR(10)&amp;VLOOKUP(A128,令和6年度契約状況調査票!$F:$AW,31,FALSE),VLOOKUP(A128,令和6年度契約状況調査票!$F:$AW,31,FALSE))))))))</f>
        <v/>
      </c>
      <c r="P128" s="127" t="str">
        <f>IF(A128="","",VLOOKUP(A128,令和6年度契約状況調査票!$F:$CE,52,FALSE))</f>
        <v/>
      </c>
    </row>
    <row r="129" spans="1:16" ht="60" customHeight="1">
      <c r="A129" s="126" t="str">
        <f>IF(MAX(令和6年度契約状況調査票!F13:F134)&gt;=ROW()-5,ROW()-5,"")</f>
        <v/>
      </c>
      <c r="B129" s="113" t="str">
        <f>IF(A129="","",VLOOKUP(A129,令和6年度契約状況調査票!$F:$AW,4,FALSE))</f>
        <v/>
      </c>
      <c r="C129" s="112" t="str">
        <f>IF(A129="","",VLOOKUP(A129,令和6年度契約状況調査票!$F:$AW,5,FALSE))</f>
        <v/>
      </c>
      <c r="D129" s="114" t="str">
        <f>IF(A129="","",VLOOKUP(A129,令和6年度契約状況調査票!$F:$AW,8,FALSE))</f>
        <v/>
      </c>
      <c r="E129" s="113" t="str">
        <f>IF(A129="","",VLOOKUP(A129,令和6年度契約状況調査票!$F:$AW,9,FALSE))</f>
        <v/>
      </c>
      <c r="F129" s="115" t="str">
        <f>IF(A129="","",VLOOKUP(A129,令和6年度契約状況調査票!$F:$AW,10,FALSE))</f>
        <v/>
      </c>
      <c r="G129" s="128" t="str">
        <f>IF(A129="","",VLOOKUP(A129,令和6年度契約状況調査票!$F:$AW,30,FALSE))</f>
        <v/>
      </c>
      <c r="H129" s="116" t="str">
        <f>IF(A129="","",IF(VLOOKUP(A129,令和6年度契約状況調査票!$F:$AW,13,FALSE)="他官署で調達手続きを実施のため","他官署で調達手続きを実施のため",IF(VLOOKUP(A129,令和6年度契約状況調査票!$F:$AW,20,FALSE)="②同種の他の契約の予定価格を類推されるおそれがあるため公表しない","同種の他の契約の予定価格を類推されるおそれがあるため公表しない",IF(VLOOKUP(A129,令和6年度契約状況調査票!$F:$AW,20,FALSE)="－","－",IF(VLOOKUP(A129,令和6年度契約状況調査票!$F:$AW,6,FALSE)&lt;&gt;"",TEXT(VLOOKUP(A129,令和6年度契約状況調査票!$F:$AW,13,FALSE),"#,##0円")&amp;CHAR(10)&amp;"(A)",VLOOKUP(A129,令和6年度契約状況調査票!$F:$AW,13,FALSE))))))</f>
        <v/>
      </c>
      <c r="I129" s="116" t="str">
        <f>IF(A129="","",VLOOKUP(A129,令和6年度契約状況調査票!$F:$AW,14,FALSE))</f>
        <v/>
      </c>
      <c r="J129" s="117" t="str">
        <f>IF(A129="","",IF(VLOOKUP(A129,令和6年度契約状況調査票!$F:$AW,13,FALSE)="他官署で調達手続きを実施のため","－",IF(VLOOKUP(A129,令和6年度契約状況調査票!$F:$AW,20,FALSE)="②同種の他の契約の予定価格を類推されるおそれがあるため公表しない","－",IF(VLOOKUP(A129,令和6年度契約状況調査票!$F:$AW,20,FALSE)="－","－",IF(VLOOKUP(A129,令和6年度契約状況調査票!$F:$AW,6,FALSE)&lt;&gt;"",TEXT(VLOOKUP(A129,令和6年度契約状況調査票!$F:$AW,16,FALSE),"#.0%")&amp;CHAR(10)&amp;"(B/A×100)",VLOOKUP(A129,令和6年度契約状況調査票!$F:$AW,16,FALSE))))))</f>
        <v/>
      </c>
      <c r="K129" s="129"/>
      <c r="L129" s="117" t="str">
        <f>IF(A129="","",IF(VLOOKUP(A129,令和6年度契約状況調査票!$F:$AW,26,FALSE)="①公益社団法人","公社",IF(VLOOKUP(A129,令和6年度契約状況調査票!$F:$AW,26,FALSE)="②公益財団法人","公財","")))</f>
        <v/>
      </c>
      <c r="M129" s="117" t="str">
        <f>IF(A129="","",VLOOKUP(A129,令和6年度契約状況調査票!$F:$AW,27,FALSE))</f>
        <v/>
      </c>
      <c r="N129" s="129" t="str">
        <f>IF(A129="","",IF(VLOOKUP(A129,令和6年度契約状況調査票!$F:$AW,12,FALSE)="国所管",VLOOKUP(A129,令和6年度契約状況調査票!$F:$AW,23,FALSE),""))</f>
        <v/>
      </c>
      <c r="O129" s="118" t="str">
        <f>IF(A129="","",IF(AND(Q129="○",P129="分担契約/単価契約"),"単価契約"&amp;CHAR(10)&amp;"予定調達総額 "&amp;TEXT(VLOOKUP(A129,令和6年度契約状況調査票!$F:$AW,15,FALSE),"#,##0円")&amp;"(B)"&amp;CHAR(10)&amp;"分担契約"&amp;CHAR(10)&amp;VLOOKUP(A129,令和6年度契約状況調査票!$F:$AW,31,FALSE),IF(AND(Q129="○",P129="分担契約"),"分担契約"&amp;CHAR(10)&amp;"契約総額 "&amp;TEXT(VLOOKUP(A129,令和6年度契約状況調査票!$F:$AW,15,FALSE),"#,##0円")&amp;"(B)"&amp;CHAR(10)&amp;VLOOKUP(A129,令和6年度契約状況調査票!$F:$AW,31,FALSE),(IF(P129="分担契約/単価契約","単価契約"&amp;CHAR(10)&amp;"予定調達総額 "&amp;TEXT(VLOOKUP(A129,令和6年度契約状況調査票!$F:$AW,15,FALSE),"#,##0円")&amp;CHAR(10)&amp;"分担契約"&amp;CHAR(10)&amp;VLOOKUP(A129,令和6年度契約状況調査票!$F:$AW,31,FALSE),IF(P129="分担契約","分担契約"&amp;CHAR(10)&amp;"契約総額 "&amp;TEXT(VLOOKUP(A129,令和6年度契約状況調査票!$F:$AW,15,FALSE),"#,##0円")&amp;CHAR(10)&amp;VLOOKUP(A129,令和6年度契約状況調査票!$F:$AW,31,FALSE),IF(P129="単価契約","単価契約"&amp;CHAR(10)&amp;"予定調達総額 "&amp;TEXT(VLOOKUP(A129,令和6年度契約状況調査票!$F:$AW,15,FALSE),"#,##0円")&amp;CHAR(10)&amp;VLOOKUP(A129,令和6年度契約状況調査票!$F:$AW,31,FALSE),VLOOKUP(A129,令和6年度契約状況調査票!$F:$AW,31,FALSE))))))))</f>
        <v/>
      </c>
      <c r="P129" s="127" t="str">
        <f>IF(A129="","",VLOOKUP(A129,令和6年度契約状況調査票!$F:$CE,52,FALSE))</f>
        <v/>
      </c>
    </row>
    <row r="130" spans="1:16" ht="67.5" customHeight="1">
      <c r="A130" s="126" t="str">
        <f>IF(MAX(令和6年度契約状況調査票!F13:F135)&gt;=ROW()-5,ROW()-5,"")</f>
        <v/>
      </c>
      <c r="B130" s="113" t="str">
        <f>IF(A130="","",VLOOKUP(A130,令和6年度契約状況調査票!$F:$AW,4,FALSE))</f>
        <v/>
      </c>
      <c r="C130" s="112" t="str">
        <f>IF(A130="","",VLOOKUP(A130,令和6年度契約状況調査票!$F:$AW,5,FALSE))</f>
        <v/>
      </c>
      <c r="D130" s="114" t="str">
        <f>IF(A130="","",VLOOKUP(A130,令和6年度契約状況調査票!$F:$AW,8,FALSE))</f>
        <v/>
      </c>
      <c r="E130" s="113" t="str">
        <f>IF(A130="","",VLOOKUP(A130,令和6年度契約状況調査票!$F:$AW,9,FALSE))</f>
        <v/>
      </c>
      <c r="F130" s="115" t="str">
        <f>IF(A130="","",VLOOKUP(A130,令和6年度契約状況調査票!$F:$AW,10,FALSE))</f>
        <v/>
      </c>
      <c r="G130" s="128" t="str">
        <f>IF(A130="","",VLOOKUP(A130,令和6年度契約状況調査票!$F:$AW,30,FALSE))</f>
        <v/>
      </c>
      <c r="H130" s="116" t="str">
        <f>IF(A130="","",IF(VLOOKUP(A130,令和6年度契約状況調査票!$F:$AW,13,FALSE)="他官署で調達手続きを実施のため","他官署で調達手続きを実施のため",IF(VLOOKUP(A130,令和6年度契約状況調査票!$F:$AW,20,FALSE)="②同種の他の契約の予定価格を類推されるおそれがあるため公表しない","同種の他の契約の予定価格を類推されるおそれがあるため公表しない",IF(VLOOKUP(A130,令和6年度契約状況調査票!$F:$AW,20,FALSE)="－","－",IF(VLOOKUP(A130,令和6年度契約状況調査票!$F:$AW,6,FALSE)&lt;&gt;"",TEXT(VLOOKUP(A130,令和6年度契約状況調査票!$F:$AW,13,FALSE),"#,##0円")&amp;CHAR(10)&amp;"(A)",VLOOKUP(A130,令和6年度契約状況調査票!$F:$AW,13,FALSE))))))</f>
        <v/>
      </c>
      <c r="I130" s="116" t="str">
        <f>IF(A130="","",VLOOKUP(A130,令和6年度契約状況調査票!$F:$AW,14,FALSE))</f>
        <v/>
      </c>
      <c r="J130" s="117" t="str">
        <f>IF(A130="","",IF(VLOOKUP(A130,令和6年度契約状況調査票!$F:$AW,13,FALSE)="他官署で調達手続きを実施のため","－",IF(VLOOKUP(A130,令和6年度契約状況調査票!$F:$AW,20,FALSE)="②同種の他の契約の予定価格を類推されるおそれがあるため公表しない","－",IF(VLOOKUP(A130,令和6年度契約状況調査票!$F:$AW,20,FALSE)="－","－",IF(VLOOKUP(A130,令和6年度契約状況調査票!$F:$AW,6,FALSE)&lt;&gt;"",TEXT(VLOOKUP(A130,令和6年度契約状況調査票!$F:$AW,16,FALSE),"#.0%")&amp;CHAR(10)&amp;"(B/A×100)",VLOOKUP(A130,令和6年度契約状況調査票!$F:$AW,16,FALSE))))))</f>
        <v/>
      </c>
      <c r="K130" s="129"/>
      <c r="L130" s="117" t="str">
        <f>IF(A130="","",IF(VLOOKUP(A130,令和6年度契約状況調査票!$F:$AW,26,FALSE)="①公益社団法人","公社",IF(VLOOKUP(A130,令和6年度契約状況調査票!$F:$AW,26,FALSE)="②公益財団法人","公財","")))</f>
        <v/>
      </c>
      <c r="M130" s="117" t="str">
        <f>IF(A130="","",VLOOKUP(A130,令和6年度契約状況調査票!$F:$AW,27,FALSE))</f>
        <v/>
      </c>
      <c r="N130" s="129" t="str">
        <f>IF(A130="","",IF(VLOOKUP(A130,令和6年度契約状況調査票!$F:$AW,12,FALSE)="国所管",VLOOKUP(A130,令和6年度契約状況調査票!$F:$AW,23,FALSE),""))</f>
        <v/>
      </c>
      <c r="O130" s="118" t="str">
        <f>IF(A130="","",IF(AND(Q130="○",P130="分担契約/単価契約"),"単価契約"&amp;CHAR(10)&amp;"予定調達総額 "&amp;TEXT(VLOOKUP(A130,令和6年度契約状況調査票!$F:$AW,15,FALSE),"#,##0円")&amp;"(B)"&amp;CHAR(10)&amp;"分担契約"&amp;CHAR(10)&amp;VLOOKUP(A130,令和6年度契約状況調査票!$F:$AW,31,FALSE),IF(AND(Q130="○",P130="分担契約"),"分担契約"&amp;CHAR(10)&amp;"契約総額 "&amp;TEXT(VLOOKUP(A130,令和6年度契約状況調査票!$F:$AW,15,FALSE),"#,##0円")&amp;"(B)"&amp;CHAR(10)&amp;VLOOKUP(A130,令和6年度契約状況調査票!$F:$AW,31,FALSE),(IF(P130="分担契約/単価契約","単価契約"&amp;CHAR(10)&amp;"予定調達総額 "&amp;TEXT(VLOOKUP(A130,令和6年度契約状況調査票!$F:$AW,15,FALSE),"#,##0円")&amp;CHAR(10)&amp;"分担契約"&amp;CHAR(10)&amp;VLOOKUP(A130,令和6年度契約状況調査票!$F:$AW,31,FALSE),IF(P130="分担契約","分担契約"&amp;CHAR(10)&amp;"契約総額 "&amp;TEXT(VLOOKUP(A130,令和6年度契約状況調査票!$F:$AW,15,FALSE),"#,##0円")&amp;CHAR(10)&amp;VLOOKUP(A130,令和6年度契約状況調査票!$F:$AW,31,FALSE),IF(P130="単価契約","単価契約"&amp;CHAR(10)&amp;"予定調達総額 "&amp;TEXT(VLOOKUP(A130,令和6年度契約状況調査票!$F:$AW,15,FALSE),"#,##0円")&amp;CHAR(10)&amp;VLOOKUP(A130,令和6年度契約状況調査票!$F:$AW,31,FALSE),VLOOKUP(A130,令和6年度契約状況調査票!$F:$AW,31,FALSE))))))))</f>
        <v/>
      </c>
      <c r="P130" s="127" t="str">
        <f>IF(A130="","",VLOOKUP(A130,令和6年度契約状況調査票!$F:$CE,52,FALSE))</f>
        <v/>
      </c>
    </row>
    <row r="131" spans="1:16" ht="60" customHeight="1">
      <c r="A131" s="126" t="str">
        <f>IF(MAX(令和6年度契約状況調査票!F13:F136)&gt;=ROW()-5,ROW()-5,"")</f>
        <v/>
      </c>
      <c r="B131" s="113" t="str">
        <f>IF(A131="","",VLOOKUP(A131,令和6年度契約状況調査票!$F:$AW,4,FALSE))</f>
        <v/>
      </c>
      <c r="C131" s="112" t="str">
        <f>IF(A131="","",VLOOKUP(A131,令和6年度契約状況調査票!$F:$AW,5,FALSE))</f>
        <v/>
      </c>
      <c r="D131" s="114" t="str">
        <f>IF(A131="","",VLOOKUP(A131,令和6年度契約状況調査票!$F:$AW,8,FALSE))</f>
        <v/>
      </c>
      <c r="E131" s="113" t="str">
        <f>IF(A131="","",VLOOKUP(A131,令和6年度契約状況調査票!$F:$AW,9,FALSE))</f>
        <v/>
      </c>
      <c r="F131" s="115" t="str">
        <f>IF(A131="","",VLOOKUP(A131,令和6年度契約状況調査票!$F:$AW,10,FALSE))</f>
        <v/>
      </c>
      <c r="G131" s="128" t="str">
        <f>IF(A131="","",VLOOKUP(A131,令和6年度契約状況調査票!$F:$AW,30,FALSE))</f>
        <v/>
      </c>
      <c r="H131" s="116" t="str">
        <f>IF(A131="","",IF(VLOOKUP(A131,令和6年度契約状況調査票!$F:$AW,13,FALSE)="他官署で調達手続きを実施のため","他官署で調達手続きを実施のため",IF(VLOOKUP(A131,令和6年度契約状況調査票!$F:$AW,20,FALSE)="②同種の他の契約の予定価格を類推されるおそれがあるため公表しない","同種の他の契約の予定価格を類推されるおそれがあるため公表しない",IF(VLOOKUP(A131,令和6年度契約状況調査票!$F:$AW,20,FALSE)="－","－",IF(VLOOKUP(A131,令和6年度契約状況調査票!$F:$AW,6,FALSE)&lt;&gt;"",TEXT(VLOOKUP(A131,令和6年度契約状況調査票!$F:$AW,13,FALSE),"#,##0円")&amp;CHAR(10)&amp;"(A)",VLOOKUP(A131,令和6年度契約状況調査票!$F:$AW,13,FALSE))))))</f>
        <v/>
      </c>
      <c r="I131" s="116" t="str">
        <f>IF(A131="","",VLOOKUP(A131,令和6年度契約状況調査票!$F:$AW,14,FALSE))</f>
        <v/>
      </c>
      <c r="J131" s="117" t="str">
        <f>IF(A131="","",IF(VLOOKUP(A131,令和6年度契約状況調査票!$F:$AW,13,FALSE)="他官署で調達手続きを実施のため","－",IF(VLOOKUP(A131,令和6年度契約状況調査票!$F:$AW,20,FALSE)="②同種の他の契約の予定価格を類推されるおそれがあるため公表しない","－",IF(VLOOKUP(A131,令和6年度契約状況調査票!$F:$AW,20,FALSE)="－","－",IF(VLOOKUP(A131,令和6年度契約状況調査票!$F:$AW,6,FALSE)&lt;&gt;"",TEXT(VLOOKUP(A131,令和6年度契約状況調査票!$F:$AW,16,FALSE),"#.0%")&amp;CHAR(10)&amp;"(B/A×100)",VLOOKUP(A131,令和6年度契約状況調査票!$F:$AW,16,FALSE))))))</f>
        <v/>
      </c>
      <c r="K131" s="129"/>
      <c r="L131" s="117" t="str">
        <f>IF(A131="","",IF(VLOOKUP(A131,令和6年度契約状況調査票!$F:$AW,26,FALSE)="①公益社団法人","公社",IF(VLOOKUP(A131,令和6年度契約状況調査票!$F:$AW,26,FALSE)="②公益財団法人","公財","")))</f>
        <v/>
      </c>
      <c r="M131" s="117" t="str">
        <f>IF(A131="","",VLOOKUP(A131,令和6年度契約状況調査票!$F:$AW,27,FALSE))</f>
        <v/>
      </c>
      <c r="N131" s="129" t="str">
        <f>IF(A131="","",IF(VLOOKUP(A131,令和6年度契約状況調査票!$F:$AW,12,FALSE)="国所管",VLOOKUP(A131,令和6年度契約状況調査票!$F:$AW,23,FALSE),""))</f>
        <v/>
      </c>
      <c r="O131" s="118" t="str">
        <f>IF(A131="","",IF(AND(Q131="○",P131="分担契約/単価契約"),"単価契約"&amp;CHAR(10)&amp;"予定調達総額 "&amp;TEXT(VLOOKUP(A131,令和6年度契約状況調査票!$F:$AW,15,FALSE),"#,##0円")&amp;"(B)"&amp;CHAR(10)&amp;"分担契約"&amp;CHAR(10)&amp;VLOOKUP(A131,令和6年度契約状況調査票!$F:$AW,31,FALSE),IF(AND(Q131="○",P131="分担契約"),"分担契約"&amp;CHAR(10)&amp;"契約総額 "&amp;TEXT(VLOOKUP(A131,令和6年度契約状況調査票!$F:$AW,15,FALSE),"#,##0円")&amp;"(B)"&amp;CHAR(10)&amp;VLOOKUP(A131,令和6年度契約状況調査票!$F:$AW,31,FALSE),(IF(P131="分担契約/単価契約","単価契約"&amp;CHAR(10)&amp;"予定調達総額 "&amp;TEXT(VLOOKUP(A131,令和6年度契約状況調査票!$F:$AW,15,FALSE),"#,##0円")&amp;CHAR(10)&amp;"分担契約"&amp;CHAR(10)&amp;VLOOKUP(A131,令和6年度契約状況調査票!$F:$AW,31,FALSE),IF(P131="分担契約","分担契約"&amp;CHAR(10)&amp;"契約総額 "&amp;TEXT(VLOOKUP(A131,令和6年度契約状況調査票!$F:$AW,15,FALSE),"#,##0円")&amp;CHAR(10)&amp;VLOOKUP(A131,令和6年度契約状況調査票!$F:$AW,31,FALSE),IF(P131="単価契約","単価契約"&amp;CHAR(10)&amp;"予定調達総額 "&amp;TEXT(VLOOKUP(A131,令和6年度契約状況調査票!$F:$AW,15,FALSE),"#,##0円")&amp;CHAR(10)&amp;VLOOKUP(A131,令和6年度契約状況調査票!$F:$AW,31,FALSE),VLOOKUP(A131,令和6年度契約状況調査票!$F:$AW,31,FALSE))))))))</f>
        <v/>
      </c>
      <c r="P131" s="127" t="str">
        <f>IF(A131="","",VLOOKUP(A131,令和6年度契約状況調査票!$F:$CE,52,FALSE))</f>
        <v/>
      </c>
    </row>
    <row r="132" spans="1:16" ht="60" customHeight="1">
      <c r="A132" s="126" t="str">
        <f>IF(MAX(令和6年度契約状況調査票!F13:F137)&gt;=ROW()-5,ROW()-5,"")</f>
        <v/>
      </c>
      <c r="B132" s="113" t="str">
        <f>IF(A132="","",VLOOKUP(A132,令和6年度契約状況調査票!$F:$AW,4,FALSE))</f>
        <v/>
      </c>
      <c r="C132" s="112" t="str">
        <f>IF(A132="","",VLOOKUP(A132,令和6年度契約状況調査票!$F:$AW,5,FALSE))</f>
        <v/>
      </c>
      <c r="D132" s="114" t="str">
        <f>IF(A132="","",VLOOKUP(A132,令和6年度契約状況調査票!$F:$AW,8,FALSE))</f>
        <v/>
      </c>
      <c r="E132" s="113" t="str">
        <f>IF(A132="","",VLOOKUP(A132,令和6年度契約状況調査票!$F:$AW,9,FALSE))</f>
        <v/>
      </c>
      <c r="F132" s="115" t="str">
        <f>IF(A132="","",VLOOKUP(A132,令和6年度契約状況調査票!$F:$AW,10,FALSE))</f>
        <v/>
      </c>
      <c r="G132" s="128" t="str">
        <f>IF(A132="","",VLOOKUP(A132,令和6年度契約状況調査票!$F:$AW,30,FALSE))</f>
        <v/>
      </c>
      <c r="H132" s="116" t="str">
        <f>IF(A132="","",IF(VLOOKUP(A132,令和6年度契約状況調査票!$F:$AW,13,FALSE)="他官署で調達手続きを実施のため","他官署で調達手続きを実施のため",IF(VLOOKUP(A132,令和6年度契約状況調査票!$F:$AW,20,FALSE)="②同種の他の契約の予定価格を類推されるおそれがあるため公表しない","同種の他の契約の予定価格を類推されるおそれがあるため公表しない",IF(VLOOKUP(A132,令和6年度契約状況調査票!$F:$AW,20,FALSE)="－","－",IF(VLOOKUP(A132,令和6年度契約状況調査票!$F:$AW,6,FALSE)&lt;&gt;"",TEXT(VLOOKUP(A132,令和6年度契約状況調査票!$F:$AW,13,FALSE),"#,##0円")&amp;CHAR(10)&amp;"(A)",VLOOKUP(A132,令和6年度契約状況調査票!$F:$AW,13,FALSE))))))</f>
        <v/>
      </c>
      <c r="I132" s="116" t="str">
        <f>IF(A132="","",VLOOKUP(A132,令和6年度契約状況調査票!$F:$AW,14,FALSE))</f>
        <v/>
      </c>
      <c r="J132" s="117" t="str">
        <f>IF(A132="","",IF(VLOOKUP(A132,令和6年度契約状況調査票!$F:$AW,13,FALSE)="他官署で調達手続きを実施のため","－",IF(VLOOKUP(A132,令和6年度契約状況調査票!$F:$AW,20,FALSE)="②同種の他の契約の予定価格を類推されるおそれがあるため公表しない","－",IF(VLOOKUP(A132,令和6年度契約状況調査票!$F:$AW,20,FALSE)="－","－",IF(VLOOKUP(A132,令和6年度契約状況調査票!$F:$AW,6,FALSE)&lt;&gt;"",TEXT(VLOOKUP(A132,令和6年度契約状況調査票!$F:$AW,16,FALSE),"#.0%")&amp;CHAR(10)&amp;"(B/A×100)",VLOOKUP(A132,令和6年度契約状況調査票!$F:$AW,16,FALSE))))))</f>
        <v/>
      </c>
      <c r="K132" s="129"/>
      <c r="L132" s="117" t="str">
        <f>IF(A132="","",IF(VLOOKUP(A132,令和6年度契約状況調査票!$F:$AW,26,FALSE)="①公益社団法人","公社",IF(VLOOKUP(A132,令和6年度契約状況調査票!$F:$AW,26,FALSE)="②公益財団法人","公財","")))</f>
        <v/>
      </c>
      <c r="M132" s="117" t="str">
        <f>IF(A132="","",VLOOKUP(A132,令和6年度契約状況調査票!$F:$AW,27,FALSE))</f>
        <v/>
      </c>
      <c r="N132" s="129" t="str">
        <f>IF(A132="","",IF(VLOOKUP(A132,令和6年度契約状況調査票!$F:$AW,12,FALSE)="国所管",VLOOKUP(A132,令和6年度契約状況調査票!$F:$AW,23,FALSE),""))</f>
        <v/>
      </c>
      <c r="O132" s="118" t="str">
        <f>IF(A132="","",IF(AND(Q132="○",P132="分担契約/単価契約"),"単価契約"&amp;CHAR(10)&amp;"予定調達総額 "&amp;TEXT(VLOOKUP(A132,令和6年度契約状況調査票!$F:$AW,15,FALSE),"#,##0円")&amp;"(B)"&amp;CHAR(10)&amp;"分担契約"&amp;CHAR(10)&amp;VLOOKUP(A132,令和6年度契約状況調査票!$F:$AW,31,FALSE),IF(AND(Q132="○",P132="分担契約"),"分担契約"&amp;CHAR(10)&amp;"契約総額 "&amp;TEXT(VLOOKUP(A132,令和6年度契約状況調査票!$F:$AW,15,FALSE),"#,##0円")&amp;"(B)"&amp;CHAR(10)&amp;VLOOKUP(A132,令和6年度契約状況調査票!$F:$AW,31,FALSE),(IF(P132="分担契約/単価契約","単価契約"&amp;CHAR(10)&amp;"予定調達総額 "&amp;TEXT(VLOOKUP(A132,令和6年度契約状況調査票!$F:$AW,15,FALSE),"#,##0円")&amp;CHAR(10)&amp;"分担契約"&amp;CHAR(10)&amp;VLOOKUP(A132,令和6年度契約状況調査票!$F:$AW,31,FALSE),IF(P132="分担契約","分担契約"&amp;CHAR(10)&amp;"契約総額 "&amp;TEXT(VLOOKUP(A132,令和6年度契約状況調査票!$F:$AW,15,FALSE),"#,##0円")&amp;CHAR(10)&amp;VLOOKUP(A132,令和6年度契約状況調査票!$F:$AW,31,FALSE),IF(P132="単価契約","単価契約"&amp;CHAR(10)&amp;"予定調達総額 "&amp;TEXT(VLOOKUP(A132,令和6年度契約状況調査票!$F:$AW,15,FALSE),"#,##0円")&amp;CHAR(10)&amp;VLOOKUP(A132,令和6年度契約状況調査票!$F:$AW,31,FALSE),VLOOKUP(A132,令和6年度契約状況調査票!$F:$AW,31,FALSE))))))))</f>
        <v/>
      </c>
      <c r="P132" s="127" t="str">
        <f>IF(A132="","",VLOOKUP(A132,令和6年度契約状況調査票!$F:$CE,52,FALSE))</f>
        <v/>
      </c>
    </row>
    <row r="133" spans="1:16" ht="60" customHeight="1">
      <c r="A133" s="126" t="str">
        <f>IF(MAX(令和6年度契約状況調査票!F13:F138)&gt;=ROW()-5,ROW()-5,"")</f>
        <v/>
      </c>
      <c r="B133" s="113" t="str">
        <f>IF(A133="","",VLOOKUP(A133,令和6年度契約状況調査票!$F:$AW,4,FALSE))</f>
        <v/>
      </c>
      <c r="C133" s="112" t="str">
        <f>IF(A133="","",VLOOKUP(A133,令和6年度契約状況調査票!$F:$AW,5,FALSE))</f>
        <v/>
      </c>
      <c r="D133" s="114" t="str">
        <f>IF(A133="","",VLOOKUP(A133,令和6年度契約状況調査票!$F:$AW,8,FALSE))</f>
        <v/>
      </c>
      <c r="E133" s="113" t="str">
        <f>IF(A133="","",VLOOKUP(A133,令和6年度契約状況調査票!$F:$AW,9,FALSE))</f>
        <v/>
      </c>
      <c r="F133" s="115" t="str">
        <f>IF(A133="","",VLOOKUP(A133,令和6年度契約状況調査票!$F:$AW,10,FALSE))</f>
        <v/>
      </c>
      <c r="G133" s="128" t="str">
        <f>IF(A133="","",VLOOKUP(A133,令和6年度契約状況調査票!$F:$AW,30,FALSE))</f>
        <v/>
      </c>
      <c r="H133" s="116" t="str">
        <f>IF(A133="","",IF(VLOOKUP(A133,令和6年度契約状況調査票!$F:$AW,13,FALSE)="他官署で調達手続きを実施のため","他官署で調達手続きを実施のため",IF(VLOOKUP(A133,令和6年度契約状況調査票!$F:$AW,20,FALSE)="②同種の他の契約の予定価格を類推されるおそれがあるため公表しない","同種の他の契約の予定価格を類推されるおそれがあるため公表しない",IF(VLOOKUP(A133,令和6年度契約状況調査票!$F:$AW,20,FALSE)="－","－",IF(VLOOKUP(A133,令和6年度契約状況調査票!$F:$AW,6,FALSE)&lt;&gt;"",TEXT(VLOOKUP(A133,令和6年度契約状況調査票!$F:$AW,13,FALSE),"#,##0円")&amp;CHAR(10)&amp;"(A)",VLOOKUP(A133,令和6年度契約状況調査票!$F:$AW,13,FALSE))))))</f>
        <v/>
      </c>
      <c r="I133" s="116" t="str">
        <f>IF(A133="","",VLOOKUP(A133,令和6年度契約状況調査票!$F:$AW,14,FALSE))</f>
        <v/>
      </c>
      <c r="J133" s="117" t="str">
        <f>IF(A133="","",IF(VLOOKUP(A133,令和6年度契約状況調査票!$F:$AW,13,FALSE)="他官署で調達手続きを実施のため","－",IF(VLOOKUP(A133,令和6年度契約状況調査票!$F:$AW,20,FALSE)="②同種の他の契約の予定価格を類推されるおそれがあるため公表しない","－",IF(VLOOKUP(A133,令和6年度契約状況調査票!$F:$AW,20,FALSE)="－","－",IF(VLOOKUP(A133,令和6年度契約状況調査票!$F:$AW,6,FALSE)&lt;&gt;"",TEXT(VLOOKUP(A133,令和6年度契約状況調査票!$F:$AW,16,FALSE),"#.0%")&amp;CHAR(10)&amp;"(B/A×100)",VLOOKUP(A133,令和6年度契約状況調査票!$F:$AW,16,FALSE))))))</f>
        <v/>
      </c>
      <c r="K133" s="129"/>
      <c r="L133" s="117" t="str">
        <f>IF(A133="","",IF(VLOOKUP(A133,令和6年度契約状況調査票!$F:$AW,26,FALSE)="①公益社団法人","公社",IF(VLOOKUP(A133,令和6年度契約状況調査票!$F:$AW,26,FALSE)="②公益財団法人","公財","")))</f>
        <v/>
      </c>
      <c r="M133" s="117" t="str">
        <f>IF(A133="","",VLOOKUP(A133,令和6年度契約状況調査票!$F:$AW,27,FALSE))</f>
        <v/>
      </c>
      <c r="N133" s="129" t="str">
        <f>IF(A133="","",IF(VLOOKUP(A133,令和6年度契約状況調査票!$F:$AW,12,FALSE)="国所管",VLOOKUP(A133,令和6年度契約状況調査票!$F:$AW,23,FALSE),""))</f>
        <v/>
      </c>
      <c r="O133" s="118" t="str">
        <f>IF(A133="","",IF(AND(Q133="○",P133="分担契約/単価契約"),"単価契約"&amp;CHAR(10)&amp;"予定調達総額 "&amp;TEXT(VLOOKUP(A133,令和6年度契約状況調査票!$F:$AW,15,FALSE),"#,##0円")&amp;"(B)"&amp;CHAR(10)&amp;"分担契約"&amp;CHAR(10)&amp;VLOOKUP(A133,令和6年度契約状況調査票!$F:$AW,31,FALSE),IF(AND(Q133="○",P133="分担契約"),"分担契約"&amp;CHAR(10)&amp;"契約総額 "&amp;TEXT(VLOOKUP(A133,令和6年度契約状況調査票!$F:$AW,15,FALSE),"#,##0円")&amp;"(B)"&amp;CHAR(10)&amp;VLOOKUP(A133,令和6年度契約状況調査票!$F:$AW,31,FALSE),(IF(P133="分担契約/単価契約","単価契約"&amp;CHAR(10)&amp;"予定調達総額 "&amp;TEXT(VLOOKUP(A133,令和6年度契約状況調査票!$F:$AW,15,FALSE),"#,##0円")&amp;CHAR(10)&amp;"分担契約"&amp;CHAR(10)&amp;VLOOKUP(A133,令和6年度契約状況調査票!$F:$AW,31,FALSE),IF(P133="分担契約","分担契約"&amp;CHAR(10)&amp;"契約総額 "&amp;TEXT(VLOOKUP(A133,令和6年度契約状況調査票!$F:$AW,15,FALSE),"#,##0円")&amp;CHAR(10)&amp;VLOOKUP(A133,令和6年度契約状況調査票!$F:$AW,31,FALSE),IF(P133="単価契約","単価契約"&amp;CHAR(10)&amp;"予定調達総額 "&amp;TEXT(VLOOKUP(A133,令和6年度契約状況調査票!$F:$AW,15,FALSE),"#,##0円")&amp;CHAR(10)&amp;VLOOKUP(A133,令和6年度契約状況調査票!$F:$AW,31,FALSE),VLOOKUP(A133,令和6年度契約状況調査票!$F:$AW,31,FALSE))))))))</f>
        <v/>
      </c>
      <c r="P133" s="127" t="str">
        <f>IF(A133="","",VLOOKUP(A133,令和6年度契約状況調査票!$F:$CE,52,FALSE))</f>
        <v/>
      </c>
    </row>
    <row r="134" spans="1:16" ht="60" customHeight="1">
      <c r="A134" s="126" t="str">
        <f>IF(MAX(令和6年度契約状況調査票!F13:F139)&gt;=ROW()-5,ROW()-5,"")</f>
        <v/>
      </c>
      <c r="B134" s="113" t="str">
        <f>IF(A134="","",VLOOKUP(A134,令和6年度契約状況調査票!$F:$AW,4,FALSE))</f>
        <v/>
      </c>
      <c r="C134" s="112" t="str">
        <f>IF(A134="","",VLOOKUP(A134,令和6年度契約状況調査票!$F:$AW,5,FALSE))</f>
        <v/>
      </c>
      <c r="D134" s="114" t="str">
        <f>IF(A134="","",VLOOKUP(A134,令和6年度契約状況調査票!$F:$AW,8,FALSE))</f>
        <v/>
      </c>
      <c r="E134" s="113" t="str">
        <f>IF(A134="","",VLOOKUP(A134,令和6年度契約状況調査票!$F:$AW,9,FALSE))</f>
        <v/>
      </c>
      <c r="F134" s="115" t="str">
        <f>IF(A134="","",VLOOKUP(A134,令和6年度契約状況調査票!$F:$AW,10,FALSE))</f>
        <v/>
      </c>
      <c r="G134" s="128" t="str">
        <f>IF(A134="","",VLOOKUP(A134,令和6年度契約状況調査票!$F:$AW,30,FALSE))</f>
        <v/>
      </c>
      <c r="H134" s="116" t="str">
        <f>IF(A134="","",IF(VLOOKUP(A134,令和6年度契約状況調査票!$F:$AW,13,FALSE)="他官署で調達手続きを実施のため","他官署で調達手続きを実施のため",IF(VLOOKUP(A134,令和6年度契約状況調査票!$F:$AW,20,FALSE)="②同種の他の契約の予定価格を類推されるおそれがあるため公表しない","同種の他の契約の予定価格を類推されるおそれがあるため公表しない",IF(VLOOKUP(A134,令和6年度契約状況調査票!$F:$AW,20,FALSE)="－","－",IF(VLOOKUP(A134,令和6年度契約状況調査票!$F:$AW,6,FALSE)&lt;&gt;"",TEXT(VLOOKUP(A134,令和6年度契約状況調査票!$F:$AW,13,FALSE),"#,##0円")&amp;CHAR(10)&amp;"(A)",VLOOKUP(A134,令和6年度契約状況調査票!$F:$AW,13,FALSE))))))</f>
        <v/>
      </c>
      <c r="I134" s="116" t="str">
        <f>IF(A134="","",VLOOKUP(A134,令和6年度契約状況調査票!$F:$AW,14,FALSE))</f>
        <v/>
      </c>
      <c r="J134" s="117" t="str">
        <f>IF(A134="","",IF(VLOOKUP(A134,令和6年度契約状況調査票!$F:$AW,13,FALSE)="他官署で調達手続きを実施のため","－",IF(VLOOKUP(A134,令和6年度契約状況調査票!$F:$AW,20,FALSE)="②同種の他の契約の予定価格を類推されるおそれがあるため公表しない","－",IF(VLOOKUP(A134,令和6年度契約状況調査票!$F:$AW,20,FALSE)="－","－",IF(VLOOKUP(A134,令和6年度契約状況調査票!$F:$AW,6,FALSE)&lt;&gt;"",TEXT(VLOOKUP(A134,令和6年度契約状況調査票!$F:$AW,16,FALSE),"#.0%")&amp;CHAR(10)&amp;"(B/A×100)",VLOOKUP(A134,令和6年度契約状況調査票!$F:$AW,16,FALSE))))))</f>
        <v/>
      </c>
      <c r="K134" s="129"/>
      <c r="L134" s="117" t="str">
        <f>IF(A134="","",IF(VLOOKUP(A134,令和6年度契約状況調査票!$F:$AW,26,FALSE)="①公益社団法人","公社",IF(VLOOKUP(A134,令和6年度契約状況調査票!$F:$AW,26,FALSE)="②公益財団法人","公財","")))</f>
        <v/>
      </c>
      <c r="M134" s="117" t="str">
        <f>IF(A134="","",VLOOKUP(A134,令和6年度契約状況調査票!$F:$AW,27,FALSE))</f>
        <v/>
      </c>
      <c r="N134" s="129" t="str">
        <f>IF(A134="","",IF(VLOOKUP(A134,令和6年度契約状況調査票!$F:$AW,12,FALSE)="国所管",VLOOKUP(A134,令和6年度契約状況調査票!$F:$AW,23,FALSE),""))</f>
        <v/>
      </c>
      <c r="O134" s="118" t="str">
        <f>IF(A134="","",IF(AND(Q134="○",P134="分担契約/単価契約"),"単価契約"&amp;CHAR(10)&amp;"予定調達総額 "&amp;TEXT(VLOOKUP(A134,令和6年度契約状況調査票!$F:$AW,15,FALSE),"#,##0円")&amp;"(B)"&amp;CHAR(10)&amp;"分担契約"&amp;CHAR(10)&amp;VLOOKUP(A134,令和6年度契約状況調査票!$F:$AW,31,FALSE),IF(AND(Q134="○",P134="分担契約"),"分担契約"&amp;CHAR(10)&amp;"契約総額 "&amp;TEXT(VLOOKUP(A134,令和6年度契約状況調査票!$F:$AW,15,FALSE),"#,##0円")&amp;"(B)"&amp;CHAR(10)&amp;VLOOKUP(A134,令和6年度契約状況調査票!$F:$AW,31,FALSE),(IF(P134="分担契約/単価契約","単価契約"&amp;CHAR(10)&amp;"予定調達総額 "&amp;TEXT(VLOOKUP(A134,令和6年度契約状況調査票!$F:$AW,15,FALSE),"#,##0円")&amp;CHAR(10)&amp;"分担契約"&amp;CHAR(10)&amp;VLOOKUP(A134,令和6年度契約状況調査票!$F:$AW,31,FALSE),IF(P134="分担契約","分担契約"&amp;CHAR(10)&amp;"契約総額 "&amp;TEXT(VLOOKUP(A134,令和6年度契約状況調査票!$F:$AW,15,FALSE),"#,##0円")&amp;CHAR(10)&amp;VLOOKUP(A134,令和6年度契約状況調査票!$F:$AW,31,FALSE),IF(P134="単価契約","単価契約"&amp;CHAR(10)&amp;"予定調達総額 "&amp;TEXT(VLOOKUP(A134,令和6年度契約状況調査票!$F:$AW,15,FALSE),"#,##0円")&amp;CHAR(10)&amp;VLOOKUP(A134,令和6年度契約状況調査票!$F:$AW,31,FALSE),VLOOKUP(A134,令和6年度契約状況調査票!$F:$AW,31,FALSE))))))))</f>
        <v/>
      </c>
      <c r="P134" s="127" t="str">
        <f>IF(A134="","",VLOOKUP(A134,令和6年度契約状況調査票!$F:$CE,52,FALSE))</f>
        <v/>
      </c>
    </row>
    <row r="135" spans="1:16" ht="60" customHeight="1">
      <c r="A135" s="126" t="str">
        <f>IF(MAX(令和6年度契約状況調査票!F13:F140)&gt;=ROW()-5,ROW()-5,"")</f>
        <v/>
      </c>
      <c r="B135" s="113" t="str">
        <f>IF(A135="","",VLOOKUP(A135,令和6年度契約状況調査票!$F:$AW,4,FALSE))</f>
        <v/>
      </c>
      <c r="C135" s="112" t="str">
        <f>IF(A135="","",VLOOKUP(A135,令和6年度契約状況調査票!$F:$AW,5,FALSE))</f>
        <v/>
      </c>
      <c r="D135" s="114" t="str">
        <f>IF(A135="","",VLOOKUP(A135,令和6年度契約状況調査票!$F:$AW,8,FALSE))</f>
        <v/>
      </c>
      <c r="E135" s="113" t="str">
        <f>IF(A135="","",VLOOKUP(A135,令和6年度契約状況調査票!$F:$AW,9,FALSE))</f>
        <v/>
      </c>
      <c r="F135" s="115" t="str">
        <f>IF(A135="","",VLOOKUP(A135,令和6年度契約状況調査票!$F:$AW,10,FALSE))</f>
        <v/>
      </c>
      <c r="G135" s="128" t="str">
        <f>IF(A135="","",VLOOKUP(A135,令和6年度契約状況調査票!$F:$AW,30,FALSE))</f>
        <v/>
      </c>
      <c r="H135" s="116" t="str">
        <f>IF(A135="","",IF(VLOOKUP(A135,令和6年度契約状況調査票!$F:$AW,13,FALSE)="他官署で調達手続きを実施のため","他官署で調達手続きを実施のため",IF(VLOOKUP(A135,令和6年度契約状況調査票!$F:$AW,20,FALSE)="②同種の他の契約の予定価格を類推されるおそれがあるため公表しない","同種の他の契約の予定価格を類推されるおそれがあるため公表しない",IF(VLOOKUP(A135,令和6年度契約状況調査票!$F:$AW,20,FALSE)="－","－",IF(VLOOKUP(A135,令和6年度契約状況調査票!$F:$AW,6,FALSE)&lt;&gt;"",TEXT(VLOOKUP(A135,令和6年度契約状況調査票!$F:$AW,13,FALSE),"#,##0円")&amp;CHAR(10)&amp;"(A)",VLOOKUP(A135,令和6年度契約状況調査票!$F:$AW,13,FALSE))))))</f>
        <v/>
      </c>
      <c r="I135" s="116" t="str">
        <f>IF(A135="","",VLOOKUP(A135,令和6年度契約状況調査票!$F:$AW,14,FALSE))</f>
        <v/>
      </c>
      <c r="J135" s="117" t="str">
        <f>IF(A135="","",IF(VLOOKUP(A135,令和6年度契約状況調査票!$F:$AW,13,FALSE)="他官署で調達手続きを実施のため","－",IF(VLOOKUP(A135,令和6年度契約状況調査票!$F:$AW,20,FALSE)="②同種の他の契約の予定価格を類推されるおそれがあるため公表しない","－",IF(VLOOKUP(A135,令和6年度契約状況調査票!$F:$AW,20,FALSE)="－","－",IF(VLOOKUP(A135,令和6年度契約状況調査票!$F:$AW,6,FALSE)&lt;&gt;"",TEXT(VLOOKUP(A135,令和6年度契約状況調査票!$F:$AW,16,FALSE),"#.0%")&amp;CHAR(10)&amp;"(B/A×100)",VLOOKUP(A135,令和6年度契約状況調査票!$F:$AW,16,FALSE))))))</f>
        <v/>
      </c>
      <c r="K135" s="129"/>
      <c r="L135" s="117" t="str">
        <f>IF(A135="","",IF(VLOOKUP(A135,令和6年度契約状況調査票!$F:$AW,26,FALSE)="①公益社団法人","公社",IF(VLOOKUP(A135,令和6年度契約状況調査票!$F:$AW,26,FALSE)="②公益財団法人","公財","")))</f>
        <v/>
      </c>
      <c r="M135" s="117" t="str">
        <f>IF(A135="","",VLOOKUP(A135,令和6年度契約状況調査票!$F:$AW,27,FALSE))</f>
        <v/>
      </c>
      <c r="N135" s="129" t="str">
        <f>IF(A135="","",IF(VLOOKUP(A135,令和6年度契約状況調査票!$F:$AW,12,FALSE)="国所管",VLOOKUP(A135,令和6年度契約状況調査票!$F:$AW,23,FALSE),""))</f>
        <v/>
      </c>
      <c r="O135" s="118" t="str">
        <f>IF(A135="","",IF(AND(Q135="○",P135="分担契約/単価契約"),"単価契約"&amp;CHAR(10)&amp;"予定調達総額 "&amp;TEXT(VLOOKUP(A135,令和6年度契約状況調査票!$F:$AW,15,FALSE),"#,##0円")&amp;"(B)"&amp;CHAR(10)&amp;"分担契約"&amp;CHAR(10)&amp;VLOOKUP(A135,令和6年度契約状況調査票!$F:$AW,31,FALSE),IF(AND(Q135="○",P135="分担契約"),"分担契約"&amp;CHAR(10)&amp;"契約総額 "&amp;TEXT(VLOOKUP(A135,令和6年度契約状況調査票!$F:$AW,15,FALSE),"#,##0円")&amp;"(B)"&amp;CHAR(10)&amp;VLOOKUP(A135,令和6年度契約状況調査票!$F:$AW,31,FALSE),(IF(P135="分担契約/単価契約","単価契約"&amp;CHAR(10)&amp;"予定調達総額 "&amp;TEXT(VLOOKUP(A135,令和6年度契約状況調査票!$F:$AW,15,FALSE),"#,##0円")&amp;CHAR(10)&amp;"分担契約"&amp;CHAR(10)&amp;VLOOKUP(A135,令和6年度契約状況調査票!$F:$AW,31,FALSE),IF(P135="分担契約","分担契約"&amp;CHAR(10)&amp;"契約総額 "&amp;TEXT(VLOOKUP(A135,令和6年度契約状況調査票!$F:$AW,15,FALSE),"#,##0円")&amp;CHAR(10)&amp;VLOOKUP(A135,令和6年度契約状況調査票!$F:$AW,31,FALSE),IF(P135="単価契約","単価契約"&amp;CHAR(10)&amp;"予定調達総額 "&amp;TEXT(VLOOKUP(A135,令和6年度契約状況調査票!$F:$AW,15,FALSE),"#,##0円")&amp;CHAR(10)&amp;VLOOKUP(A135,令和6年度契約状況調査票!$F:$AW,31,FALSE),VLOOKUP(A135,令和6年度契約状況調査票!$F:$AW,31,FALSE))))))))</f>
        <v/>
      </c>
      <c r="P135" s="127" t="str">
        <f>IF(A135="","",VLOOKUP(A135,令和6年度契約状況調査票!$F:$CE,52,FALSE))</f>
        <v/>
      </c>
    </row>
    <row r="136" spans="1:16" ht="60" customHeight="1">
      <c r="A136" s="126" t="str">
        <f>IF(MAX(令和6年度契約状況調査票!F13:F141)&gt;=ROW()-5,ROW()-5,"")</f>
        <v/>
      </c>
      <c r="B136" s="113" t="str">
        <f>IF(A136="","",VLOOKUP(A136,令和6年度契約状況調査票!$F:$AW,4,FALSE))</f>
        <v/>
      </c>
      <c r="C136" s="112" t="str">
        <f>IF(A136="","",VLOOKUP(A136,令和6年度契約状況調査票!$F:$AW,5,FALSE))</f>
        <v/>
      </c>
      <c r="D136" s="114" t="str">
        <f>IF(A136="","",VLOOKUP(A136,令和6年度契約状況調査票!$F:$AW,8,FALSE))</f>
        <v/>
      </c>
      <c r="E136" s="113" t="str">
        <f>IF(A136="","",VLOOKUP(A136,令和6年度契約状況調査票!$F:$AW,9,FALSE))</f>
        <v/>
      </c>
      <c r="F136" s="115" t="str">
        <f>IF(A136="","",VLOOKUP(A136,令和6年度契約状況調査票!$F:$AW,10,FALSE))</f>
        <v/>
      </c>
      <c r="G136" s="128" t="str">
        <f>IF(A136="","",VLOOKUP(A136,令和6年度契約状況調査票!$F:$AW,30,FALSE))</f>
        <v/>
      </c>
      <c r="H136" s="116" t="str">
        <f>IF(A136="","",IF(VLOOKUP(A136,令和6年度契約状況調査票!$F:$AW,13,FALSE)="他官署で調達手続きを実施のため","他官署で調達手続きを実施のため",IF(VLOOKUP(A136,令和6年度契約状況調査票!$F:$AW,20,FALSE)="②同種の他の契約の予定価格を類推されるおそれがあるため公表しない","同種の他の契約の予定価格を類推されるおそれがあるため公表しない",IF(VLOOKUP(A136,令和6年度契約状況調査票!$F:$AW,20,FALSE)="－","－",IF(VLOOKUP(A136,令和6年度契約状況調査票!$F:$AW,6,FALSE)&lt;&gt;"",TEXT(VLOOKUP(A136,令和6年度契約状況調査票!$F:$AW,13,FALSE),"#,##0円")&amp;CHAR(10)&amp;"(A)",VLOOKUP(A136,令和6年度契約状況調査票!$F:$AW,13,FALSE))))))</f>
        <v/>
      </c>
      <c r="I136" s="116" t="str">
        <f>IF(A136="","",VLOOKUP(A136,令和6年度契約状況調査票!$F:$AW,14,FALSE))</f>
        <v/>
      </c>
      <c r="J136" s="117" t="str">
        <f>IF(A136="","",IF(VLOOKUP(A136,令和6年度契約状況調査票!$F:$AW,13,FALSE)="他官署で調達手続きを実施のため","－",IF(VLOOKUP(A136,令和6年度契約状況調査票!$F:$AW,20,FALSE)="②同種の他の契約の予定価格を類推されるおそれがあるため公表しない","－",IF(VLOOKUP(A136,令和6年度契約状況調査票!$F:$AW,20,FALSE)="－","－",IF(VLOOKUP(A136,令和6年度契約状況調査票!$F:$AW,6,FALSE)&lt;&gt;"",TEXT(VLOOKUP(A136,令和6年度契約状況調査票!$F:$AW,16,FALSE),"#.0%")&amp;CHAR(10)&amp;"(B/A×100)",VLOOKUP(A136,令和6年度契約状況調査票!$F:$AW,16,FALSE))))))</f>
        <v/>
      </c>
      <c r="K136" s="129"/>
      <c r="L136" s="117" t="str">
        <f>IF(A136="","",IF(VLOOKUP(A136,令和6年度契約状況調査票!$F:$AW,26,FALSE)="①公益社団法人","公社",IF(VLOOKUP(A136,令和6年度契約状況調査票!$F:$AW,26,FALSE)="②公益財団法人","公財","")))</f>
        <v/>
      </c>
      <c r="M136" s="117" t="str">
        <f>IF(A136="","",VLOOKUP(A136,令和6年度契約状況調査票!$F:$AW,27,FALSE))</f>
        <v/>
      </c>
      <c r="N136" s="129" t="str">
        <f>IF(A136="","",IF(VLOOKUP(A136,令和6年度契約状況調査票!$F:$AW,12,FALSE)="国所管",VLOOKUP(A136,令和6年度契約状況調査票!$F:$AW,23,FALSE),""))</f>
        <v/>
      </c>
      <c r="O136" s="118" t="str">
        <f>IF(A136="","",IF(AND(Q136="○",P136="分担契約/単価契約"),"単価契約"&amp;CHAR(10)&amp;"予定調達総額 "&amp;TEXT(VLOOKUP(A136,令和6年度契約状況調査票!$F:$AW,15,FALSE),"#,##0円")&amp;"(B)"&amp;CHAR(10)&amp;"分担契約"&amp;CHAR(10)&amp;VLOOKUP(A136,令和6年度契約状況調査票!$F:$AW,31,FALSE),IF(AND(Q136="○",P136="分担契約"),"分担契約"&amp;CHAR(10)&amp;"契約総額 "&amp;TEXT(VLOOKUP(A136,令和6年度契約状況調査票!$F:$AW,15,FALSE),"#,##0円")&amp;"(B)"&amp;CHAR(10)&amp;VLOOKUP(A136,令和6年度契約状況調査票!$F:$AW,31,FALSE),(IF(P136="分担契約/単価契約","単価契約"&amp;CHAR(10)&amp;"予定調達総額 "&amp;TEXT(VLOOKUP(A136,令和6年度契約状況調査票!$F:$AW,15,FALSE),"#,##0円")&amp;CHAR(10)&amp;"分担契約"&amp;CHAR(10)&amp;VLOOKUP(A136,令和6年度契約状況調査票!$F:$AW,31,FALSE),IF(P136="分担契約","分担契約"&amp;CHAR(10)&amp;"契約総額 "&amp;TEXT(VLOOKUP(A136,令和6年度契約状況調査票!$F:$AW,15,FALSE),"#,##0円")&amp;CHAR(10)&amp;VLOOKUP(A136,令和6年度契約状況調査票!$F:$AW,31,FALSE),IF(P136="単価契約","単価契約"&amp;CHAR(10)&amp;"予定調達総額 "&amp;TEXT(VLOOKUP(A136,令和6年度契約状況調査票!$F:$AW,15,FALSE),"#,##0円")&amp;CHAR(10)&amp;VLOOKUP(A136,令和6年度契約状況調査票!$F:$AW,31,FALSE),VLOOKUP(A136,令和6年度契約状況調査票!$F:$AW,31,FALSE))))))))</f>
        <v/>
      </c>
      <c r="P136" s="127" t="str">
        <f>IF(A136="","",VLOOKUP(A136,令和6年度契約状況調査票!$F:$CE,52,FALSE))</f>
        <v/>
      </c>
    </row>
    <row r="137" spans="1:16" ht="60" customHeight="1">
      <c r="A137" s="126" t="str">
        <f>IF(MAX(令和6年度契約状況調査票!F13:F142)&gt;=ROW()-5,ROW()-5,"")</f>
        <v/>
      </c>
      <c r="B137" s="113" t="str">
        <f>IF(A137="","",VLOOKUP(A137,令和6年度契約状況調査票!$F:$AW,4,FALSE))</f>
        <v/>
      </c>
      <c r="C137" s="112" t="str">
        <f>IF(A137="","",VLOOKUP(A137,令和6年度契約状況調査票!$F:$AW,5,FALSE))</f>
        <v/>
      </c>
      <c r="D137" s="114" t="str">
        <f>IF(A137="","",VLOOKUP(A137,令和6年度契約状況調査票!$F:$AW,8,FALSE))</f>
        <v/>
      </c>
      <c r="E137" s="113" t="str">
        <f>IF(A137="","",VLOOKUP(A137,令和6年度契約状況調査票!$F:$AW,9,FALSE))</f>
        <v/>
      </c>
      <c r="F137" s="115" t="str">
        <f>IF(A137="","",VLOOKUP(A137,令和6年度契約状況調査票!$F:$AW,10,FALSE))</f>
        <v/>
      </c>
      <c r="G137" s="128" t="str">
        <f>IF(A137="","",VLOOKUP(A137,令和6年度契約状況調査票!$F:$AW,30,FALSE))</f>
        <v/>
      </c>
      <c r="H137" s="116" t="str">
        <f>IF(A137="","",IF(VLOOKUP(A137,令和6年度契約状況調査票!$F:$AW,13,FALSE)="他官署で調達手続きを実施のため","他官署で調達手続きを実施のため",IF(VLOOKUP(A137,令和6年度契約状況調査票!$F:$AW,20,FALSE)="②同種の他の契約の予定価格を類推されるおそれがあるため公表しない","同種の他の契約の予定価格を類推されるおそれがあるため公表しない",IF(VLOOKUP(A137,令和6年度契約状況調査票!$F:$AW,20,FALSE)="－","－",IF(VLOOKUP(A137,令和6年度契約状況調査票!$F:$AW,6,FALSE)&lt;&gt;"",TEXT(VLOOKUP(A137,令和6年度契約状況調査票!$F:$AW,13,FALSE),"#,##0円")&amp;CHAR(10)&amp;"(A)",VLOOKUP(A137,令和6年度契約状況調査票!$F:$AW,13,FALSE))))))</f>
        <v/>
      </c>
      <c r="I137" s="116" t="str">
        <f>IF(A137="","",VLOOKUP(A137,令和6年度契約状況調査票!$F:$AW,14,FALSE))</f>
        <v/>
      </c>
      <c r="J137" s="117" t="str">
        <f>IF(A137="","",IF(VLOOKUP(A137,令和6年度契約状況調査票!$F:$AW,13,FALSE)="他官署で調達手続きを実施のため","－",IF(VLOOKUP(A137,令和6年度契約状況調査票!$F:$AW,20,FALSE)="②同種の他の契約の予定価格を類推されるおそれがあるため公表しない","－",IF(VLOOKUP(A137,令和6年度契約状況調査票!$F:$AW,20,FALSE)="－","－",IF(VLOOKUP(A137,令和6年度契約状況調査票!$F:$AW,6,FALSE)&lt;&gt;"",TEXT(VLOOKUP(A137,令和6年度契約状況調査票!$F:$AW,16,FALSE),"#.0%")&amp;CHAR(10)&amp;"(B/A×100)",VLOOKUP(A137,令和6年度契約状況調査票!$F:$AW,16,FALSE))))))</f>
        <v/>
      </c>
      <c r="K137" s="129"/>
      <c r="L137" s="117" t="str">
        <f>IF(A137="","",IF(VLOOKUP(A137,令和6年度契約状況調査票!$F:$AW,26,FALSE)="①公益社団法人","公社",IF(VLOOKUP(A137,令和6年度契約状況調査票!$F:$AW,26,FALSE)="②公益財団法人","公財","")))</f>
        <v/>
      </c>
      <c r="M137" s="117" t="str">
        <f>IF(A137="","",VLOOKUP(A137,令和6年度契約状況調査票!$F:$AW,27,FALSE))</f>
        <v/>
      </c>
      <c r="N137" s="129" t="str">
        <f>IF(A137="","",IF(VLOOKUP(A137,令和6年度契約状況調査票!$F:$AW,12,FALSE)="国所管",VLOOKUP(A137,令和6年度契約状況調査票!$F:$AW,23,FALSE),""))</f>
        <v/>
      </c>
      <c r="O137" s="118" t="str">
        <f>IF(A137="","",IF(AND(Q137="○",P137="分担契約/単価契約"),"単価契約"&amp;CHAR(10)&amp;"予定調達総額 "&amp;TEXT(VLOOKUP(A137,令和6年度契約状況調査票!$F:$AW,15,FALSE),"#,##0円")&amp;"(B)"&amp;CHAR(10)&amp;"分担契約"&amp;CHAR(10)&amp;VLOOKUP(A137,令和6年度契約状況調査票!$F:$AW,31,FALSE),IF(AND(Q137="○",P137="分担契約"),"分担契約"&amp;CHAR(10)&amp;"契約総額 "&amp;TEXT(VLOOKUP(A137,令和6年度契約状況調査票!$F:$AW,15,FALSE),"#,##0円")&amp;"(B)"&amp;CHAR(10)&amp;VLOOKUP(A137,令和6年度契約状況調査票!$F:$AW,31,FALSE),(IF(P137="分担契約/単価契約","単価契約"&amp;CHAR(10)&amp;"予定調達総額 "&amp;TEXT(VLOOKUP(A137,令和6年度契約状況調査票!$F:$AW,15,FALSE),"#,##0円")&amp;CHAR(10)&amp;"分担契約"&amp;CHAR(10)&amp;VLOOKUP(A137,令和6年度契約状況調査票!$F:$AW,31,FALSE),IF(P137="分担契約","分担契約"&amp;CHAR(10)&amp;"契約総額 "&amp;TEXT(VLOOKUP(A137,令和6年度契約状況調査票!$F:$AW,15,FALSE),"#,##0円")&amp;CHAR(10)&amp;VLOOKUP(A137,令和6年度契約状況調査票!$F:$AW,31,FALSE),IF(P137="単価契約","単価契約"&amp;CHAR(10)&amp;"予定調達総額 "&amp;TEXT(VLOOKUP(A137,令和6年度契約状況調査票!$F:$AW,15,FALSE),"#,##0円")&amp;CHAR(10)&amp;VLOOKUP(A137,令和6年度契約状況調査票!$F:$AW,31,FALSE),VLOOKUP(A137,令和6年度契約状況調査票!$F:$AW,31,FALSE))))))))</f>
        <v/>
      </c>
      <c r="P137" s="127" t="str">
        <f>IF(A137="","",VLOOKUP(A137,令和6年度契約状況調査票!$F:$CE,52,FALSE))</f>
        <v/>
      </c>
    </row>
    <row r="138" spans="1:16" ht="67.5" customHeight="1">
      <c r="A138" s="126" t="str">
        <f>IF(MAX(令和6年度契約状況調査票!F13:F143)&gt;=ROW()-5,ROW()-5,"")</f>
        <v/>
      </c>
      <c r="B138" s="113" t="str">
        <f>IF(A138="","",VLOOKUP(A138,令和6年度契約状況調査票!$F:$AW,4,FALSE))</f>
        <v/>
      </c>
      <c r="C138" s="112" t="str">
        <f>IF(A138="","",VLOOKUP(A138,令和6年度契約状況調査票!$F:$AW,5,FALSE))</f>
        <v/>
      </c>
      <c r="D138" s="114" t="str">
        <f>IF(A138="","",VLOOKUP(A138,令和6年度契約状況調査票!$F:$AW,8,FALSE))</f>
        <v/>
      </c>
      <c r="E138" s="113" t="str">
        <f>IF(A138="","",VLOOKUP(A138,令和6年度契約状況調査票!$F:$AW,9,FALSE))</f>
        <v/>
      </c>
      <c r="F138" s="115" t="str">
        <f>IF(A138="","",VLOOKUP(A138,令和6年度契約状況調査票!$F:$AW,10,FALSE))</f>
        <v/>
      </c>
      <c r="G138" s="128" t="str">
        <f>IF(A138="","",VLOOKUP(A138,令和6年度契約状況調査票!$F:$AW,30,FALSE))</f>
        <v/>
      </c>
      <c r="H138" s="116" t="str">
        <f>IF(A138="","",IF(VLOOKUP(A138,令和6年度契約状況調査票!$F:$AW,13,FALSE)="他官署で調達手続きを実施のため","他官署で調達手続きを実施のため",IF(VLOOKUP(A138,令和6年度契約状況調査票!$F:$AW,20,FALSE)="②同種の他の契約の予定価格を類推されるおそれがあるため公表しない","同種の他の契約の予定価格を類推されるおそれがあるため公表しない",IF(VLOOKUP(A138,令和6年度契約状況調査票!$F:$AW,20,FALSE)="－","－",IF(VLOOKUP(A138,令和6年度契約状況調査票!$F:$AW,6,FALSE)&lt;&gt;"",TEXT(VLOOKUP(A138,令和6年度契約状況調査票!$F:$AW,13,FALSE),"#,##0円")&amp;CHAR(10)&amp;"(A)",VLOOKUP(A138,令和6年度契約状況調査票!$F:$AW,13,FALSE))))))</f>
        <v/>
      </c>
      <c r="I138" s="116" t="str">
        <f>IF(A138="","",VLOOKUP(A138,令和6年度契約状況調査票!$F:$AW,14,FALSE))</f>
        <v/>
      </c>
      <c r="J138" s="117" t="str">
        <f>IF(A138="","",IF(VLOOKUP(A138,令和6年度契約状況調査票!$F:$AW,13,FALSE)="他官署で調達手続きを実施のため","－",IF(VLOOKUP(A138,令和6年度契約状況調査票!$F:$AW,20,FALSE)="②同種の他の契約の予定価格を類推されるおそれがあるため公表しない","－",IF(VLOOKUP(A138,令和6年度契約状況調査票!$F:$AW,20,FALSE)="－","－",IF(VLOOKUP(A138,令和6年度契約状況調査票!$F:$AW,6,FALSE)&lt;&gt;"",TEXT(VLOOKUP(A138,令和6年度契約状況調査票!$F:$AW,16,FALSE),"#.0%")&amp;CHAR(10)&amp;"(B/A×100)",VLOOKUP(A138,令和6年度契約状況調査票!$F:$AW,16,FALSE))))))</f>
        <v/>
      </c>
      <c r="K138" s="129"/>
      <c r="L138" s="117" t="str">
        <f>IF(A138="","",IF(VLOOKUP(A138,令和6年度契約状況調査票!$F:$AW,26,FALSE)="①公益社団法人","公社",IF(VLOOKUP(A138,令和6年度契約状況調査票!$F:$AW,26,FALSE)="②公益財団法人","公財","")))</f>
        <v/>
      </c>
      <c r="M138" s="117" t="str">
        <f>IF(A138="","",VLOOKUP(A138,令和6年度契約状況調査票!$F:$AW,27,FALSE))</f>
        <v/>
      </c>
      <c r="N138" s="129" t="str">
        <f>IF(A138="","",IF(VLOOKUP(A138,令和6年度契約状況調査票!$F:$AW,12,FALSE)="国所管",VLOOKUP(A138,令和6年度契約状況調査票!$F:$AW,23,FALSE),""))</f>
        <v/>
      </c>
      <c r="O138" s="118" t="str">
        <f>IF(A138="","",IF(AND(Q138="○",P138="分担契約/単価契約"),"単価契約"&amp;CHAR(10)&amp;"予定調達総額 "&amp;TEXT(VLOOKUP(A138,令和6年度契約状況調査票!$F:$AW,15,FALSE),"#,##0円")&amp;"(B)"&amp;CHAR(10)&amp;"分担契約"&amp;CHAR(10)&amp;VLOOKUP(A138,令和6年度契約状況調査票!$F:$AW,31,FALSE),IF(AND(Q138="○",P138="分担契約"),"分担契約"&amp;CHAR(10)&amp;"契約総額 "&amp;TEXT(VLOOKUP(A138,令和6年度契約状況調査票!$F:$AW,15,FALSE),"#,##0円")&amp;"(B)"&amp;CHAR(10)&amp;VLOOKUP(A138,令和6年度契約状況調査票!$F:$AW,31,FALSE),(IF(P138="分担契約/単価契約","単価契約"&amp;CHAR(10)&amp;"予定調達総額 "&amp;TEXT(VLOOKUP(A138,令和6年度契約状況調査票!$F:$AW,15,FALSE),"#,##0円")&amp;CHAR(10)&amp;"分担契約"&amp;CHAR(10)&amp;VLOOKUP(A138,令和6年度契約状況調査票!$F:$AW,31,FALSE),IF(P138="分担契約","分担契約"&amp;CHAR(10)&amp;"契約総額 "&amp;TEXT(VLOOKUP(A138,令和6年度契約状況調査票!$F:$AW,15,FALSE),"#,##0円")&amp;CHAR(10)&amp;VLOOKUP(A138,令和6年度契約状況調査票!$F:$AW,31,FALSE),IF(P138="単価契約","単価契約"&amp;CHAR(10)&amp;"予定調達総額 "&amp;TEXT(VLOOKUP(A138,令和6年度契約状況調査票!$F:$AW,15,FALSE),"#,##0円")&amp;CHAR(10)&amp;VLOOKUP(A138,令和6年度契約状況調査票!$F:$AW,31,FALSE),VLOOKUP(A138,令和6年度契約状況調査票!$F:$AW,31,FALSE))))))))</f>
        <v/>
      </c>
      <c r="P138" s="127" t="str">
        <f>IF(A138="","",VLOOKUP(A138,令和6年度契約状況調査票!$F:$CE,52,FALSE))</f>
        <v/>
      </c>
    </row>
    <row r="139" spans="1:16" ht="67.5" customHeight="1">
      <c r="A139" s="126" t="str">
        <f>IF(MAX(令和6年度契約状況調査票!F13:F144)&gt;=ROW()-5,ROW()-5,"")</f>
        <v/>
      </c>
      <c r="B139" s="113" t="str">
        <f>IF(A139="","",VLOOKUP(A139,令和6年度契約状況調査票!$F:$AW,4,FALSE))</f>
        <v/>
      </c>
      <c r="C139" s="112" t="str">
        <f>IF(A139="","",VLOOKUP(A139,令和6年度契約状況調査票!$F:$AW,5,FALSE))</f>
        <v/>
      </c>
      <c r="D139" s="114" t="str">
        <f>IF(A139="","",VLOOKUP(A139,令和6年度契約状況調査票!$F:$AW,8,FALSE))</f>
        <v/>
      </c>
      <c r="E139" s="113" t="str">
        <f>IF(A139="","",VLOOKUP(A139,令和6年度契約状況調査票!$F:$AW,9,FALSE))</f>
        <v/>
      </c>
      <c r="F139" s="115" t="str">
        <f>IF(A139="","",VLOOKUP(A139,令和6年度契約状況調査票!$F:$AW,10,FALSE))</f>
        <v/>
      </c>
      <c r="G139" s="128" t="str">
        <f>IF(A139="","",VLOOKUP(A139,令和6年度契約状況調査票!$F:$AW,30,FALSE))</f>
        <v/>
      </c>
      <c r="H139" s="116" t="str">
        <f>IF(A139="","",IF(VLOOKUP(A139,令和6年度契約状況調査票!$F:$AW,13,FALSE)="他官署で調達手続きを実施のため","他官署で調達手続きを実施のため",IF(VLOOKUP(A139,令和6年度契約状況調査票!$F:$AW,20,FALSE)="②同種の他の契約の予定価格を類推されるおそれがあるため公表しない","同種の他の契約の予定価格を類推されるおそれがあるため公表しない",IF(VLOOKUP(A139,令和6年度契約状況調査票!$F:$AW,20,FALSE)="－","－",IF(VLOOKUP(A139,令和6年度契約状況調査票!$F:$AW,6,FALSE)&lt;&gt;"",TEXT(VLOOKUP(A139,令和6年度契約状況調査票!$F:$AW,13,FALSE),"#,##0円")&amp;CHAR(10)&amp;"(A)",VLOOKUP(A139,令和6年度契約状況調査票!$F:$AW,13,FALSE))))))</f>
        <v/>
      </c>
      <c r="I139" s="116" t="str">
        <f>IF(A139="","",VLOOKUP(A139,令和6年度契約状況調査票!$F:$AW,14,FALSE))</f>
        <v/>
      </c>
      <c r="J139" s="117" t="str">
        <f>IF(A139="","",IF(VLOOKUP(A139,令和6年度契約状況調査票!$F:$AW,13,FALSE)="他官署で調達手続きを実施のため","－",IF(VLOOKUP(A139,令和6年度契約状況調査票!$F:$AW,20,FALSE)="②同種の他の契約の予定価格を類推されるおそれがあるため公表しない","－",IF(VLOOKUP(A139,令和6年度契約状況調査票!$F:$AW,20,FALSE)="－","－",IF(VLOOKUP(A139,令和6年度契約状況調査票!$F:$AW,6,FALSE)&lt;&gt;"",TEXT(VLOOKUP(A139,令和6年度契約状況調査票!$F:$AW,16,FALSE),"#.0%")&amp;CHAR(10)&amp;"(B/A×100)",VLOOKUP(A139,令和6年度契約状況調査票!$F:$AW,16,FALSE))))))</f>
        <v/>
      </c>
      <c r="K139" s="129"/>
      <c r="L139" s="117" t="str">
        <f>IF(A139="","",IF(VLOOKUP(A139,令和6年度契約状況調査票!$F:$AW,26,FALSE)="①公益社団法人","公社",IF(VLOOKUP(A139,令和6年度契約状況調査票!$F:$AW,26,FALSE)="②公益財団法人","公財","")))</f>
        <v/>
      </c>
      <c r="M139" s="117" t="str">
        <f>IF(A139="","",VLOOKUP(A139,令和6年度契約状況調査票!$F:$AW,27,FALSE))</f>
        <v/>
      </c>
      <c r="N139" s="129" t="str">
        <f>IF(A139="","",IF(VLOOKUP(A139,令和6年度契約状況調査票!$F:$AW,12,FALSE)="国所管",VLOOKUP(A139,令和6年度契約状況調査票!$F:$AW,23,FALSE),""))</f>
        <v/>
      </c>
      <c r="O139" s="118" t="str">
        <f>IF(A139="","",IF(AND(Q139="○",P139="分担契約/単価契約"),"単価契約"&amp;CHAR(10)&amp;"予定調達総額 "&amp;TEXT(VLOOKUP(A139,令和6年度契約状況調査票!$F:$AW,15,FALSE),"#,##0円")&amp;"(B)"&amp;CHAR(10)&amp;"分担契約"&amp;CHAR(10)&amp;VLOOKUP(A139,令和6年度契約状況調査票!$F:$AW,31,FALSE),IF(AND(Q139="○",P139="分担契約"),"分担契約"&amp;CHAR(10)&amp;"契約総額 "&amp;TEXT(VLOOKUP(A139,令和6年度契約状況調査票!$F:$AW,15,FALSE),"#,##0円")&amp;"(B)"&amp;CHAR(10)&amp;VLOOKUP(A139,令和6年度契約状況調査票!$F:$AW,31,FALSE),(IF(P139="分担契約/単価契約","単価契約"&amp;CHAR(10)&amp;"予定調達総額 "&amp;TEXT(VLOOKUP(A139,令和6年度契約状況調査票!$F:$AW,15,FALSE),"#,##0円")&amp;CHAR(10)&amp;"分担契約"&amp;CHAR(10)&amp;VLOOKUP(A139,令和6年度契約状況調査票!$F:$AW,31,FALSE),IF(P139="分担契約","分担契約"&amp;CHAR(10)&amp;"契約総額 "&amp;TEXT(VLOOKUP(A139,令和6年度契約状況調査票!$F:$AW,15,FALSE),"#,##0円")&amp;CHAR(10)&amp;VLOOKUP(A139,令和6年度契約状況調査票!$F:$AW,31,FALSE),IF(P139="単価契約","単価契約"&amp;CHAR(10)&amp;"予定調達総額 "&amp;TEXT(VLOOKUP(A139,令和6年度契約状況調査票!$F:$AW,15,FALSE),"#,##0円")&amp;CHAR(10)&amp;VLOOKUP(A139,令和6年度契約状況調査票!$F:$AW,31,FALSE),VLOOKUP(A139,令和6年度契約状況調査票!$F:$AW,31,FALSE))))))))</f>
        <v/>
      </c>
      <c r="P139" s="127" t="str">
        <f>IF(A139="","",VLOOKUP(A139,令和6年度契約状況調査票!$F:$CE,52,FALSE))</f>
        <v/>
      </c>
    </row>
    <row r="140" spans="1:16" ht="67.5" customHeight="1">
      <c r="A140" s="126" t="str">
        <f>IF(MAX(令和6年度契約状況調査票!F13:F145)&gt;=ROW()-5,ROW()-5,"")</f>
        <v/>
      </c>
      <c r="B140" s="113" t="str">
        <f>IF(A140="","",VLOOKUP(A140,令和6年度契約状況調査票!$F:$AW,4,FALSE))</f>
        <v/>
      </c>
      <c r="C140" s="112" t="str">
        <f>IF(A140="","",VLOOKUP(A140,令和6年度契約状況調査票!$F:$AW,5,FALSE))</f>
        <v/>
      </c>
      <c r="D140" s="114" t="str">
        <f>IF(A140="","",VLOOKUP(A140,令和6年度契約状況調査票!$F:$AW,8,FALSE))</f>
        <v/>
      </c>
      <c r="E140" s="113" t="str">
        <f>IF(A140="","",VLOOKUP(A140,令和6年度契約状況調査票!$F:$AW,9,FALSE))</f>
        <v/>
      </c>
      <c r="F140" s="115" t="str">
        <f>IF(A140="","",VLOOKUP(A140,令和6年度契約状況調査票!$F:$AW,10,FALSE))</f>
        <v/>
      </c>
      <c r="G140" s="128" t="str">
        <f>IF(A140="","",VLOOKUP(A140,令和6年度契約状況調査票!$F:$AW,30,FALSE))</f>
        <v/>
      </c>
      <c r="H140" s="116" t="str">
        <f>IF(A140="","",IF(VLOOKUP(A140,令和6年度契約状況調査票!$F:$AW,13,FALSE)="他官署で調達手続きを実施のため","他官署で調達手続きを実施のため",IF(VLOOKUP(A140,令和6年度契約状況調査票!$F:$AW,20,FALSE)="②同種の他の契約の予定価格を類推されるおそれがあるため公表しない","同種の他の契約の予定価格を類推されるおそれがあるため公表しない",IF(VLOOKUP(A140,令和6年度契約状況調査票!$F:$AW,20,FALSE)="－","－",IF(VLOOKUP(A140,令和6年度契約状況調査票!$F:$AW,6,FALSE)&lt;&gt;"",TEXT(VLOOKUP(A140,令和6年度契約状況調査票!$F:$AW,13,FALSE),"#,##0円")&amp;CHAR(10)&amp;"(A)",VLOOKUP(A140,令和6年度契約状況調査票!$F:$AW,13,FALSE))))))</f>
        <v/>
      </c>
      <c r="I140" s="116" t="str">
        <f>IF(A140="","",VLOOKUP(A140,令和6年度契約状況調査票!$F:$AW,14,FALSE))</f>
        <v/>
      </c>
      <c r="J140" s="117" t="str">
        <f>IF(A140="","",IF(VLOOKUP(A140,令和6年度契約状況調査票!$F:$AW,13,FALSE)="他官署で調達手続きを実施のため","－",IF(VLOOKUP(A140,令和6年度契約状況調査票!$F:$AW,20,FALSE)="②同種の他の契約の予定価格を類推されるおそれがあるため公表しない","－",IF(VLOOKUP(A140,令和6年度契約状況調査票!$F:$AW,20,FALSE)="－","－",IF(VLOOKUP(A140,令和6年度契約状況調査票!$F:$AW,6,FALSE)&lt;&gt;"",TEXT(VLOOKUP(A140,令和6年度契約状況調査票!$F:$AW,16,FALSE),"#.0%")&amp;CHAR(10)&amp;"(B/A×100)",VLOOKUP(A140,令和6年度契約状況調査票!$F:$AW,16,FALSE))))))</f>
        <v/>
      </c>
      <c r="K140" s="129"/>
      <c r="L140" s="117" t="str">
        <f>IF(A140="","",IF(VLOOKUP(A140,令和6年度契約状況調査票!$F:$AW,26,FALSE)="①公益社団法人","公社",IF(VLOOKUP(A140,令和6年度契約状況調査票!$F:$AW,26,FALSE)="②公益財団法人","公財","")))</f>
        <v/>
      </c>
      <c r="M140" s="117" t="str">
        <f>IF(A140="","",VLOOKUP(A140,令和6年度契約状況調査票!$F:$AW,27,FALSE))</f>
        <v/>
      </c>
      <c r="N140" s="129" t="str">
        <f>IF(A140="","",IF(VLOOKUP(A140,令和6年度契約状況調査票!$F:$AW,12,FALSE)="国所管",VLOOKUP(A140,令和6年度契約状況調査票!$F:$AW,23,FALSE),""))</f>
        <v/>
      </c>
      <c r="O140" s="118" t="str">
        <f>IF(A140="","",IF(AND(Q140="○",P140="分担契約/単価契約"),"単価契約"&amp;CHAR(10)&amp;"予定調達総額 "&amp;TEXT(VLOOKUP(A140,令和6年度契約状況調査票!$F:$AW,15,FALSE),"#,##0円")&amp;"(B)"&amp;CHAR(10)&amp;"分担契約"&amp;CHAR(10)&amp;VLOOKUP(A140,令和6年度契約状況調査票!$F:$AW,31,FALSE),IF(AND(Q140="○",P140="分担契約"),"分担契約"&amp;CHAR(10)&amp;"契約総額 "&amp;TEXT(VLOOKUP(A140,令和6年度契約状況調査票!$F:$AW,15,FALSE),"#,##0円")&amp;"(B)"&amp;CHAR(10)&amp;VLOOKUP(A140,令和6年度契約状況調査票!$F:$AW,31,FALSE),(IF(P140="分担契約/単価契約","単価契約"&amp;CHAR(10)&amp;"予定調達総額 "&amp;TEXT(VLOOKUP(A140,令和6年度契約状況調査票!$F:$AW,15,FALSE),"#,##0円")&amp;CHAR(10)&amp;"分担契約"&amp;CHAR(10)&amp;VLOOKUP(A140,令和6年度契約状況調査票!$F:$AW,31,FALSE),IF(P140="分担契約","分担契約"&amp;CHAR(10)&amp;"契約総額 "&amp;TEXT(VLOOKUP(A140,令和6年度契約状況調査票!$F:$AW,15,FALSE),"#,##0円")&amp;CHAR(10)&amp;VLOOKUP(A140,令和6年度契約状況調査票!$F:$AW,31,FALSE),IF(P140="単価契約","単価契約"&amp;CHAR(10)&amp;"予定調達総額 "&amp;TEXT(VLOOKUP(A140,令和6年度契約状況調査票!$F:$AW,15,FALSE),"#,##0円")&amp;CHAR(10)&amp;VLOOKUP(A140,令和6年度契約状況調査票!$F:$AW,31,FALSE),VLOOKUP(A140,令和6年度契約状況調査票!$F:$AW,31,FALSE))))))))</f>
        <v/>
      </c>
      <c r="P140" s="127" t="str">
        <f>IF(A140="","",VLOOKUP(A140,令和6年度契約状況調査票!$F:$CE,52,FALSE))</f>
        <v/>
      </c>
    </row>
    <row r="141" spans="1:16" ht="67.5" customHeight="1">
      <c r="A141" s="126" t="str">
        <f>IF(MAX(令和6年度契約状況調査票!F13:F146)&gt;=ROW()-5,ROW()-5,"")</f>
        <v/>
      </c>
      <c r="B141" s="113" t="str">
        <f>IF(A141="","",VLOOKUP(A141,令和6年度契約状況調査票!$F:$AW,4,FALSE))</f>
        <v/>
      </c>
      <c r="C141" s="112" t="str">
        <f>IF(A141="","",VLOOKUP(A141,令和6年度契約状況調査票!$F:$AW,5,FALSE))</f>
        <v/>
      </c>
      <c r="D141" s="114" t="str">
        <f>IF(A141="","",VLOOKUP(A141,令和6年度契約状況調査票!$F:$AW,8,FALSE))</f>
        <v/>
      </c>
      <c r="E141" s="113" t="str">
        <f>IF(A141="","",VLOOKUP(A141,令和6年度契約状況調査票!$F:$AW,9,FALSE))</f>
        <v/>
      </c>
      <c r="F141" s="115" t="str">
        <f>IF(A141="","",VLOOKUP(A141,令和6年度契約状況調査票!$F:$AW,10,FALSE))</f>
        <v/>
      </c>
      <c r="G141" s="128" t="str">
        <f>IF(A141="","",VLOOKUP(A141,令和6年度契約状況調査票!$F:$AW,30,FALSE))</f>
        <v/>
      </c>
      <c r="H141" s="116" t="str">
        <f>IF(A141="","",IF(VLOOKUP(A141,令和6年度契約状況調査票!$F:$AW,13,FALSE)="他官署で調達手続きを実施のため","他官署で調達手続きを実施のため",IF(VLOOKUP(A141,令和6年度契約状況調査票!$F:$AW,20,FALSE)="②同種の他の契約の予定価格を類推されるおそれがあるため公表しない","同種の他の契約の予定価格を類推されるおそれがあるため公表しない",IF(VLOOKUP(A141,令和6年度契約状況調査票!$F:$AW,20,FALSE)="－","－",IF(VLOOKUP(A141,令和6年度契約状況調査票!$F:$AW,6,FALSE)&lt;&gt;"",TEXT(VLOOKUP(A141,令和6年度契約状況調査票!$F:$AW,13,FALSE),"#,##0円")&amp;CHAR(10)&amp;"(A)",VLOOKUP(A141,令和6年度契約状況調査票!$F:$AW,13,FALSE))))))</f>
        <v/>
      </c>
      <c r="I141" s="116" t="str">
        <f>IF(A141="","",VLOOKUP(A141,令和6年度契約状況調査票!$F:$AW,14,FALSE))</f>
        <v/>
      </c>
      <c r="J141" s="117" t="str">
        <f>IF(A141="","",IF(VLOOKUP(A141,令和6年度契約状況調査票!$F:$AW,13,FALSE)="他官署で調達手続きを実施のため","－",IF(VLOOKUP(A141,令和6年度契約状況調査票!$F:$AW,20,FALSE)="②同種の他の契約の予定価格を類推されるおそれがあるため公表しない","－",IF(VLOOKUP(A141,令和6年度契約状況調査票!$F:$AW,20,FALSE)="－","－",IF(VLOOKUP(A141,令和6年度契約状況調査票!$F:$AW,6,FALSE)&lt;&gt;"",TEXT(VLOOKUP(A141,令和6年度契約状況調査票!$F:$AW,16,FALSE),"#.0%")&amp;CHAR(10)&amp;"(B/A×100)",VLOOKUP(A141,令和6年度契約状況調査票!$F:$AW,16,FALSE))))))</f>
        <v/>
      </c>
      <c r="K141" s="129"/>
      <c r="L141" s="117" t="str">
        <f>IF(A141="","",IF(VLOOKUP(A141,令和6年度契約状況調査票!$F:$AW,26,FALSE)="①公益社団法人","公社",IF(VLOOKUP(A141,令和6年度契約状況調査票!$F:$AW,26,FALSE)="②公益財団法人","公財","")))</f>
        <v/>
      </c>
      <c r="M141" s="117" t="str">
        <f>IF(A141="","",VLOOKUP(A141,令和6年度契約状況調査票!$F:$AW,27,FALSE))</f>
        <v/>
      </c>
      <c r="N141" s="129" t="str">
        <f>IF(A141="","",IF(VLOOKUP(A141,令和6年度契約状況調査票!$F:$AW,12,FALSE)="国所管",VLOOKUP(A141,令和6年度契約状況調査票!$F:$AW,23,FALSE),""))</f>
        <v/>
      </c>
      <c r="O141" s="118" t="str">
        <f>IF(A141="","",IF(AND(Q141="○",P141="分担契約/単価契約"),"単価契約"&amp;CHAR(10)&amp;"予定調達総額 "&amp;TEXT(VLOOKUP(A141,令和6年度契約状況調査票!$F:$AW,15,FALSE),"#,##0円")&amp;"(B)"&amp;CHAR(10)&amp;"分担契約"&amp;CHAR(10)&amp;VLOOKUP(A141,令和6年度契約状況調査票!$F:$AW,31,FALSE),IF(AND(Q141="○",P141="分担契約"),"分担契約"&amp;CHAR(10)&amp;"契約総額 "&amp;TEXT(VLOOKUP(A141,令和6年度契約状況調査票!$F:$AW,15,FALSE),"#,##0円")&amp;"(B)"&amp;CHAR(10)&amp;VLOOKUP(A141,令和6年度契約状況調査票!$F:$AW,31,FALSE),(IF(P141="分担契約/単価契約","単価契約"&amp;CHAR(10)&amp;"予定調達総額 "&amp;TEXT(VLOOKUP(A141,令和6年度契約状況調査票!$F:$AW,15,FALSE),"#,##0円")&amp;CHAR(10)&amp;"分担契約"&amp;CHAR(10)&amp;VLOOKUP(A141,令和6年度契約状況調査票!$F:$AW,31,FALSE),IF(P141="分担契約","分担契約"&amp;CHAR(10)&amp;"契約総額 "&amp;TEXT(VLOOKUP(A141,令和6年度契約状況調査票!$F:$AW,15,FALSE),"#,##0円")&amp;CHAR(10)&amp;VLOOKUP(A141,令和6年度契約状況調査票!$F:$AW,31,FALSE),IF(P141="単価契約","単価契約"&amp;CHAR(10)&amp;"予定調達総額 "&amp;TEXT(VLOOKUP(A141,令和6年度契約状況調査票!$F:$AW,15,FALSE),"#,##0円")&amp;CHAR(10)&amp;VLOOKUP(A141,令和6年度契約状況調査票!$F:$AW,31,FALSE),VLOOKUP(A141,令和6年度契約状況調査票!$F:$AW,31,FALSE))))))))</f>
        <v/>
      </c>
      <c r="P141" s="127" t="str">
        <f>IF(A141="","",VLOOKUP(A141,令和6年度契約状況調査票!$F:$CE,52,FALSE))</f>
        <v/>
      </c>
    </row>
    <row r="142" spans="1:16" ht="67.5" customHeight="1">
      <c r="A142" s="126" t="str">
        <f>IF(MAX(令和6年度契約状況調査票!F13:F147)&gt;=ROW()-5,ROW()-5,"")</f>
        <v/>
      </c>
      <c r="B142" s="113" t="str">
        <f>IF(A142="","",VLOOKUP(A142,令和6年度契約状況調査票!$F:$AW,4,FALSE))</f>
        <v/>
      </c>
      <c r="C142" s="112" t="str">
        <f>IF(A142="","",VLOOKUP(A142,令和6年度契約状況調査票!$F:$AW,5,FALSE))</f>
        <v/>
      </c>
      <c r="D142" s="114" t="str">
        <f>IF(A142="","",VLOOKUP(A142,令和6年度契約状況調査票!$F:$AW,8,FALSE))</f>
        <v/>
      </c>
      <c r="E142" s="113" t="str">
        <f>IF(A142="","",VLOOKUP(A142,令和6年度契約状況調査票!$F:$AW,9,FALSE))</f>
        <v/>
      </c>
      <c r="F142" s="115" t="str">
        <f>IF(A142="","",VLOOKUP(A142,令和6年度契約状況調査票!$F:$AW,10,FALSE))</f>
        <v/>
      </c>
      <c r="G142" s="128" t="str">
        <f>IF(A142="","",VLOOKUP(A142,令和6年度契約状況調査票!$F:$AW,30,FALSE))</f>
        <v/>
      </c>
      <c r="H142" s="116" t="str">
        <f>IF(A142="","",IF(VLOOKUP(A142,令和6年度契約状況調査票!$F:$AW,13,FALSE)="他官署で調達手続きを実施のため","他官署で調達手続きを実施のため",IF(VLOOKUP(A142,令和6年度契約状況調査票!$F:$AW,20,FALSE)="②同種の他の契約の予定価格を類推されるおそれがあるため公表しない","同種の他の契約の予定価格を類推されるおそれがあるため公表しない",IF(VLOOKUP(A142,令和6年度契約状況調査票!$F:$AW,20,FALSE)="－","－",IF(VLOOKUP(A142,令和6年度契約状況調査票!$F:$AW,6,FALSE)&lt;&gt;"",TEXT(VLOOKUP(A142,令和6年度契約状況調査票!$F:$AW,13,FALSE),"#,##0円")&amp;CHAR(10)&amp;"(A)",VLOOKUP(A142,令和6年度契約状況調査票!$F:$AW,13,FALSE))))))</f>
        <v/>
      </c>
      <c r="I142" s="116" t="str">
        <f>IF(A142="","",VLOOKUP(A142,令和6年度契約状況調査票!$F:$AW,14,FALSE))</f>
        <v/>
      </c>
      <c r="J142" s="117" t="str">
        <f>IF(A142="","",IF(VLOOKUP(A142,令和6年度契約状況調査票!$F:$AW,13,FALSE)="他官署で調達手続きを実施のため","－",IF(VLOOKUP(A142,令和6年度契約状況調査票!$F:$AW,20,FALSE)="②同種の他の契約の予定価格を類推されるおそれがあるため公表しない","－",IF(VLOOKUP(A142,令和6年度契約状況調査票!$F:$AW,20,FALSE)="－","－",IF(VLOOKUP(A142,令和6年度契約状況調査票!$F:$AW,6,FALSE)&lt;&gt;"",TEXT(VLOOKUP(A142,令和6年度契約状況調査票!$F:$AW,16,FALSE),"#.0%")&amp;CHAR(10)&amp;"(B/A×100)",VLOOKUP(A142,令和6年度契約状況調査票!$F:$AW,16,FALSE))))))</f>
        <v/>
      </c>
      <c r="K142" s="129"/>
      <c r="L142" s="117" t="str">
        <f>IF(A142="","",IF(VLOOKUP(A142,令和6年度契約状況調査票!$F:$AW,26,FALSE)="①公益社団法人","公社",IF(VLOOKUP(A142,令和6年度契約状況調査票!$F:$AW,26,FALSE)="②公益財団法人","公財","")))</f>
        <v/>
      </c>
      <c r="M142" s="117" t="str">
        <f>IF(A142="","",VLOOKUP(A142,令和6年度契約状況調査票!$F:$AW,27,FALSE))</f>
        <v/>
      </c>
      <c r="N142" s="129" t="str">
        <f>IF(A142="","",IF(VLOOKUP(A142,令和6年度契約状況調査票!$F:$AW,12,FALSE)="国所管",VLOOKUP(A142,令和6年度契約状況調査票!$F:$AW,23,FALSE),""))</f>
        <v/>
      </c>
      <c r="O142" s="118" t="str">
        <f>IF(A142="","",IF(AND(Q142="○",P142="分担契約/単価契約"),"単価契約"&amp;CHAR(10)&amp;"予定調達総額 "&amp;TEXT(VLOOKUP(A142,令和6年度契約状況調査票!$F:$AW,15,FALSE),"#,##0円")&amp;"(B)"&amp;CHAR(10)&amp;"分担契約"&amp;CHAR(10)&amp;VLOOKUP(A142,令和6年度契約状況調査票!$F:$AW,31,FALSE),IF(AND(Q142="○",P142="分担契約"),"分担契約"&amp;CHAR(10)&amp;"契約総額 "&amp;TEXT(VLOOKUP(A142,令和6年度契約状況調査票!$F:$AW,15,FALSE),"#,##0円")&amp;"(B)"&amp;CHAR(10)&amp;VLOOKUP(A142,令和6年度契約状況調査票!$F:$AW,31,FALSE),(IF(P142="分担契約/単価契約","単価契約"&amp;CHAR(10)&amp;"予定調達総額 "&amp;TEXT(VLOOKUP(A142,令和6年度契約状況調査票!$F:$AW,15,FALSE),"#,##0円")&amp;CHAR(10)&amp;"分担契約"&amp;CHAR(10)&amp;VLOOKUP(A142,令和6年度契約状況調査票!$F:$AW,31,FALSE),IF(P142="分担契約","分担契約"&amp;CHAR(10)&amp;"契約総額 "&amp;TEXT(VLOOKUP(A142,令和6年度契約状況調査票!$F:$AW,15,FALSE),"#,##0円")&amp;CHAR(10)&amp;VLOOKUP(A142,令和6年度契約状況調査票!$F:$AW,31,FALSE),IF(P142="単価契約","単価契約"&amp;CHAR(10)&amp;"予定調達総額 "&amp;TEXT(VLOOKUP(A142,令和6年度契約状況調査票!$F:$AW,15,FALSE),"#,##0円")&amp;CHAR(10)&amp;VLOOKUP(A142,令和6年度契約状況調査票!$F:$AW,31,FALSE),VLOOKUP(A142,令和6年度契約状況調査票!$F:$AW,31,FALSE))))))))</f>
        <v/>
      </c>
      <c r="P142" s="127" t="str">
        <f>IF(A142="","",VLOOKUP(A142,令和6年度契約状況調査票!$F:$CE,52,FALSE))</f>
        <v/>
      </c>
    </row>
    <row r="143" spans="1:16" ht="60" customHeight="1">
      <c r="A143" s="126" t="str">
        <f>IF(MAX(令和6年度契約状況調査票!F13:F148)&gt;=ROW()-5,ROW()-5,"")</f>
        <v/>
      </c>
      <c r="B143" s="113" t="str">
        <f>IF(A143="","",VLOOKUP(A143,令和6年度契約状況調査票!$F:$AW,4,FALSE))</f>
        <v/>
      </c>
      <c r="C143" s="112" t="str">
        <f>IF(A143="","",VLOOKUP(A143,令和6年度契約状況調査票!$F:$AW,5,FALSE))</f>
        <v/>
      </c>
      <c r="D143" s="114" t="str">
        <f>IF(A143="","",VLOOKUP(A143,令和6年度契約状況調査票!$F:$AW,8,FALSE))</f>
        <v/>
      </c>
      <c r="E143" s="113" t="str">
        <f>IF(A143="","",VLOOKUP(A143,令和6年度契約状況調査票!$F:$AW,9,FALSE))</f>
        <v/>
      </c>
      <c r="F143" s="115" t="str">
        <f>IF(A143="","",VLOOKUP(A143,令和6年度契約状況調査票!$F:$AW,10,FALSE))</f>
        <v/>
      </c>
      <c r="G143" s="128" t="str">
        <f>IF(A143="","",VLOOKUP(A143,令和6年度契約状況調査票!$F:$AW,30,FALSE))</f>
        <v/>
      </c>
      <c r="H143" s="116" t="str">
        <f>IF(A143="","",IF(VLOOKUP(A143,令和6年度契約状況調査票!$F:$AW,13,FALSE)="他官署で調達手続きを実施のため","他官署で調達手続きを実施のため",IF(VLOOKUP(A143,令和6年度契約状況調査票!$F:$AW,20,FALSE)="②同種の他の契約の予定価格を類推されるおそれがあるため公表しない","同種の他の契約の予定価格を類推されるおそれがあるため公表しない",IF(VLOOKUP(A143,令和6年度契約状況調査票!$F:$AW,20,FALSE)="－","－",IF(VLOOKUP(A143,令和6年度契約状況調査票!$F:$AW,6,FALSE)&lt;&gt;"",TEXT(VLOOKUP(A143,令和6年度契約状況調査票!$F:$AW,13,FALSE),"#,##0円")&amp;CHAR(10)&amp;"(A)",VLOOKUP(A143,令和6年度契約状況調査票!$F:$AW,13,FALSE))))))</f>
        <v/>
      </c>
      <c r="I143" s="116" t="str">
        <f>IF(A143="","",VLOOKUP(A143,令和6年度契約状況調査票!$F:$AW,14,FALSE))</f>
        <v/>
      </c>
      <c r="J143" s="117" t="str">
        <f>IF(A143="","",IF(VLOOKUP(A143,令和6年度契約状況調査票!$F:$AW,13,FALSE)="他官署で調達手続きを実施のため","－",IF(VLOOKUP(A143,令和6年度契約状況調査票!$F:$AW,20,FALSE)="②同種の他の契約の予定価格を類推されるおそれがあるため公表しない","－",IF(VLOOKUP(A143,令和6年度契約状況調査票!$F:$AW,20,FALSE)="－","－",IF(VLOOKUP(A143,令和6年度契約状況調査票!$F:$AW,6,FALSE)&lt;&gt;"",TEXT(VLOOKUP(A143,令和6年度契約状況調査票!$F:$AW,16,FALSE),"#.0%")&amp;CHAR(10)&amp;"(B/A×100)",VLOOKUP(A143,令和6年度契約状況調査票!$F:$AW,16,FALSE))))))</f>
        <v/>
      </c>
      <c r="K143" s="129"/>
      <c r="L143" s="117" t="str">
        <f>IF(A143="","",IF(VLOOKUP(A143,令和6年度契約状況調査票!$F:$AW,26,FALSE)="①公益社団法人","公社",IF(VLOOKUP(A143,令和6年度契約状況調査票!$F:$AW,26,FALSE)="②公益財団法人","公財","")))</f>
        <v/>
      </c>
      <c r="M143" s="117" t="str">
        <f>IF(A143="","",VLOOKUP(A143,令和6年度契約状況調査票!$F:$AW,27,FALSE))</f>
        <v/>
      </c>
      <c r="N143" s="129" t="str">
        <f>IF(A143="","",IF(VLOOKUP(A143,令和6年度契約状況調査票!$F:$AW,12,FALSE)="国所管",VLOOKUP(A143,令和6年度契約状況調査票!$F:$AW,23,FALSE),""))</f>
        <v/>
      </c>
      <c r="O143" s="118" t="str">
        <f>IF(A143="","",IF(AND(Q143="○",P143="分担契約/単価契約"),"単価契約"&amp;CHAR(10)&amp;"予定調達総額 "&amp;TEXT(VLOOKUP(A143,令和6年度契約状況調査票!$F:$AW,15,FALSE),"#,##0円")&amp;"(B)"&amp;CHAR(10)&amp;"分担契約"&amp;CHAR(10)&amp;VLOOKUP(A143,令和6年度契約状況調査票!$F:$AW,31,FALSE),IF(AND(Q143="○",P143="分担契約"),"分担契約"&amp;CHAR(10)&amp;"契約総額 "&amp;TEXT(VLOOKUP(A143,令和6年度契約状況調査票!$F:$AW,15,FALSE),"#,##0円")&amp;"(B)"&amp;CHAR(10)&amp;VLOOKUP(A143,令和6年度契約状況調査票!$F:$AW,31,FALSE),(IF(P143="分担契約/単価契約","単価契約"&amp;CHAR(10)&amp;"予定調達総額 "&amp;TEXT(VLOOKUP(A143,令和6年度契約状況調査票!$F:$AW,15,FALSE),"#,##0円")&amp;CHAR(10)&amp;"分担契約"&amp;CHAR(10)&amp;VLOOKUP(A143,令和6年度契約状況調査票!$F:$AW,31,FALSE),IF(P143="分担契約","分担契約"&amp;CHAR(10)&amp;"契約総額 "&amp;TEXT(VLOOKUP(A143,令和6年度契約状況調査票!$F:$AW,15,FALSE),"#,##0円")&amp;CHAR(10)&amp;VLOOKUP(A143,令和6年度契約状況調査票!$F:$AW,31,FALSE),IF(P143="単価契約","単価契約"&amp;CHAR(10)&amp;"予定調達総額 "&amp;TEXT(VLOOKUP(A143,令和6年度契約状況調査票!$F:$AW,15,FALSE),"#,##0円")&amp;CHAR(10)&amp;VLOOKUP(A143,令和6年度契約状況調査票!$F:$AW,31,FALSE),VLOOKUP(A143,令和6年度契約状況調査票!$F:$AW,31,FALSE))))))))</f>
        <v/>
      </c>
      <c r="P143" s="127" t="str">
        <f>IF(A143="","",VLOOKUP(A143,令和6年度契約状況調査票!$F:$CE,52,FALSE))</f>
        <v/>
      </c>
    </row>
    <row r="144" spans="1:16" ht="60" customHeight="1">
      <c r="A144" s="126" t="str">
        <f>IF(MAX(令和6年度契約状況調査票!F13:F149)&gt;=ROW()-5,ROW()-5,"")</f>
        <v/>
      </c>
      <c r="B144" s="113" t="str">
        <f>IF(A144="","",VLOOKUP(A144,令和6年度契約状況調査票!$F:$AW,4,FALSE))</f>
        <v/>
      </c>
      <c r="C144" s="112" t="str">
        <f>IF(A144="","",VLOOKUP(A144,令和6年度契約状況調査票!$F:$AW,5,FALSE))</f>
        <v/>
      </c>
      <c r="D144" s="114" t="str">
        <f>IF(A144="","",VLOOKUP(A144,令和6年度契約状況調査票!$F:$AW,8,FALSE))</f>
        <v/>
      </c>
      <c r="E144" s="113" t="str">
        <f>IF(A144="","",VLOOKUP(A144,令和6年度契約状況調査票!$F:$AW,9,FALSE))</f>
        <v/>
      </c>
      <c r="F144" s="115" t="str">
        <f>IF(A144="","",VLOOKUP(A144,令和6年度契約状況調査票!$F:$AW,10,FALSE))</f>
        <v/>
      </c>
      <c r="G144" s="128" t="str">
        <f>IF(A144="","",VLOOKUP(A144,令和6年度契約状況調査票!$F:$AW,30,FALSE))</f>
        <v/>
      </c>
      <c r="H144" s="116" t="str">
        <f>IF(A144="","",IF(VLOOKUP(A144,令和6年度契約状況調査票!$F:$AW,13,FALSE)="他官署で調達手続きを実施のため","他官署で調達手続きを実施のため",IF(VLOOKUP(A144,令和6年度契約状況調査票!$F:$AW,20,FALSE)="②同種の他の契約の予定価格を類推されるおそれがあるため公表しない","同種の他の契約の予定価格を類推されるおそれがあるため公表しない",IF(VLOOKUP(A144,令和6年度契約状況調査票!$F:$AW,20,FALSE)="－","－",IF(VLOOKUP(A144,令和6年度契約状況調査票!$F:$AW,6,FALSE)&lt;&gt;"",TEXT(VLOOKUP(A144,令和6年度契約状況調査票!$F:$AW,13,FALSE),"#,##0円")&amp;CHAR(10)&amp;"(A)",VLOOKUP(A144,令和6年度契約状況調査票!$F:$AW,13,FALSE))))))</f>
        <v/>
      </c>
      <c r="I144" s="116" t="str">
        <f>IF(A144="","",VLOOKUP(A144,令和6年度契約状況調査票!$F:$AW,14,FALSE))</f>
        <v/>
      </c>
      <c r="J144" s="117" t="str">
        <f>IF(A144="","",IF(VLOOKUP(A144,令和6年度契約状況調査票!$F:$AW,13,FALSE)="他官署で調達手続きを実施のため","－",IF(VLOOKUP(A144,令和6年度契約状況調査票!$F:$AW,20,FALSE)="②同種の他の契約の予定価格を類推されるおそれがあるため公表しない","－",IF(VLOOKUP(A144,令和6年度契約状況調査票!$F:$AW,20,FALSE)="－","－",IF(VLOOKUP(A144,令和6年度契約状況調査票!$F:$AW,6,FALSE)&lt;&gt;"",TEXT(VLOOKUP(A144,令和6年度契約状況調査票!$F:$AW,16,FALSE),"#.0%")&amp;CHAR(10)&amp;"(B/A×100)",VLOOKUP(A144,令和6年度契約状況調査票!$F:$AW,16,FALSE))))))</f>
        <v/>
      </c>
      <c r="K144" s="129"/>
      <c r="L144" s="117" t="str">
        <f>IF(A144="","",IF(VLOOKUP(A144,令和6年度契約状況調査票!$F:$AW,26,FALSE)="①公益社団法人","公社",IF(VLOOKUP(A144,令和6年度契約状況調査票!$F:$AW,26,FALSE)="②公益財団法人","公財","")))</f>
        <v/>
      </c>
      <c r="M144" s="117" t="str">
        <f>IF(A144="","",VLOOKUP(A144,令和6年度契約状況調査票!$F:$AW,27,FALSE))</f>
        <v/>
      </c>
      <c r="N144" s="129" t="str">
        <f>IF(A144="","",IF(VLOOKUP(A144,令和6年度契約状況調査票!$F:$AW,12,FALSE)="国所管",VLOOKUP(A144,令和6年度契約状況調査票!$F:$AW,23,FALSE),""))</f>
        <v/>
      </c>
      <c r="O144" s="118" t="str">
        <f>IF(A144="","",IF(AND(Q144="○",P144="分担契約/単価契約"),"単価契約"&amp;CHAR(10)&amp;"予定調達総額 "&amp;TEXT(VLOOKUP(A144,令和6年度契約状況調査票!$F:$AW,15,FALSE),"#,##0円")&amp;"(B)"&amp;CHAR(10)&amp;"分担契約"&amp;CHAR(10)&amp;VLOOKUP(A144,令和6年度契約状況調査票!$F:$AW,31,FALSE),IF(AND(Q144="○",P144="分担契約"),"分担契約"&amp;CHAR(10)&amp;"契約総額 "&amp;TEXT(VLOOKUP(A144,令和6年度契約状況調査票!$F:$AW,15,FALSE),"#,##0円")&amp;"(B)"&amp;CHAR(10)&amp;VLOOKUP(A144,令和6年度契約状況調査票!$F:$AW,31,FALSE),(IF(P144="分担契約/単価契約","単価契約"&amp;CHAR(10)&amp;"予定調達総額 "&amp;TEXT(VLOOKUP(A144,令和6年度契約状況調査票!$F:$AW,15,FALSE),"#,##0円")&amp;CHAR(10)&amp;"分担契約"&amp;CHAR(10)&amp;VLOOKUP(A144,令和6年度契約状況調査票!$F:$AW,31,FALSE),IF(P144="分担契約","分担契約"&amp;CHAR(10)&amp;"契約総額 "&amp;TEXT(VLOOKUP(A144,令和6年度契約状況調査票!$F:$AW,15,FALSE),"#,##0円")&amp;CHAR(10)&amp;VLOOKUP(A144,令和6年度契約状況調査票!$F:$AW,31,FALSE),IF(P144="単価契約","単価契約"&amp;CHAR(10)&amp;"予定調達総額 "&amp;TEXT(VLOOKUP(A144,令和6年度契約状況調査票!$F:$AW,15,FALSE),"#,##0円")&amp;CHAR(10)&amp;VLOOKUP(A144,令和6年度契約状況調査票!$F:$AW,31,FALSE),VLOOKUP(A144,令和6年度契約状況調査票!$F:$AW,31,FALSE))))))))</f>
        <v/>
      </c>
      <c r="P144" s="127" t="str">
        <f>IF(A144="","",VLOOKUP(A144,令和6年度契約状況調査票!$F:$CE,52,FALSE))</f>
        <v/>
      </c>
    </row>
    <row r="145" spans="1:16" ht="67.5" customHeight="1">
      <c r="A145" s="126" t="str">
        <f>IF(MAX(令和6年度契約状況調査票!F13:F150)&gt;=ROW()-5,ROW()-5,"")</f>
        <v/>
      </c>
      <c r="B145" s="113" t="str">
        <f>IF(A145="","",VLOOKUP(A145,令和6年度契約状況調査票!$F:$AW,4,FALSE))</f>
        <v/>
      </c>
      <c r="C145" s="112" t="str">
        <f>IF(A145="","",VLOOKUP(A145,令和6年度契約状況調査票!$F:$AW,5,FALSE))</f>
        <v/>
      </c>
      <c r="D145" s="114" t="str">
        <f>IF(A145="","",VLOOKUP(A145,令和6年度契約状況調査票!$F:$AW,8,FALSE))</f>
        <v/>
      </c>
      <c r="E145" s="113" t="str">
        <f>IF(A145="","",VLOOKUP(A145,令和6年度契約状況調査票!$F:$AW,9,FALSE))</f>
        <v/>
      </c>
      <c r="F145" s="115" t="str">
        <f>IF(A145="","",VLOOKUP(A145,令和6年度契約状況調査票!$F:$AW,10,FALSE))</f>
        <v/>
      </c>
      <c r="G145" s="128" t="str">
        <f>IF(A145="","",VLOOKUP(A145,令和6年度契約状況調査票!$F:$AW,30,FALSE))</f>
        <v/>
      </c>
      <c r="H145" s="116" t="str">
        <f>IF(A145="","",IF(VLOOKUP(A145,令和6年度契約状況調査票!$F:$AW,13,FALSE)="他官署で調達手続きを実施のため","他官署で調達手続きを実施のため",IF(VLOOKUP(A145,令和6年度契約状況調査票!$F:$AW,20,FALSE)="②同種の他の契約の予定価格を類推されるおそれがあるため公表しない","同種の他の契約の予定価格を類推されるおそれがあるため公表しない",IF(VLOOKUP(A145,令和6年度契約状況調査票!$F:$AW,20,FALSE)="－","－",IF(VLOOKUP(A145,令和6年度契約状況調査票!$F:$AW,6,FALSE)&lt;&gt;"",TEXT(VLOOKUP(A145,令和6年度契約状況調査票!$F:$AW,13,FALSE),"#,##0円")&amp;CHAR(10)&amp;"(A)",VLOOKUP(A145,令和6年度契約状況調査票!$F:$AW,13,FALSE))))))</f>
        <v/>
      </c>
      <c r="I145" s="116" t="str">
        <f>IF(A145="","",VLOOKUP(A145,令和6年度契約状況調査票!$F:$AW,14,FALSE))</f>
        <v/>
      </c>
      <c r="J145" s="117" t="str">
        <f>IF(A145="","",IF(VLOOKUP(A145,令和6年度契約状況調査票!$F:$AW,13,FALSE)="他官署で調達手続きを実施のため","－",IF(VLOOKUP(A145,令和6年度契約状況調査票!$F:$AW,20,FALSE)="②同種の他の契約の予定価格を類推されるおそれがあるため公表しない","－",IF(VLOOKUP(A145,令和6年度契約状況調査票!$F:$AW,20,FALSE)="－","－",IF(VLOOKUP(A145,令和6年度契約状況調査票!$F:$AW,6,FALSE)&lt;&gt;"",TEXT(VLOOKUP(A145,令和6年度契約状況調査票!$F:$AW,16,FALSE),"#.0%")&amp;CHAR(10)&amp;"(B/A×100)",VLOOKUP(A145,令和6年度契約状況調査票!$F:$AW,16,FALSE))))))</f>
        <v/>
      </c>
      <c r="K145" s="129"/>
      <c r="L145" s="117" t="str">
        <f>IF(A145="","",IF(VLOOKUP(A145,令和6年度契約状況調査票!$F:$AW,26,FALSE)="①公益社団法人","公社",IF(VLOOKUP(A145,令和6年度契約状況調査票!$F:$AW,26,FALSE)="②公益財団法人","公財","")))</f>
        <v/>
      </c>
      <c r="M145" s="117" t="str">
        <f>IF(A145="","",VLOOKUP(A145,令和6年度契約状況調査票!$F:$AW,27,FALSE))</f>
        <v/>
      </c>
      <c r="N145" s="129" t="str">
        <f>IF(A145="","",IF(VLOOKUP(A145,令和6年度契約状況調査票!$F:$AW,12,FALSE)="国所管",VLOOKUP(A145,令和6年度契約状況調査票!$F:$AW,23,FALSE),""))</f>
        <v/>
      </c>
      <c r="O145" s="118" t="str">
        <f>IF(A145="","",IF(AND(Q145="○",P145="分担契約/単価契約"),"単価契約"&amp;CHAR(10)&amp;"予定調達総額 "&amp;TEXT(VLOOKUP(A145,令和6年度契約状況調査票!$F:$AW,15,FALSE),"#,##0円")&amp;"(B)"&amp;CHAR(10)&amp;"分担契約"&amp;CHAR(10)&amp;VLOOKUP(A145,令和6年度契約状況調査票!$F:$AW,31,FALSE),IF(AND(Q145="○",P145="分担契約"),"分担契約"&amp;CHAR(10)&amp;"契約総額 "&amp;TEXT(VLOOKUP(A145,令和6年度契約状況調査票!$F:$AW,15,FALSE),"#,##0円")&amp;"(B)"&amp;CHAR(10)&amp;VLOOKUP(A145,令和6年度契約状況調査票!$F:$AW,31,FALSE),(IF(P145="分担契約/単価契約","単価契約"&amp;CHAR(10)&amp;"予定調達総額 "&amp;TEXT(VLOOKUP(A145,令和6年度契約状況調査票!$F:$AW,15,FALSE),"#,##0円")&amp;CHAR(10)&amp;"分担契約"&amp;CHAR(10)&amp;VLOOKUP(A145,令和6年度契約状況調査票!$F:$AW,31,FALSE),IF(P145="分担契約","分担契約"&amp;CHAR(10)&amp;"契約総額 "&amp;TEXT(VLOOKUP(A145,令和6年度契約状況調査票!$F:$AW,15,FALSE),"#,##0円")&amp;CHAR(10)&amp;VLOOKUP(A145,令和6年度契約状況調査票!$F:$AW,31,FALSE),IF(P145="単価契約","単価契約"&amp;CHAR(10)&amp;"予定調達総額 "&amp;TEXT(VLOOKUP(A145,令和6年度契約状況調査票!$F:$AW,15,FALSE),"#,##0円")&amp;CHAR(10)&amp;VLOOKUP(A145,令和6年度契約状況調査票!$F:$AW,31,FALSE),VLOOKUP(A145,令和6年度契約状況調査票!$F:$AW,31,FALSE))))))))</f>
        <v/>
      </c>
      <c r="P145" s="127" t="str">
        <f>IF(A145="","",VLOOKUP(A145,令和6年度契約状況調査票!$F:$CE,52,FALSE))</f>
        <v/>
      </c>
    </row>
    <row r="146" spans="1:16" ht="60" customHeight="1">
      <c r="A146" s="126" t="str">
        <f>IF(MAX(令和6年度契約状況調査票!F13:F151)&gt;=ROW()-5,ROW()-5,"")</f>
        <v/>
      </c>
      <c r="B146" s="113" t="str">
        <f>IF(A146="","",VLOOKUP(A146,令和6年度契約状況調査票!$F:$AW,4,FALSE))</f>
        <v/>
      </c>
      <c r="C146" s="112" t="str">
        <f>IF(A146="","",VLOOKUP(A146,令和6年度契約状況調査票!$F:$AW,5,FALSE))</f>
        <v/>
      </c>
      <c r="D146" s="114" t="str">
        <f>IF(A146="","",VLOOKUP(A146,令和6年度契約状況調査票!$F:$AW,8,FALSE))</f>
        <v/>
      </c>
      <c r="E146" s="113" t="str">
        <f>IF(A146="","",VLOOKUP(A146,令和6年度契約状況調査票!$F:$AW,9,FALSE))</f>
        <v/>
      </c>
      <c r="F146" s="115" t="str">
        <f>IF(A146="","",VLOOKUP(A146,令和6年度契約状況調査票!$F:$AW,10,FALSE))</f>
        <v/>
      </c>
      <c r="G146" s="128" t="str">
        <f>IF(A146="","",VLOOKUP(A146,令和6年度契約状況調査票!$F:$AW,30,FALSE))</f>
        <v/>
      </c>
      <c r="H146" s="116" t="str">
        <f>IF(A146="","",IF(VLOOKUP(A146,令和6年度契約状況調査票!$F:$AW,13,FALSE)="他官署で調達手続きを実施のため","他官署で調達手続きを実施のため",IF(VLOOKUP(A146,令和6年度契約状況調査票!$F:$AW,20,FALSE)="②同種の他の契約の予定価格を類推されるおそれがあるため公表しない","同種の他の契約の予定価格を類推されるおそれがあるため公表しない",IF(VLOOKUP(A146,令和6年度契約状況調査票!$F:$AW,20,FALSE)="－","－",IF(VLOOKUP(A146,令和6年度契約状況調査票!$F:$AW,6,FALSE)&lt;&gt;"",TEXT(VLOOKUP(A146,令和6年度契約状況調査票!$F:$AW,13,FALSE),"#,##0円")&amp;CHAR(10)&amp;"(A)",VLOOKUP(A146,令和6年度契約状況調査票!$F:$AW,13,FALSE))))))</f>
        <v/>
      </c>
      <c r="I146" s="116" t="str">
        <f>IF(A146="","",VLOOKUP(A146,令和6年度契約状況調査票!$F:$AW,14,FALSE))</f>
        <v/>
      </c>
      <c r="J146" s="117" t="str">
        <f>IF(A146="","",IF(VLOOKUP(A146,令和6年度契約状況調査票!$F:$AW,13,FALSE)="他官署で調達手続きを実施のため","－",IF(VLOOKUP(A146,令和6年度契約状況調査票!$F:$AW,20,FALSE)="②同種の他の契約の予定価格を類推されるおそれがあるため公表しない","－",IF(VLOOKUP(A146,令和6年度契約状況調査票!$F:$AW,20,FALSE)="－","－",IF(VLOOKUP(A146,令和6年度契約状況調査票!$F:$AW,6,FALSE)&lt;&gt;"",TEXT(VLOOKUP(A146,令和6年度契約状況調査票!$F:$AW,16,FALSE),"#.0%")&amp;CHAR(10)&amp;"(B/A×100)",VLOOKUP(A146,令和6年度契約状況調査票!$F:$AW,16,FALSE))))))</f>
        <v/>
      </c>
      <c r="K146" s="129"/>
      <c r="L146" s="117" t="str">
        <f>IF(A146="","",IF(VLOOKUP(A146,令和6年度契約状況調査票!$F:$AW,26,FALSE)="①公益社団法人","公社",IF(VLOOKUP(A146,令和6年度契約状況調査票!$F:$AW,26,FALSE)="②公益財団法人","公財","")))</f>
        <v/>
      </c>
      <c r="M146" s="117" t="str">
        <f>IF(A146="","",VLOOKUP(A146,令和6年度契約状況調査票!$F:$AW,27,FALSE))</f>
        <v/>
      </c>
      <c r="N146" s="129" t="str">
        <f>IF(A146="","",IF(VLOOKUP(A146,令和6年度契約状況調査票!$F:$AW,12,FALSE)="国所管",VLOOKUP(A146,令和6年度契約状況調査票!$F:$AW,23,FALSE),""))</f>
        <v/>
      </c>
      <c r="O146" s="118" t="str">
        <f>IF(A146="","",IF(AND(Q146="○",P146="分担契約/単価契約"),"単価契約"&amp;CHAR(10)&amp;"予定調達総額 "&amp;TEXT(VLOOKUP(A146,令和6年度契約状況調査票!$F:$AW,15,FALSE),"#,##0円")&amp;"(B)"&amp;CHAR(10)&amp;"分担契約"&amp;CHAR(10)&amp;VLOOKUP(A146,令和6年度契約状況調査票!$F:$AW,31,FALSE),IF(AND(Q146="○",P146="分担契約"),"分担契約"&amp;CHAR(10)&amp;"契約総額 "&amp;TEXT(VLOOKUP(A146,令和6年度契約状況調査票!$F:$AW,15,FALSE),"#,##0円")&amp;"(B)"&amp;CHAR(10)&amp;VLOOKUP(A146,令和6年度契約状況調査票!$F:$AW,31,FALSE),(IF(P146="分担契約/単価契約","単価契約"&amp;CHAR(10)&amp;"予定調達総額 "&amp;TEXT(VLOOKUP(A146,令和6年度契約状況調査票!$F:$AW,15,FALSE),"#,##0円")&amp;CHAR(10)&amp;"分担契約"&amp;CHAR(10)&amp;VLOOKUP(A146,令和6年度契約状況調査票!$F:$AW,31,FALSE),IF(P146="分担契約","分担契約"&amp;CHAR(10)&amp;"契約総額 "&amp;TEXT(VLOOKUP(A146,令和6年度契約状況調査票!$F:$AW,15,FALSE),"#,##0円")&amp;CHAR(10)&amp;VLOOKUP(A146,令和6年度契約状況調査票!$F:$AW,31,FALSE),IF(P146="単価契約","単価契約"&amp;CHAR(10)&amp;"予定調達総額 "&amp;TEXT(VLOOKUP(A146,令和6年度契約状況調査票!$F:$AW,15,FALSE),"#,##0円")&amp;CHAR(10)&amp;VLOOKUP(A146,令和6年度契約状況調査票!$F:$AW,31,FALSE),VLOOKUP(A146,令和6年度契約状況調査票!$F:$AW,31,FALSE))))))))</f>
        <v/>
      </c>
      <c r="P146" s="127" t="str">
        <f>IF(A146="","",VLOOKUP(A146,令和6年度契約状況調査票!$F:$CE,52,FALSE))</f>
        <v/>
      </c>
    </row>
    <row r="147" spans="1:16" ht="60" customHeight="1">
      <c r="A147" s="126" t="str">
        <f>IF(MAX(令和6年度契約状況調査票!F13:F152)&gt;=ROW()-5,ROW()-5,"")</f>
        <v/>
      </c>
      <c r="B147" s="113" t="str">
        <f>IF(A147="","",VLOOKUP(A147,令和6年度契約状況調査票!$F:$AW,4,FALSE))</f>
        <v/>
      </c>
      <c r="C147" s="112" t="str">
        <f>IF(A147="","",VLOOKUP(A147,令和6年度契約状況調査票!$F:$AW,5,FALSE))</f>
        <v/>
      </c>
      <c r="D147" s="114" t="str">
        <f>IF(A147="","",VLOOKUP(A147,令和6年度契約状況調査票!$F:$AW,8,FALSE))</f>
        <v/>
      </c>
      <c r="E147" s="113" t="str">
        <f>IF(A147="","",VLOOKUP(A147,令和6年度契約状況調査票!$F:$AW,9,FALSE))</f>
        <v/>
      </c>
      <c r="F147" s="115" t="str">
        <f>IF(A147="","",VLOOKUP(A147,令和6年度契約状況調査票!$F:$AW,10,FALSE))</f>
        <v/>
      </c>
      <c r="G147" s="128" t="str">
        <f>IF(A147="","",VLOOKUP(A147,令和6年度契約状況調査票!$F:$AW,30,FALSE))</f>
        <v/>
      </c>
      <c r="H147" s="116" t="str">
        <f>IF(A147="","",IF(VLOOKUP(A147,令和6年度契約状況調査票!$F:$AW,13,FALSE)="他官署で調達手続きを実施のため","他官署で調達手続きを実施のため",IF(VLOOKUP(A147,令和6年度契約状況調査票!$F:$AW,20,FALSE)="②同種の他の契約の予定価格を類推されるおそれがあるため公表しない","同種の他の契約の予定価格を類推されるおそれがあるため公表しない",IF(VLOOKUP(A147,令和6年度契約状況調査票!$F:$AW,20,FALSE)="－","－",IF(VLOOKUP(A147,令和6年度契約状況調査票!$F:$AW,6,FALSE)&lt;&gt;"",TEXT(VLOOKUP(A147,令和6年度契約状況調査票!$F:$AW,13,FALSE),"#,##0円")&amp;CHAR(10)&amp;"(A)",VLOOKUP(A147,令和6年度契約状況調査票!$F:$AW,13,FALSE))))))</f>
        <v/>
      </c>
      <c r="I147" s="116" t="str">
        <f>IF(A147="","",VLOOKUP(A147,令和6年度契約状況調査票!$F:$AW,14,FALSE))</f>
        <v/>
      </c>
      <c r="J147" s="117" t="str">
        <f>IF(A147="","",IF(VLOOKUP(A147,令和6年度契約状況調査票!$F:$AW,13,FALSE)="他官署で調達手続きを実施のため","－",IF(VLOOKUP(A147,令和6年度契約状況調査票!$F:$AW,20,FALSE)="②同種の他の契約の予定価格を類推されるおそれがあるため公表しない","－",IF(VLOOKUP(A147,令和6年度契約状況調査票!$F:$AW,20,FALSE)="－","－",IF(VLOOKUP(A147,令和6年度契約状況調査票!$F:$AW,6,FALSE)&lt;&gt;"",TEXT(VLOOKUP(A147,令和6年度契約状況調査票!$F:$AW,16,FALSE),"#.0%")&amp;CHAR(10)&amp;"(B/A×100)",VLOOKUP(A147,令和6年度契約状況調査票!$F:$AW,16,FALSE))))))</f>
        <v/>
      </c>
      <c r="K147" s="129"/>
      <c r="L147" s="117" t="str">
        <f>IF(A147="","",IF(VLOOKUP(A147,令和6年度契約状況調査票!$F:$AW,26,FALSE)="①公益社団法人","公社",IF(VLOOKUP(A147,令和6年度契約状況調査票!$F:$AW,26,FALSE)="②公益財団法人","公財","")))</f>
        <v/>
      </c>
      <c r="M147" s="117" t="str">
        <f>IF(A147="","",VLOOKUP(A147,令和6年度契約状況調査票!$F:$AW,27,FALSE))</f>
        <v/>
      </c>
      <c r="N147" s="129" t="str">
        <f>IF(A147="","",IF(VLOOKUP(A147,令和6年度契約状況調査票!$F:$AW,12,FALSE)="国所管",VLOOKUP(A147,令和6年度契約状況調査票!$F:$AW,23,FALSE),""))</f>
        <v/>
      </c>
      <c r="O147" s="118" t="str">
        <f>IF(A147="","",IF(AND(Q147="○",P147="分担契約/単価契約"),"単価契約"&amp;CHAR(10)&amp;"予定調達総額 "&amp;TEXT(VLOOKUP(A147,令和6年度契約状況調査票!$F:$AW,15,FALSE),"#,##0円")&amp;"(B)"&amp;CHAR(10)&amp;"分担契約"&amp;CHAR(10)&amp;VLOOKUP(A147,令和6年度契約状況調査票!$F:$AW,31,FALSE),IF(AND(Q147="○",P147="分担契約"),"分担契約"&amp;CHAR(10)&amp;"契約総額 "&amp;TEXT(VLOOKUP(A147,令和6年度契約状況調査票!$F:$AW,15,FALSE),"#,##0円")&amp;"(B)"&amp;CHAR(10)&amp;VLOOKUP(A147,令和6年度契約状況調査票!$F:$AW,31,FALSE),(IF(P147="分担契約/単価契約","単価契約"&amp;CHAR(10)&amp;"予定調達総額 "&amp;TEXT(VLOOKUP(A147,令和6年度契約状況調査票!$F:$AW,15,FALSE),"#,##0円")&amp;CHAR(10)&amp;"分担契約"&amp;CHAR(10)&amp;VLOOKUP(A147,令和6年度契約状況調査票!$F:$AW,31,FALSE),IF(P147="分担契約","分担契約"&amp;CHAR(10)&amp;"契約総額 "&amp;TEXT(VLOOKUP(A147,令和6年度契約状況調査票!$F:$AW,15,FALSE),"#,##0円")&amp;CHAR(10)&amp;VLOOKUP(A147,令和6年度契約状況調査票!$F:$AW,31,FALSE),IF(P147="単価契約","単価契約"&amp;CHAR(10)&amp;"予定調達総額 "&amp;TEXT(VLOOKUP(A147,令和6年度契約状況調査票!$F:$AW,15,FALSE),"#,##0円")&amp;CHAR(10)&amp;VLOOKUP(A147,令和6年度契約状況調査票!$F:$AW,31,FALSE),VLOOKUP(A147,令和6年度契約状況調査票!$F:$AW,31,FALSE))))))))</f>
        <v/>
      </c>
      <c r="P147" s="127" t="str">
        <f>IF(A147="","",VLOOKUP(A147,令和6年度契約状況調査票!$F:$CE,52,FALSE))</f>
        <v/>
      </c>
    </row>
    <row r="148" spans="1:16" ht="67.5" customHeight="1">
      <c r="A148" s="126" t="str">
        <f>IF(MAX(令和6年度契約状況調査票!F13:F153)&gt;=ROW()-5,ROW()-5,"")</f>
        <v/>
      </c>
      <c r="B148" s="113" t="str">
        <f>IF(A148="","",VLOOKUP(A148,令和6年度契約状況調査票!$F:$AW,4,FALSE))</f>
        <v/>
      </c>
      <c r="C148" s="112" t="str">
        <f>IF(A148="","",VLOOKUP(A148,令和6年度契約状況調査票!$F:$AW,5,FALSE))</f>
        <v/>
      </c>
      <c r="D148" s="114" t="str">
        <f>IF(A148="","",VLOOKUP(A148,令和6年度契約状況調査票!$F:$AW,8,FALSE))</f>
        <v/>
      </c>
      <c r="E148" s="113" t="str">
        <f>IF(A148="","",VLOOKUP(A148,令和6年度契約状況調査票!$F:$AW,9,FALSE))</f>
        <v/>
      </c>
      <c r="F148" s="115" t="str">
        <f>IF(A148="","",VLOOKUP(A148,令和6年度契約状況調査票!$F:$AW,10,FALSE))</f>
        <v/>
      </c>
      <c r="G148" s="128" t="str">
        <f>IF(A148="","",VLOOKUP(A148,令和6年度契約状況調査票!$F:$AW,30,FALSE))</f>
        <v/>
      </c>
      <c r="H148" s="116" t="str">
        <f>IF(A148="","",IF(VLOOKUP(A148,令和6年度契約状況調査票!$F:$AW,13,FALSE)="他官署で調達手続きを実施のため","他官署で調達手続きを実施のため",IF(VLOOKUP(A148,令和6年度契約状況調査票!$F:$AW,20,FALSE)="②同種の他の契約の予定価格を類推されるおそれがあるため公表しない","同種の他の契約の予定価格を類推されるおそれがあるため公表しない",IF(VLOOKUP(A148,令和6年度契約状況調査票!$F:$AW,20,FALSE)="－","－",IF(VLOOKUP(A148,令和6年度契約状況調査票!$F:$AW,6,FALSE)&lt;&gt;"",TEXT(VLOOKUP(A148,令和6年度契約状況調査票!$F:$AW,13,FALSE),"#,##0円")&amp;CHAR(10)&amp;"(A)",VLOOKUP(A148,令和6年度契約状況調査票!$F:$AW,13,FALSE))))))</f>
        <v/>
      </c>
      <c r="I148" s="116" t="str">
        <f>IF(A148="","",VLOOKUP(A148,令和6年度契約状況調査票!$F:$AW,14,FALSE))</f>
        <v/>
      </c>
      <c r="J148" s="117" t="str">
        <f>IF(A148="","",IF(VLOOKUP(A148,令和6年度契約状況調査票!$F:$AW,13,FALSE)="他官署で調達手続きを実施のため","－",IF(VLOOKUP(A148,令和6年度契約状況調査票!$F:$AW,20,FALSE)="②同種の他の契約の予定価格を類推されるおそれがあるため公表しない","－",IF(VLOOKUP(A148,令和6年度契約状況調査票!$F:$AW,20,FALSE)="－","－",IF(VLOOKUP(A148,令和6年度契約状況調査票!$F:$AW,6,FALSE)&lt;&gt;"",TEXT(VLOOKUP(A148,令和6年度契約状況調査票!$F:$AW,16,FALSE),"#.0%")&amp;CHAR(10)&amp;"(B/A×100)",VLOOKUP(A148,令和6年度契約状況調査票!$F:$AW,16,FALSE))))))</f>
        <v/>
      </c>
      <c r="K148" s="129"/>
      <c r="L148" s="117" t="str">
        <f>IF(A148="","",IF(VLOOKUP(A148,令和6年度契約状況調査票!$F:$AW,26,FALSE)="①公益社団法人","公社",IF(VLOOKUP(A148,令和6年度契約状況調査票!$F:$AW,26,FALSE)="②公益財団法人","公財","")))</f>
        <v/>
      </c>
      <c r="M148" s="117" t="str">
        <f>IF(A148="","",VLOOKUP(A148,令和6年度契約状況調査票!$F:$AW,27,FALSE))</f>
        <v/>
      </c>
      <c r="N148" s="129" t="str">
        <f>IF(A148="","",IF(VLOOKUP(A148,令和6年度契約状況調査票!$F:$AW,12,FALSE)="国所管",VLOOKUP(A148,令和6年度契約状況調査票!$F:$AW,23,FALSE),""))</f>
        <v/>
      </c>
      <c r="O148" s="118" t="str">
        <f>IF(A148="","",IF(AND(Q148="○",P148="分担契約/単価契約"),"単価契約"&amp;CHAR(10)&amp;"予定調達総額 "&amp;TEXT(VLOOKUP(A148,令和6年度契約状況調査票!$F:$AW,15,FALSE),"#,##0円")&amp;"(B)"&amp;CHAR(10)&amp;"分担契約"&amp;CHAR(10)&amp;VLOOKUP(A148,令和6年度契約状況調査票!$F:$AW,31,FALSE),IF(AND(Q148="○",P148="分担契約"),"分担契約"&amp;CHAR(10)&amp;"契約総額 "&amp;TEXT(VLOOKUP(A148,令和6年度契約状況調査票!$F:$AW,15,FALSE),"#,##0円")&amp;"(B)"&amp;CHAR(10)&amp;VLOOKUP(A148,令和6年度契約状況調査票!$F:$AW,31,FALSE),(IF(P148="分担契約/単価契約","単価契約"&amp;CHAR(10)&amp;"予定調達総額 "&amp;TEXT(VLOOKUP(A148,令和6年度契約状況調査票!$F:$AW,15,FALSE),"#,##0円")&amp;CHAR(10)&amp;"分担契約"&amp;CHAR(10)&amp;VLOOKUP(A148,令和6年度契約状況調査票!$F:$AW,31,FALSE),IF(P148="分担契約","分担契約"&amp;CHAR(10)&amp;"契約総額 "&amp;TEXT(VLOOKUP(A148,令和6年度契約状況調査票!$F:$AW,15,FALSE),"#,##0円")&amp;CHAR(10)&amp;VLOOKUP(A148,令和6年度契約状況調査票!$F:$AW,31,FALSE),IF(P148="単価契約","単価契約"&amp;CHAR(10)&amp;"予定調達総額 "&amp;TEXT(VLOOKUP(A148,令和6年度契約状況調査票!$F:$AW,15,FALSE),"#,##0円")&amp;CHAR(10)&amp;VLOOKUP(A148,令和6年度契約状況調査票!$F:$AW,31,FALSE),VLOOKUP(A148,令和6年度契約状況調査票!$F:$AW,31,FALSE))))))))</f>
        <v/>
      </c>
      <c r="P148" s="127" t="str">
        <f>IF(A148="","",VLOOKUP(A148,令和6年度契約状況調査票!$F:$CE,52,FALSE))</f>
        <v/>
      </c>
    </row>
    <row r="149" spans="1:16" ht="60" customHeight="1">
      <c r="A149" s="126" t="str">
        <f>IF(MAX(令和6年度契約状況調査票!F13:F154)&gt;=ROW()-5,ROW()-5,"")</f>
        <v/>
      </c>
      <c r="B149" s="113" t="str">
        <f>IF(A149="","",VLOOKUP(A149,令和6年度契約状況調査票!$F:$AW,4,FALSE))</f>
        <v/>
      </c>
      <c r="C149" s="112" t="str">
        <f>IF(A149="","",VLOOKUP(A149,令和6年度契約状況調査票!$F:$AW,5,FALSE))</f>
        <v/>
      </c>
      <c r="D149" s="114" t="str">
        <f>IF(A149="","",VLOOKUP(A149,令和6年度契約状況調査票!$F:$AW,8,FALSE))</f>
        <v/>
      </c>
      <c r="E149" s="113" t="str">
        <f>IF(A149="","",VLOOKUP(A149,令和6年度契約状況調査票!$F:$AW,9,FALSE))</f>
        <v/>
      </c>
      <c r="F149" s="115" t="str">
        <f>IF(A149="","",VLOOKUP(A149,令和6年度契約状況調査票!$F:$AW,10,FALSE))</f>
        <v/>
      </c>
      <c r="G149" s="128" t="str">
        <f>IF(A149="","",VLOOKUP(A149,令和6年度契約状況調査票!$F:$AW,30,FALSE))</f>
        <v/>
      </c>
      <c r="H149" s="116" t="str">
        <f>IF(A149="","",IF(VLOOKUP(A149,令和6年度契約状況調査票!$F:$AW,13,FALSE)="他官署で調達手続きを実施のため","他官署で調達手続きを実施のため",IF(VLOOKUP(A149,令和6年度契約状況調査票!$F:$AW,20,FALSE)="②同種の他の契約の予定価格を類推されるおそれがあるため公表しない","同種の他の契約の予定価格を類推されるおそれがあるため公表しない",IF(VLOOKUP(A149,令和6年度契約状況調査票!$F:$AW,20,FALSE)="－","－",IF(VLOOKUP(A149,令和6年度契約状況調査票!$F:$AW,6,FALSE)&lt;&gt;"",TEXT(VLOOKUP(A149,令和6年度契約状況調査票!$F:$AW,13,FALSE),"#,##0円")&amp;CHAR(10)&amp;"(A)",VLOOKUP(A149,令和6年度契約状況調査票!$F:$AW,13,FALSE))))))</f>
        <v/>
      </c>
      <c r="I149" s="116" t="str">
        <f>IF(A149="","",VLOOKUP(A149,令和6年度契約状況調査票!$F:$AW,14,FALSE))</f>
        <v/>
      </c>
      <c r="J149" s="117" t="str">
        <f>IF(A149="","",IF(VLOOKUP(A149,令和6年度契約状況調査票!$F:$AW,13,FALSE)="他官署で調達手続きを実施のため","－",IF(VLOOKUP(A149,令和6年度契約状況調査票!$F:$AW,20,FALSE)="②同種の他の契約の予定価格を類推されるおそれがあるため公表しない","－",IF(VLOOKUP(A149,令和6年度契約状況調査票!$F:$AW,20,FALSE)="－","－",IF(VLOOKUP(A149,令和6年度契約状況調査票!$F:$AW,6,FALSE)&lt;&gt;"",TEXT(VLOOKUP(A149,令和6年度契約状況調査票!$F:$AW,16,FALSE),"#.0%")&amp;CHAR(10)&amp;"(B/A×100)",VLOOKUP(A149,令和6年度契約状況調査票!$F:$AW,16,FALSE))))))</f>
        <v/>
      </c>
      <c r="K149" s="129"/>
      <c r="L149" s="117" t="str">
        <f>IF(A149="","",IF(VLOOKUP(A149,令和6年度契約状況調査票!$F:$AW,26,FALSE)="①公益社団法人","公社",IF(VLOOKUP(A149,令和6年度契約状況調査票!$F:$AW,26,FALSE)="②公益財団法人","公財","")))</f>
        <v/>
      </c>
      <c r="M149" s="117" t="str">
        <f>IF(A149="","",VLOOKUP(A149,令和6年度契約状況調査票!$F:$AW,27,FALSE))</f>
        <v/>
      </c>
      <c r="N149" s="129" t="str">
        <f>IF(A149="","",IF(VLOOKUP(A149,令和6年度契約状況調査票!$F:$AW,12,FALSE)="国所管",VLOOKUP(A149,令和6年度契約状況調査票!$F:$AW,23,FALSE),""))</f>
        <v/>
      </c>
      <c r="O149" s="118" t="str">
        <f>IF(A149="","",IF(AND(Q149="○",P149="分担契約/単価契約"),"単価契約"&amp;CHAR(10)&amp;"予定調達総額 "&amp;TEXT(VLOOKUP(A149,令和6年度契約状況調査票!$F:$AW,15,FALSE),"#,##0円")&amp;"(B)"&amp;CHAR(10)&amp;"分担契約"&amp;CHAR(10)&amp;VLOOKUP(A149,令和6年度契約状況調査票!$F:$AW,31,FALSE),IF(AND(Q149="○",P149="分担契約"),"分担契約"&amp;CHAR(10)&amp;"契約総額 "&amp;TEXT(VLOOKUP(A149,令和6年度契約状況調査票!$F:$AW,15,FALSE),"#,##0円")&amp;"(B)"&amp;CHAR(10)&amp;VLOOKUP(A149,令和6年度契約状況調査票!$F:$AW,31,FALSE),(IF(P149="分担契約/単価契約","単価契約"&amp;CHAR(10)&amp;"予定調達総額 "&amp;TEXT(VLOOKUP(A149,令和6年度契約状況調査票!$F:$AW,15,FALSE),"#,##0円")&amp;CHAR(10)&amp;"分担契約"&amp;CHAR(10)&amp;VLOOKUP(A149,令和6年度契約状況調査票!$F:$AW,31,FALSE),IF(P149="分担契約","分担契約"&amp;CHAR(10)&amp;"契約総額 "&amp;TEXT(VLOOKUP(A149,令和6年度契約状況調査票!$F:$AW,15,FALSE),"#,##0円")&amp;CHAR(10)&amp;VLOOKUP(A149,令和6年度契約状況調査票!$F:$AW,31,FALSE),IF(P149="単価契約","単価契約"&amp;CHAR(10)&amp;"予定調達総額 "&amp;TEXT(VLOOKUP(A149,令和6年度契約状況調査票!$F:$AW,15,FALSE),"#,##0円")&amp;CHAR(10)&amp;VLOOKUP(A149,令和6年度契約状況調査票!$F:$AW,31,FALSE),VLOOKUP(A149,令和6年度契約状況調査票!$F:$AW,31,FALSE))))))))</f>
        <v/>
      </c>
      <c r="P149" s="127" t="str">
        <f>IF(A149="","",VLOOKUP(A149,令和6年度契約状況調査票!$F:$CE,52,FALSE))</f>
        <v/>
      </c>
    </row>
  </sheetData>
  <mergeCells count="13">
    <mergeCell ref="J4:J5"/>
    <mergeCell ref="K4:K5"/>
    <mergeCell ref="L4:N4"/>
    <mergeCell ref="A1:A5"/>
    <mergeCell ref="B1:O1"/>
    <mergeCell ref="B4:B5"/>
    <mergeCell ref="C4:C5"/>
    <mergeCell ref="D4:D5"/>
    <mergeCell ref="E4:E5"/>
    <mergeCell ref="F4:F5"/>
    <mergeCell ref="G4:G5"/>
    <mergeCell ref="H4:H5"/>
    <mergeCell ref="I4:I5"/>
  </mergeCells>
  <phoneticPr fontId="3"/>
  <dataValidations count="2">
    <dataValidation operator="greaterThanOrEqual" allowBlank="1" showInputMessage="1" showErrorMessage="1" errorTitle="注意" error="プルダウンメニューから選択して下さい_x000a_" sqref="G6:G149" xr:uid="{00000000-0002-0000-0400-000000000000}"/>
    <dataValidation imeMode="halfAlpha" allowBlank="1" showInputMessage="1" showErrorMessage="1" errorTitle="参考" error="半角数字で入力して下さい。" promptTitle="入力方法" prompt="半角数字で入力して下さい。" sqref="H6:I149" xr:uid="{00000000-0002-0000-0400-000001000000}"/>
  </dataValidations>
  <printOptions horizontalCentered="1"/>
  <pageMargins left="0.43" right="0.2" top="0.95" bottom="0.44" header="0.36" footer="0.32"/>
  <pageSetup paperSize="9" scale="70" orientation="landscape"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2:S29"/>
  <sheetViews>
    <sheetView showGridLines="0" view="pageBreakPreview" zoomScale="85" zoomScaleNormal="100" zoomScaleSheetLayoutView="85" workbookViewId="0">
      <pane ySplit="4" topLeftCell="A5" activePane="bottomLeft" state="frozen"/>
      <selection activeCell="AK6" sqref="AK6"/>
      <selection pane="bottomLeft"/>
    </sheetView>
  </sheetViews>
  <sheetFormatPr defaultRowHeight="10.5"/>
  <cols>
    <col min="1" max="1" width="12.75" style="7" customWidth="1"/>
    <col min="2" max="2" width="13.125" style="7" customWidth="1"/>
    <col min="3" max="3" width="18.5" style="7" customWidth="1"/>
    <col min="4" max="4" width="13.25" style="7" customWidth="1"/>
    <col min="5" max="5" width="17.875" style="7" customWidth="1"/>
    <col min="6" max="6" width="13" style="7" customWidth="1"/>
    <col min="7" max="7" width="14" style="7" customWidth="1"/>
    <col min="8" max="9" width="66.125" style="7" customWidth="1"/>
    <col min="10" max="12" width="24.125" style="7" customWidth="1"/>
    <col min="13" max="13" width="21.75" style="7" customWidth="1"/>
    <col min="14" max="14" width="11.5" style="7" customWidth="1"/>
    <col min="15" max="15" width="6.125" style="7" customWidth="1"/>
    <col min="16" max="16" width="12.125" style="7" bestFit="1" customWidth="1"/>
    <col min="17" max="256" width="9" style="7"/>
    <col min="257" max="257" width="16.25" style="7" customWidth="1"/>
    <col min="258" max="258" width="16.5" style="7" customWidth="1"/>
    <col min="259" max="259" width="18.875" style="7" customWidth="1"/>
    <col min="260" max="260" width="22" style="7" customWidth="1"/>
    <col min="261" max="261" width="17.875" style="7" customWidth="1"/>
    <col min="262" max="262" width="14.5" style="7" customWidth="1"/>
    <col min="263" max="263" width="17.875" style="7" customWidth="1"/>
    <col min="264" max="264" width="14" style="7" customWidth="1"/>
    <col min="265" max="265" width="66.125" style="7" customWidth="1"/>
    <col min="266" max="266" width="13.75" style="7" customWidth="1"/>
    <col min="267" max="512" width="9" style="7"/>
    <col min="513" max="513" width="16.25" style="7" customWidth="1"/>
    <col min="514" max="514" width="16.5" style="7" customWidth="1"/>
    <col min="515" max="515" width="18.875" style="7" customWidth="1"/>
    <col min="516" max="516" width="22" style="7" customWidth="1"/>
    <col min="517" max="517" width="17.875" style="7" customWidth="1"/>
    <col min="518" max="518" width="14.5" style="7" customWidth="1"/>
    <col min="519" max="519" width="17.875" style="7" customWidth="1"/>
    <col min="520" max="520" width="14" style="7" customWidth="1"/>
    <col min="521" max="521" width="66.125" style="7" customWidth="1"/>
    <col min="522" max="522" width="13.75" style="7" customWidth="1"/>
    <col min="523" max="768" width="9" style="7"/>
    <col min="769" max="769" width="16.25" style="7" customWidth="1"/>
    <col min="770" max="770" width="16.5" style="7" customWidth="1"/>
    <col min="771" max="771" width="18.875" style="7" customWidth="1"/>
    <col min="772" max="772" width="22" style="7" customWidth="1"/>
    <col min="773" max="773" width="17.875" style="7" customWidth="1"/>
    <col min="774" max="774" width="14.5" style="7" customWidth="1"/>
    <col min="775" max="775" width="17.875" style="7" customWidth="1"/>
    <col min="776" max="776" width="14" style="7" customWidth="1"/>
    <col min="777" max="777" width="66.125" style="7" customWidth="1"/>
    <col min="778" max="778" width="13.75" style="7" customWidth="1"/>
    <col min="779" max="1024" width="9" style="7"/>
    <col min="1025" max="1025" width="16.25" style="7" customWidth="1"/>
    <col min="1026" max="1026" width="16.5" style="7" customWidth="1"/>
    <col min="1027" max="1027" width="18.875" style="7" customWidth="1"/>
    <col min="1028" max="1028" width="22" style="7" customWidth="1"/>
    <col min="1029" max="1029" width="17.875" style="7" customWidth="1"/>
    <col min="1030" max="1030" width="14.5" style="7" customWidth="1"/>
    <col min="1031" max="1031" width="17.875" style="7" customWidth="1"/>
    <col min="1032" max="1032" width="14" style="7" customWidth="1"/>
    <col min="1033" max="1033" width="66.125" style="7" customWidth="1"/>
    <col min="1034" max="1034" width="13.75" style="7" customWidth="1"/>
    <col min="1035" max="1280" width="9" style="7"/>
    <col min="1281" max="1281" width="16.25" style="7" customWidth="1"/>
    <col min="1282" max="1282" width="16.5" style="7" customWidth="1"/>
    <col min="1283" max="1283" width="18.875" style="7" customWidth="1"/>
    <col min="1284" max="1284" width="22" style="7" customWidth="1"/>
    <col min="1285" max="1285" width="17.875" style="7" customWidth="1"/>
    <col min="1286" max="1286" width="14.5" style="7" customWidth="1"/>
    <col min="1287" max="1287" width="17.875" style="7" customWidth="1"/>
    <col min="1288" max="1288" width="14" style="7" customWidth="1"/>
    <col min="1289" max="1289" width="66.125" style="7" customWidth="1"/>
    <col min="1290" max="1290" width="13.75" style="7" customWidth="1"/>
    <col min="1291" max="1536" width="9" style="7"/>
    <col min="1537" max="1537" width="16.25" style="7" customWidth="1"/>
    <col min="1538" max="1538" width="16.5" style="7" customWidth="1"/>
    <col min="1539" max="1539" width="18.875" style="7" customWidth="1"/>
    <col min="1540" max="1540" width="22" style="7" customWidth="1"/>
    <col min="1541" max="1541" width="17.875" style="7" customWidth="1"/>
    <col min="1542" max="1542" width="14.5" style="7" customWidth="1"/>
    <col min="1543" max="1543" width="17.875" style="7" customWidth="1"/>
    <col min="1544" max="1544" width="14" style="7" customWidth="1"/>
    <col min="1545" max="1545" width="66.125" style="7" customWidth="1"/>
    <col min="1546" max="1546" width="13.75" style="7" customWidth="1"/>
    <col min="1547" max="1792" width="9" style="7"/>
    <col min="1793" max="1793" width="16.25" style="7" customWidth="1"/>
    <col min="1794" max="1794" width="16.5" style="7" customWidth="1"/>
    <col min="1795" max="1795" width="18.875" style="7" customWidth="1"/>
    <col min="1796" max="1796" width="22" style="7" customWidth="1"/>
    <col min="1797" max="1797" width="17.875" style="7" customWidth="1"/>
    <col min="1798" max="1798" width="14.5" style="7" customWidth="1"/>
    <col min="1799" max="1799" width="17.875" style="7" customWidth="1"/>
    <col min="1800" max="1800" width="14" style="7" customWidth="1"/>
    <col min="1801" max="1801" width="66.125" style="7" customWidth="1"/>
    <col min="1802" max="1802" width="13.75" style="7" customWidth="1"/>
    <col min="1803" max="2048" width="9" style="7"/>
    <col min="2049" max="2049" width="16.25" style="7" customWidth="1"/>
    <col min="2050" max="2050" width="16.5" style="7" customWidth="1"/>
    <col min="2051" max="2051" width="18.875" style="7" customWidth="1"/>
    <col min="2052" max="2052" width="22" style="7" customWidth="1"/>
    <col min="2053" max="2053" width="17.875" style="7" customWidth="1"/>
    <col min="2054" max="2054" width="14.5" style="7" customWidth="1"/>
    <col min="2055" max="2055" width="17.875" style="7" customWidth="1"/>
    <col min="2056" max="2056" width="14" style="7" customWidth="1"/>
    <col min="2057" max="2057" width="66.125" style="7" customWidth="1"/>
    <col min="2058" max="2058" width="13.75" style="7" customWidth="1"/>
    <col min="2059" max="2304" width="9" style="7"/>
    <col min="2305" max="2305" width="16.25" style="7" customWidth="1"/>
    <col min="2306" max="2306" width="16.5" style="7" customWidth="1"/>
    <col min="2307" max="2307" width="18.875" style="7" customWidth="1"/>
    <col min="2308" max="2308" width="22" style="7" customWidth="1"/>
    <col min="2309" max="2309" width="17.875" style="7" customWidth="1"/>
    <col min="2310" max="2310" width="14.5" style="7" customWidth="1"/>
    <col min="2311" max="2311" width="17.875" style="7" customWidth="1"/>
    <col min="2312" max="2312" width="14" style="7" customWidth="1"/>
    <col min="2313" max="2313" width="66.125" style="7" customWidth="1"/>
    <col min="2314" max="2314" width="13.75" style="7" customWidth="1"/>
    <col min="2315" max="2560" width="9" style="7"/>
    <col min="2561" max="2561" width="16.25" style="7" customWidth="1"/>
    <col min="2562" max="2562" width="16.5" style="7" customWidth="1"/>
    <col min="2563" max="2563" width="18.875" style="7" customWidth="1"/>
    <col min="2564" max="2564" width="22" style="7" customWidth="1"/>
    <col min="2565" max="2565" width="17.875" style="7" customWidth="1"/>
    <col min="2566" max="2566" width="14.5" style="7" customWidth="1"/>
    <col min="2567" max="2567" width="17.875" style="7" customWidth="1"/>
    <col min="2568" max="2568" width="14" style="7" customWidth="1"/>
    <col min="2569" max="2569" width="66.125" style="7" customWidth="1"/>
    <col min="2570" max="2570" width="13.75" style="7" customWidth="1"/>
    <col min="2571" max="2816" width="9" style="7"/>
    <col min="2817" max="2817" width="16.25" style="7" customWidth="1"/>
    <col min="2818" max="2818" width="16.5" style="7" customWidth="1"/>
    <col min="2819" max="2819" width="18.875" style="7" customWidth="1"/>
    <col min="2820" max="2820" width="22" style="7" customWidth="1"/>
    <col min="2821" max="2821" width="17.875" style="7" customWidth="1"/>
    <col min="2822" max="2822" width="14.5" style="7" customWidth="1"/>
    <col min="2823" max="2823" width="17.875" style="7" customWidth="1"/>
    <col min="2824" max="2824" width="14" style="7" customWidth="1"/>
    <col min="2825" max="2825" width="66.125" style="7" customWidth="1"/>
    <col min="2826" max="2826" width="13.75" style="7" customWidth="1"/>
    <col min="2827" max="3072" width="9" style="7"/>
    <col min="3073" max="3073" width="16.25" style="7" customWidth="1"/>
    <col min="3074" max="3074" width="16.5" style="7" customWidth="1"/>
    <col min="3075" max="3075" width="18.875" style="7" customWidth="1"/>
    <col min="3076" max="3076" width="22" style="7" customWidth="1"/>
    <col min="3077" max="3077" width="17.875" style="7" customWidth="1"/>
    <col min="3078" max="3078" width="14.5" style="7" customWidth="1"/>
    <col min="3079" max="3079" width="17.875" style="7" customWidth="1"/>
    <col min="3080" max="3080" width="14" style="7" customWidth="1"/>
    <col min="3081" max="3081" width="66.125" style="7" customWidth="1"/>
    <col min="3082" max="3082" width="13.75" style="7" customWidth="1"/>
    <col min="3083" max="3328" width="9" style="7"/>
    <col min="3329" max="3329" width="16.25" style="7" customWidth="1"/>
    <col min="3330" max="3330" width="16.5" style="7" customWidth="1"/>
    <col min="3331" max="3331" width="18.875" style="7" customWidth="1"/>
    <col min="3332" max="3332" width="22" style="7" customWidth="1"/>
    <col min="3333" max="3333" width="17.875" style="7" customWidth="1"/>
    <col min="3334" max="3334" width="14.5" style="7" customWidth="1"/>
    <col min="3335" max="3335" width="17.875" style="7" customWidth="1"/>
    <col min="3336" max="3336" width="14" style="7" customWidth="1"/>
    <col min="3337" max="3337" width="66.125" style="7" customWidth="1"/>
    <col min="3338" max="3338" width="13.75" style="7" customWidth="1"/>
    <col min="3339" max="3584" width="9" style="7"/>
    <col min="3585" max="3585" width="16.25" style="7" customWidth="1"/>
    <col min="3586" max="3586" width="16.5" style="7" customWidth="1"/>
    <col min="3587" max="3587" width="18.875" style="7" customWidth="1"/>
    <col min="3588" max="3588" width="22" style="7" customWidth="1"/>
    <col min="3589" max="3589" width="17.875" style="7" customWidth="1"/>
    <col min="3590" max="3590" width="14.5" style="7" customWidth="1"/>
    <col min="3591" max="3591" width="17.875" style="7" customWidth="1"/>
    <col min="3592" max="3592" width="14" style="7" customWidth="1"/>
    <col min="3593" max="3593" width="66.125" style="7" customWidth="1"/>
    <col min="3594" max="3594" width="13.75" style="7" customWidth="1"/>
    <col min="3595" max="3840" width="9" style="7"/>
    <col min="3841" max="3841" width="16.25" style="7" customWidth="1"/>
    <col min="3842" max="3842" width="16.5" style="7" customWidth="1"/>
    <col min="3843" max="3843" width="18.875" style="7" customWidth="1"/>
    <col min="3844" max="3844" width="22" style="7" customWidth="1"/>
    <col min="3845" max="3845" width="17.875" style="7" customWidth="1"/>
    <col min="3846" max="3846" width="14.5" style="7" customWidth="1"/>
    <col min="3847" max="3847" width="17.875" style="7" customWidth="1"/>
    <col min="3848" max="3848" width="14" style="7" customWidth="1"/>
    <col min="3849" max="3849" width="66.125" style="7" customWidth="1"/>
    <col min="3850" max="3850" width="13.75" style="7" customWidth="1"/>
    <col min="3851" max="4096" width="9" style="7"/>
    <col min="4097" max="4097" width="16.25" style="7" customWidth="1"/>
    <col min="4098" max="4098" width="16.5" style="7" customWidth="1"/>
    <col min="4099" max="4099" width="18.875" style="7" customWidth="1"/>
    <col min="4100" max="4100" width="22" style="7" customWidth="1"/>
    <col min="4101" max="4101" width="17.875" style="7" customWidth="1"/>
    <col min="4102" max="4102" width="14.5" style="7" customWidth="1"/>
    <col min="4103" max="4103" width="17.875" style="7" customWidth="1"/>
    <col min="4104" max="4104" width="14" style="7" customWidth="1"/>
    <col min="4105" max="4105" width="66.125" style="7" customWidth="1"/>
    <col min="4106" max="4106" width="13.75" style="7" customWidth="1"/>
    <col min="4107" max="4352" width="9" style="7"/>
    <col min="4353" max="4353" width="16.25" style="7" customWidth="1"/>
    <col min="4354" max="4354" width="16.5" style="7" customWidth="1"/>
    <col min="4355" max="4355" width="18.875" style="7" customWidth="1"/>
    <col min="4356" max="4356" width="22" style="7" customWidth="1"/>
    <col min="4357" max="4357" width="17.875" style="7" customWidth="1"/>
    <col min="4358" max="4358" width="14.5" style="7" customWidth="1"/>
    <col min="4359" max="4359" width="17.875" style="7" customWidth="1"/>
    <col min="4360" max="4360" width="14" style="7" customWidth="1"/>
    <col min="4361" max="4361" width="66.125" style="7" customWidth="1"/>
    <col min="4362" max="4362" width="13.75" style="7" customWidth="1"/>
    <col min="4363" max="4608" width="9" style="7"/>
    <col min="4609" max="4609" width="16.25" style="7" customWidth="1"/>
    <col min="4610" max="4610" width="16.5" style="7" customWidth="1"/>
    <col min="4611" max="4611" width="18.875" style="7" customWidth="1"/>
    <col min="4612" max="4612" width="22" style="7" customWidth="1"/>
    <col min="4613" max="4613" width="17.875" style="7" customWidth="1"/>
    <col min="4614" max="4614" width="14.5" style="7" customWidth="1"/>
    <col min="4615" max="4615" width="17.875" style="7" customWidth="1"/>
    <col min="4616" max="4616" width="14" style="7" customWidth="1"/>
    <col min="4617" max="4617" width="66.125" style="7" customWidth="1"/>
    <col min="4618" max="4618" width="13.75" style="7" customWidth="1"/>
    <col min="4619" max="4864" width="9" style="7"/>
    <col min="4865" max="4865" width="16.25" style="7" customWidth="1"/>
    <col min="4866" max="4866" width="16.5" style="7" customWidth="1"/>
    <col min="4867" max="4867" width="18.875" style="7" customWidth="1"/>
    <col min="4868" max="4868" width="22" style="7" customWidth="1"/>
    <col min="4869" max="4869" width="17.875" style="7" customWidth="1"/>
    <col min="4870" max="4870" width="14.5" style="7" customWidth="1"/>
    <col min="4871" max="4871" width="17.875" style="7" customWidth="1"/>
    <col min="4872" max="4872" width="14" style="7" customWidth="1"/>
    <col min="4873" max="4873" width="66.125" style="7" customWidth="1"/>
    <col min="4874" max="4874" width="13.75" style="7" customWidth="1"/>
    <col min="4875" max="5120" width="9" style="7"/>
    <col min="5121" max="5121" width="16.25" style="7" customWidth="1"/>
    <col min="5122" max="5122" width="16.5" style="7" customWidth="1"/>
    <col min="5123" max="5123" width="18.875" style="7" customWidth="1"/>
    <col min="5124" max="5124" width="22" style="7" customWidth="1"/>
    <col min="5125" max="5125" width="17.875" style="7" customWidth="1"/>
    <col min="5126" max="5126" width="14.5" style="7" customWidth="1"/>
    <col min="5127" max="5127" width="17.875" style="7" customWidth="1"/>
    <col min="5128" max="5128" width="14" style="7" customWidth="1"/>
    <col min="5129" max="5129" width="66.125" style="7" customWidth="1"/>
    <col min="5130" max="5130" width="13.75" style="7" customWidth="1"/>
    <col min="5131" max="5376" width="9" style="7"/>
    <col min="5377" max="5377" width="16.25" style="7" customWidth="1"/>
    <col min="5378" max="5378" width="16.5" style="7" customWidth="1"/>
    <col min="5379" max="5379" width="18.875" style="7" customWidth="1"/>
    <col min="5380" max="5380" width="22" style="7" customWidth="1"/>
    <col min="5381" max="5381" width="17.875" style="7" customWidth="1"/>
    <col min="5382" max="5382" width="14.5" style="7" customWidth="1"/>
    <col min="5383" max="5383" width="17.875" style="7" customWidth="1"/>
    <col min="5384" max="5384" width="14" style="7" customWidth="1"/>
    <col min="5385" max="5385" width="66.125" style="7" customWidth="1"/>
    <col min="5386" max="5386" width="13.75" style="7" customWidth="1"/>
    <col min="5387" max="5632" width="9" style="7"/>
    <col min="5633" max="5633" width="16.25" style="7" customWidth="1"/>
    <col min="5634" max="5634" width="16.5" style="7" customWidth="1"/>
    <col min="5635" max="5635" width="18.875" style="7" customWidth="1"/>
    <col min="5636" max="5636" width="22" style="7" customWidth="1"/>
    <col min="5637" max="5637" width="17.875" style="7" customWidth="1"/>
    <col min="5638" max="5638" width="14.5" style="7" customWidth="1"/>
    <col min="5639" max="5639" width="17.875" style="7" customWidth="1"/>
    <col min="5640" max="5640" width="14" style="7" customWidth="1"/>
    <col min="5641" max="5641" width="66.125" style="7" customWidth="1"/>
    <col min="5642" max="5642" width="13.75" style="7" customWidth="1"/>
    <col min="5643" max="5888" width="9" style="7"/>
    <col min="5889" max="5889" width="16.25" style="7" customWidth="1"/>
    <col min="5890" max="5890" width="16.5" style="7" customWidth="1"/>
    <col min="5891" max="5891" width="18.875" style="7" customWidth="1"/>
    <col min="5892" max="5892" width="22" style="7" customWidth="1"/>
    <col min="5893" max="5893" width="17.875" style="7" customWidth="1"/>
    <col min="5894" max="5894" width="14.5" style="7" customWidth="1"/>
    <col min="5895" max="5895" width="17.875" style="7" customWidth="1"/>
    <col min="5896" max="5896" width="14" style="7" customWidth="1"/>
    <col min="5897" max="5897" width="66.125" style="7" customWidth="1"/>
    <col min="5898" max="5898" width="13.75" style="7" customWidth="1"/>
    <col min="5899" max="6144" width="9" style="7"/>
    <col min="6145" max="6145" width="16.25" style="7" customWidth="1"/>
    <col min="6146" max="6146" width="16.5" style="7" customWidth="1"/>
    <col min="6147" max="6147" width="18.875" style="7" customWidth="1"/>
    <col min="6148" max="6148" width="22" style="7" customWidth="1"/>
    <col min="6149" max="6149" width="17.875" style="7" customWidth="1"/>
    <col min="6150" max="6150" width="14.5" style="7" customWidth="1"/>
    <col min="6151" max="6151" width="17.875" style="7" customWidth="1"/>
    <col min="6152" max="6152" width="14" style="7" customWidth="1"/>
    <col min="6153" max="6153" width="66.125" style="7" customWidth="1"/>
    <col min="6154" max="6154" width="13.75" style="7" customWidth="1"/>
    <col min="6155" max="6400" width="9" style="7"/>
    <col min="6401" max="6401" width="16.25" style="7" customWidth="1"/>
    <col min="6402" max="6402" width="16.5" style="7" customWidth="1"/>
    <col min="6403" max="6403" width="18.875" style="7" customWidth="1"/>
    <col min="6404" max="6404" width="22" style="7" customWidth="1"/>
    <col min="6405" max="6405" width="17.875" style="7" customWidth="1"/>
    <col min="6406" max="6406" width="14.5" style="7" customWidth="1"/>
    <col min="6407" max="6407" width="17.875" style="7" customWidth="1"/>
    <col min="6408" max="6408" width="14" style="7" customWidth="1"/>
    <col min="6409" max="6409" width="66.125" style="7" customWidth="1"/>
    <col min="6410" max="6410" width="13.75" style="7" customWidth="1"/>
    <col min="6411" max="6656" width="9" style="7"/>
    <col min="6657" max="6657" width="16.25" style="7" customWidth="1"/>
    <col min="6658" max="6658" width="16.5" style="7" customWidth="1"/>
    <col min="6659" max="6659" width="18.875" style="7" customWidth="1"/>
    <col min="6660" max="6660" width="22" style="7" customWidth="1"/>
    <col min="6661" max="6661" width="17.875" style="7" customWidth="1"/>
    <col min="6662" max="6662" width="14.5" style="7" customWidth="1"/>
    <col min="6663" max="6663" width="17.875" style="7" customWidth="1"/>
    <col min="6664" max="6664" width="14" style="7" customWidth="1"/>
    <col min="6665" max="6665" width="66.125" style="7" customWidth="1"/>
    <col min="6666" max="6666" width="13.75" style="7" customWidth="1"/>
    <col min="6667" max="6912" width="9" style="7"/>
    <col min="6913" max="6913" width="16.25" style="7" customWidth="1"/>
    <col min="6914" max="6914" width="16.5" style="7" customWidth="1"/>
    <col min="6915" max="6915" width="18.875" style="7" customWidth="1"/>
    <col min="6916" max="6916" width="22" style="7" customWidth="1"/>
    <col min="6917" max="6917" width="17.875" style="7" customWidth="1"/>
    <col min="6918" max="6918" width="14.5" style="7" customWidth="1"/>
    <col min="6919" max="6919" width="17.875" style="7" customWidth="1"/>
    <col min="6920" max="6920" width="14" style="7" customWidth="1"/>
    <col min="6921" max="6921" width="66.125" style="7" customWidth="1"/>
    <col min="6922" max="6922" width="13.75" style="7" customWidth="1"/>
    <col min="6923" max="7168" width="9" style="7"/>
    <col min="7169" max="7169" width="16.25" style="7" customWidth="1"/>
    <col min="7170" max="7170" width="16.5" style="7" customWidth="1"/>
    <col min="7171" max="7171" width="18.875" style="7" customWidth="1"/>
    <col min="7172" max="7172" width="22" style="7" customWidth="1"/>
    <col min="7173" max="7173" width="17.875" style="7" customWidth="1"/>
    <col min="7174" max="7174" width="14.5" style="7" customWidth="1"/>
    <col min="7175" max="7175" width="17.875" style="7" customWidth="1"/>
    <col min="7176" max="7176" width="14" style="7" customWidth="1"/>
    <col min="7177" max="7177" width="66.125" style="7" customWidth="1"/>
    <col min="7178" max="7178" width="13.75" style="7" customWidth="1"/>
    <col min="7179" max="7424" width="9" style="7"/>
    <col min="7425" max="7425" width="16.25" style="7" customWidth="1"/>
    <col min="7426" max="7426" width="16.5" style="7" customWidth="1"/>
    <col min="7427" max="7427" width="18.875" style="7" customWidth="1"/>
    <col min="7428" max="7428" width="22" style="7" customWidth="1"/>
    <col min="7429" max="7429" width="17.875" style="7" customWidth="1"/>
    <col min="7430" max="7430" width="14.5" style="7" customWidth="1"/>
    <col min="7431" max="7431" width="17.875" style="7" customWidth="1"/>
    <col min="7432" max="7432" width="14" style="7" customWidth="1"/>
    <col min="7433" max="7433" width="66.125" style="7" customWidth="1"/>
    <col min="7434" max="7434" width="13.75" style="7" customWidth="1"/>
    <col min="7435" max="7680" width="9" style="7"/>
    <col min="7681" max="7681" width="16.25" style="7" customWidth="1"/>
    <col min="7682" max="7682" width="16.5" style="7" customWidth="1"/>
    <col min="7683" max="7683" width="18.875" style="7" customWidth="1"/>
    <col min="7684" max="7684" width="22" style="7" customWidth="1"/>
    <col min="7685" max="7685" width="17.875" style="7" customWidth="1"/>
    <col min="7686" max="7686" width="14.5" style="7" customWidth="1"/>
    <col min="7687" max="7687" width="17.875" style="7" customWidth="1"/>
    <col min="7688" max="7688" width="14" style="7" customWidth="1"/>
    <col min="7689" max="7689" width="66.125" style="7" customWidth="1"/>
    <col min="7690" max="7690" width="13.75" style="7" customWidth="1"/>
    <col min="7691" max="7936" width="9" style="7"/>
    <col min="7937" max="7937" width="16.25" style="7" customWidth="1"/>
    <col min="7938" max="7938" width="16.5" style="7" customWidth="1"/>
    <col min="7939" max="7939" width="18.875" style="7" customWidth="1"/>
    <col min="7940" max="7940" width="22" style="7" customWidth="1"/>
    <col min="7941" max="7941" width="17.875" style="7" customWidth="1"/>
    <col min="7942" max="7942" width="14.5" style="7" customWidth="1"/>
    <col min="7943" max="7943" width="17.875" style="7" customWidth="1"/>
    <col min="7944" max="7944" width="14" style="7" customWidth="1"/>
    <col min="7945" max="7945" width="66.125" style="7" customWidth="1"/>
    <col min="7946" max="7946" width="13.75" style="7" customWidth="1"/>
    <col min="7947" max="8192" width="9" style="7"/>
    <col min="8193" max="8193" width="16.25" style="7" customWidth="1"/>
    <col min="8194" max="8194" width="16.5" style="7" customWidth="1"/>
    <col min="8195" max="8195" width="18.875" style="7" customWidth="1"/>
    <col min="8196" max="8196" width="22" style="7" customWidth="1"/>
    <col min="8197" max="8197" width="17.875" style="7" customWidth="1"/>
    <col min="8198" max="8198" width="14.5" style="7" customWidth="1"/>
    <col min="8199" max="8199" width="17.875" style="7" customWidth="1"/>
    <col min="8200" max="8200" width="14" style="7" customWidth="1"/>
    <col min="8201" max="8201" width="66.125" style="7" customWidth="1"/>
    <col min="8202" max="8202" width="13.75" style="7" customWidth="1"/>
    <col min="8203" max="8448" width="9" style="7"/>
    <col min="8449" max="8449" width="16.25" style="7" customWidth="1"/>
    <col min="8450" max="8450" width="16.5" style="7" customWidth="1"/>
    <col min="8451" max="8451" width="18.875" style="7" customWidth="1"/>
    <col min="8452" max="8452" width="22" style="7" customWidth="1"/>
    <col min="8453" max="8453" width="17.875" style="7" customWidth="1"/>
    <col min="8454" max="8454" width="14.5" style="7" customWidth="1"/>
    <col min="8455" max="8455" width="17.875" style="7" customWidth="1"/>
    <col min="8456" max="8456" width="14" style="7" customWidth="1"/>
    <col min="8457" max="8457" width="66.125" style="7" customWidth="1"/>
    <col min="8458" max="8458" width="13.75" style="7" customWidth="1"/>
    <col min="8459" max="8704" width="9" style="7"/>
    <col min="8705" max="8705" width="16.25" style="7" customWidth="1"/>
    <col min="8706" max="8706" width="16.5" style="7" customWidth="1"/>
    <col min="8707" max="8707" width="18.875" style="7" customWidth="1"/>
    <col min="8708" max="8708" width="22" style="7" customWidth="1"/>
    <col min="8709" max="8709" width="17.875" style="7" customWidth="1"/>
    <col min="8710" max="8710" width="14.5" style="7" customWidth="1"/>
    <col min="8711" max="8711" width="17.875" style="7" customWidth="1"/>
    <col min="8712" max="8712" width="14" style="7" customWidth="1"/>
    <col min="8713" max="8713" width="66.125" style="7" customWidth="1"/>
    <col min="8714" max="8714" width="13.75" style="7" customWidth="1"/>
    <col min="8715" max="8960" width="9" style="7"/>
    <col min="8961" max="8961" width="16.25" style="7" customWidth="1"/>
    <col min="8962" max="8962" width="16.5" style="7" customWidth="1"/>
    <col min="8963" max="8963" width="18.875" style="7" customWidth="1"/>
    <col min="8964" max="8964" width="22" style="7" customWidth="1"/>
    <col min="8965" max="8965" width="17.875" style="7" customWidth="1"/>
    <col min="8966" max="8966" width="14.5" style="7" customWidth="1"/>
    <col min="8967" max="8967" width="17.875" style="7" customWidth="1"/>
    <col min="8968" max="8968" width="14" style="7" customWidth="1"/>
    <col min="8969" max="8969" width="66.125" style="7" customWidth="1"/>
    <col min="8970" max="8970" width="13.75" style="7" customWidth="1"/>
    <col min="8971" max="9216" width="9" style="7"/>
    <col min="9217" max="9217" width="16.25" style="7" customWidth="1"/>
    <col min="9218" max="9218" width="16.5" style="7" customWidth="1"/>
    <col min="9219" max="9219" width="18.875" style="7" customWidth="1"/>
    <col min="9220" max="9220" width="22" style="7" customWidth="1"/>
    <col min="9221" max="9221" width="17.875" style="7" customWidth="1"/>
    <col min="9222" max="9222" width="14.5" style="7" customWidth="1"/>
    <col min="9223" max="9223" width="17.875" style="7" customWidth="1"/>
    <col min="9224" max="9224" width="14" style="7" customWidth="1"/>
    <col min="9225" max="9225" width="66.125" style="7" customWidth="1"/>
    <col min="9226" max="9226" width="13.75" style="7" customWidth="1"/>
    <col min="9227" max="9472" width="9" style="7"/>
    <col min="9473" max="9473" width="16.25" style="7" customWidth="1"/>
    <col min="9474" max="9474" width="16.5" style="7" customWidth="1"/>
    <col min="9475" max="9475" width="18.875" style="7" customWidth="1"/>
    <col min="9476" max="9476" width="22" style="7" customWidth="1"/>
    <col min="9477" max="9477" width="17.875" style="7" customWidth="1"/>
    <col min="9478" max="9478" width="14.5" style="7" customWidth="1"/>
    <col min="9479" max="9479" width="17.875" style="7" customWidth="1"/>
    <col min="9480" max="9480" width="14" style="7" customWidth="1"/>
    <col min="9481" max="9481" width="66.125" style="7" customWidth="1"/>
    <col min="9482" max="9482" width="13.75" style="7" customWidth="1"/>
    <col min="9483" max="9728" width="9" style="7"/>
    <col min="9729" max="9729" width="16.25" style="7" customWidth="1"/>
    <col min="9730" max="9730" width="16.5" style="7" customWidth="1"/>
    <col min="9731" max="9731" width="18.875" style="7" customWidth="1"/>
    <col min="9732" max="9732" width="22" style="7" customWidth="1"/>
    <col min="9733" max="9733" width="17.875" style="7" customWidth="1"/>
    <col min="9734" max="9734" width="14.5" style="7" customWidth="1"/>
    <col min="9735" max="9735" width="17.875" style="7" customWidth="1"/>
    <col min="9736" max="9736" width="14" style="7" customWidth="1"/>
    <col min="9737" max="9737" width="66.125" style="7" customWidth="1"/>
    <col min="9738" max="9738" width="13.75" style="7" customWidth="1"/>
    <col min="9739" max="9984" width="9" style="7"/>
    <col min="9985" max="9985" width="16.25" style="7" customWidth="1"/>
    <col min="9986" max="9986" width="16.5" style="7" customWidth="1"/>
    <col min="9987" max="9987" width="18.875" style="7" customWidth="1"/>
    <col min="9988" max="9988" width="22" style="7" customWidth="1"/>
    <col min="9989" max="9989" width="17.875" style="7" customWidth="1"/>
    <col min="9990" max="9990" width="14.5" style="7" customWidth="1"/>
    <col min="9991" max="9991" width="17.875" style="7" customWidth="1"/>
    <col min="9992" max="9992" width="14" style="7" customWidth="1"/>
    <col min="9993" max="9993" width="66.125" style="7" customWidth="1"/>
    <col min="9994" max="9994" width="13.75" style="7" customWidth="1"/>
    <col min="9995" max="10240" width="9" style="7"/>
    <col min="10241" max="10241" width="16.25" style="7" customWidth="1"/>
    <col min="10242" max="10242" width="16.5" style="7" customWidth="1"/>
    <col min="10243" max="10243" width="18.875" style="7" customWidth="1"/>
    <col min="10244" max="10244" width="22" style="7" customWidth="1"/>
    <col min="10245" max="10245" width="17.875" style="7" customWidth="1"/>
    <col min="10246" max="10246" width="14.5" style="7" customWidth="1"/>
    <col min="10247" max="10247" width="17.875" style="7" customWidth="1"/>
    <col min="10248" max="10248" width="14" style="7" customWidth="1"/>
    <col min="10249" max="10249" width="66.125" style="7" customWidth="1"/>
    <col min="10250" max="10250" width="13.75" style="7" customWidth="1"/>
    <col min="10251" max="10496" width="9" style="7"/>
    <col min="10497" max="10497" width="16.25" style="7" customWidth="1"/>
    <col min="10498" max="10498" width="16.5" style="7" customWidth="1"/>
    <col min="10499" max="10499" width="18.875" style="7" customWidth="1"/>
    <col min="10500" max="10500" width="22" style="7" customWidth="1"/>
    <col min="10501" max="10501" width="17.875" style="7" customWidth="1"/>
    <col min="10502" max="10502" width="14.5" style="7" customWidth="1"/>
    <col min="10503" max="10503" width="17.875" style="7" customWidth="1"/>
    <col min="10504" max="10504" width="14" style="7" customWidth="1"/>
    <col min="10505" max="10505" width="66.125" style="7" customWidth="1"/>
    <col min="10506" max="10506" width="13.75" style="7" customWidth="1"/>
    <col min="10507" max="10752" width="9" style="7"/>
    <col min="10753" max="10753" width="16.25" style="7" customWidth="1"/>
    <col min="10754" max="10754" width="16.5" style="7" customWidth="1"/>
    <col min="10755" max="10755" width="18.875" style="7" customWidth="1"/>
    <col min="10756" max="10756" width="22" style="7" customWidth="1"/>
    <col min="10757" max="10757" width="17.875" style="7" customWidth="1"/>
    <col min="10758" max="10758" width="14.5" style="7" customWidth="1"/>
    <col min="10759" max="10759" width="17.875" style="7" customWidth="1"/>
    <col min="10760" max="10760" width="14" style="7" customWidth="1"/>
    <col min="10761" max="10761" width="66.125" style="7" customWidth="1"/>
    <col min="10762" max="10762" width="13.75" style="7" customWidth="1"/>
    <col min="10763" max="11008" width="9" style="7"/>
    <col min="11009" max="11009" width="16.25" style="7" customWidth="1"/>
    <col min="11010" max="11010" width="16.5" style="7" customWidth="1"/>
    <col min="11011" max="11011" width="18.875" style="7" customWidth="1"/>
    <col min="11012" max="11012" width="22" style="7" customWidth="1"/>
    <col min="11013" max="11013" width="17.875" style="7" customWidth="1"/>
    <col min="11014" max="11014" width="14.5" style="7" customWidth="1"/>
    <col min="11015" max="11015" width="17.875" style="7" customWidth="1"/>
    <col min="11016" max="11016" width="14" style="7" customWidth="1"/>
    <col min="11017" max="11017" width="66.125" style="7" customWidth="1"/>
    <col min="11018" max="11018" width="13.75" style="7" customWidth="1"/>
    <col min="11019" max="11264" width="9" style="7"/>
    <col min="11265" max="11265" width="16.25" style="7" customWidth="1"/>
    <col min="11266" max="11266" width="16.5" style="7" customWidth="1"/>
    <col min="11267" max="11267" width="18.875" style="7" customWidth="1"/>
    <col min="11268" max="11268" width="22" style="7" customWidth="1"/>
    <col min="11269" max="11269" width="17.875" style="7" customWidth="1"/>
    <col min="11270" max="11270" width="14.5" style="7" customWidth="1"/>
    <col min="11271" max="11271" width="17.875" style="7" customWidth="1"/>
    <col min="11272" max="11272" width="14" style="7" customWidth="1"/>
    <col min="11273" max="11273" width="66.125" style="7" customWidth="1"/>
    <col min="11274" max="11274" width="13.75" style="7" customWidth="1"/>
    <col min="11275" max="11520" width="9" style="7"/>
    <col min="11521" max="11521" width="16.25" style="7" customWidth="1"/>
    <col min="11522" max="11522" width="16.5" style="7" customWidth="1"/>
    <col min="11523" max="11523" width="18.875" style="7" customWidth="1"/>
    <col min="11524" max="11524" width="22" style="7" customWidth="1"/>
    <col min="11525" max="11525" width="17.875" style="7" customWidth="1"/>
    <col min="11526" max="11526" width="14.5" style="7" customWidth="1"/>
    <col min="11527" max="11527" width="17.875" style="7" customWidth="1"/>
    <col min="11528" max="11528" width="14" style="7" customWidth="1"/>
    <col min="11529" max="11529" width="66.125" style="7" customWidth="1"/>
    <col min="11530" max="11530" width="13.75" style="7" customWidth="1"/>
    <col min="11531" max="11776" width="9" style="7"/>
    <col min="11777" max="11777" width="16.25" style="7" customWidth="1"/>
    <col min="11778" max="11778" width="16.5" style="7" customWidth="1"/>
    <col min="11779" max="11779" width="18.875" style="7" customWidth="1"/>
    <col min="11780" max="11780" width="22" style="7" customWidth="1"/>
    <col min="11781" max="11781" width="17.875" style="7" customWidth="1"/>
    <col min="11782" max="11782" width="14.5" style="7" customWidth="1"/>
    <col min="11783" max="11783" width="17.875" style="7" customWidth="1"/>
    <col min="11784" max="11784" width="14" style="7" customWidth="1"/>
    <col min="11785" max="11785" width="66.125" style="7" customWidth="1"/>
    <col min="11786" max="11786" width="13.75" style="7" customWidth="1"/>
    <col min="11787" max="12032" width="9" style="7"/>
    <col min="12033" max="12033" width="16.25" style="7" customWidth="1"/>
    <col min="12034" max="12034" width="16.5" style="7" customWidth="1"/>
    <col min="12035" max="12035" width="18.875" style="7" customWidth="1"/>
    <col min="12036" max="12036" width="22" style="7" customWidth="1"/>
    <col min="12037" max="12037" width="17.875" style="7" customWidth="1"/>
    <col min="12038" max="12038" width="14.5" style="7" customWidth="1"/>
    <col min="12039" max="12039" width="17.875" style="7" customWidth="1"/>
    <col min="12040" max="12040" width="14" style="7" customWidth="1"/>
    <col min="12041" max="12041" width="66.125" style="7" customWidth="1"/>
    <col min="12042" max="12042" width="13.75" style="7" customWidth="1"/>
    <col min="12043" max="12288" width="9" style="7"/>
    <col min="12289" max="12289" width="16.25" style="7" customWidth="1"/>
    <col min="12290" max="12290" width="16.5" style="7" customWidth="1"/>
    <col min="12291" max="12291" width="18.875" style="7" customWidth="1"/>
    <col min="12292" max="12292" width="22" style="7" customWidth="1"/>
    <col min="12293" max="12293" width="17.875" style="7" customWidth="1"/>
    <col min="12294" max="12294" width="14.5" style="7" customWidth="1"/>
    <col min="12295" max="12295" width="17.875" style="7" customWidth="1"/>
    <col min="12296" max="12296" width="14" style="7" customWidth="1"/>
    <col min="12297" max="12297" width="66.125" style="7" customWidth="1"/>
    <col min="12298" max="12298" width="13.75" style="7" customWidth="1"/>
    <col min="12299" max="12544" width="9" style="7"/>
    <col min="12545" max="12545" width="16.25" style="7" customWidth="1"/>
    <col min="12546" max="12546" width="16.5" style="7" customWidth="1"/>
    <col min="12547" max="12547" width="18.875" style="7" customWidth="1"/>
    <col min="12548" max="12548" width="22" style="7" customWidth="1"/>
    <col min="12549" max="12549" width="17.875" style="7" customWidth="1"/>
    <col min="12550" max="12550" width="14.5" style="7" customWidth="1"/>
    <col min="12551" max="12551" width="17.875" style="7" customWidth="1"/>
    <col min="12552" max="12552" width="14" style="7" customWidth="1"/>
    <col min="12553" max="12553" width="66.125" style="7" customWidth="1"/>
    <col min="12554" max="12554" width="13.75" style="7" customWidth="1"/>
    <col min="12555" max="12800" width="9" style="7"/>
    <col min="12801" max="12801" width="16.25" style="7" customWidth="1"/>
    <col min="12802" max="12802" width="16.5" style="7" customWidth="1"/>
    <col min="12803" max="12803" width="18.875" style="7" customWidth="1"/>
    <col min="12804" max="12804" width="22" style="7" customWidth="1"/>
    <col min="12805" max="12805" width="17.875" style="7" customWidth="1"/>
    <col min="12806" max="12806" width="14.5" style="7" customWidth="1"/>
    <col min="12807" max="12807" width="17.875" style="7" customWidth="1"/>
    <col min="12808" max="12808" width="14" style="7" customWidth="1"/>
    <col min="12809" max="12809" width="66.125" style="7" customWidth="1"/>
    <col min="12810" max="12810" width="13.75" style="7" customWidth="1"/>
    <col min="12811" max="13056" width="9" style="7"/>
    <col min="13057" max="13057" width="16.25" style="7" customWidth="1"/>
    <col min="13058" max="13058" width="16.5" style="7" customWidth="1"/>
    <col min="13059" max="13059" width="18.875" style="7" customWidth="1"/>
    <col min="13060" max="13060" width="22" style="7" customWidth="1"/>
    <col min="13061" max="13061" width="17.875" style="7" customWidth="1"/>
    <col min="13062" max="13062" width="14.5" style="7" customWidth="1"/>
    <col min="13063" max="13063" width="17.875" style="7" customWidth="1"/>
    <col min="13064" max="13064" width="14" style="7" customWidth="1"/>
    <col min="13065" max="13065" width="66.125" style="7" customWidth="1"/>
    <col min="13066" max="13066" width="13.75" style="7" customWidth="1"/>
    <col min="13067" max="13312" width="9" style="7"/>
    <col min="13313" max="13313" width="16.25" style="7" customWidth="1"/>
    <col min="13314" max="13314" width="16.5" style="7" customWidth="1"/>
    <col min="13315" max="13315" width="18.875" style="7" customWidth="1"/>
    <col min="13316" max="13316" width="22" style="7" customWidth="1"/>
    <col min="13317" max="13317" width="17.875" style="7" customWidth="1"/>
    <col min="13318" max="13318" width="14.5" style="7" customWidth="1"/>
    <col min="13319" max="13319" width="17.875" style="7" customWidth="1"/>
    <col min="13320" max="13320" width="14" style="7" customWidth="1"/>
    <col min="13321" max="13321" width="66.125" style="7" customWidth="1"/>
    <col min="13322" max="13322" width="13.75" style="7" customWidth="1"/>
    <col min="13323" max="13568" width="9" style="7"/>
    <col min="13569" max="13569" width="16.25" style="7" customWidth="1"/>
    <col min="13570" max="13570" width="16.5" style="7" customWidth="1"/>
    <col min="13571" max="13571" width="18.875" style="7" customWidth="1"/>
    <col min="13572" max="13572" width="22" style="7" customWidth="1"/>
    <col min="13573" max="13573" width="17.875" style="7" customWidth="1"/>
    <col min="13574" max="13574" width="14.5" style="7" customWidth="1"/>
    <col min="13575" max="13575" width="17.875" style="7" customWidth="1"/>
    <col min="13576" max="13576" width="14" style="7" customWidth="1"/>
    <col min="13577" max="13577" width="66.125" style="7" customWidth="1"/>
    <col min="13578" max="13578" width="13.75" style="7" customWidth="1"/>
    <col min="13579" max="13824" width="9" style="7"/>
    <col min="13825" max="13825" width="16.25" style="7" customWidth="1"/>
    <col min="13826" max="13826" width="16.5" style="7" customWidth="1"/>
    <col min="13827" max="13827" width="18.875" style="7" customWidth="1"/>
    <col min="13828" max="13828" width="22" style="7" customWidth="1"/>
    <col min="13829" max="13829" width="17.875" style="7" customWidth="1"/>
    <col min="13830" max="13830" width="14.5" style="7" customWidth="1"/>
    <col min="13831" max="13831" width="17.875" style="7" customWidth="1"/>
    <col min="13832" max="13832" width="14" style="7" customWidth="1"/>
    <col min="13833" max="13833" width="66.125" style="7" customWidth="1"/>
    <col min="13834" max="13834" width="13.75" style="7" customWidth="1"/>
    <col min="13835" max="14080" width="9" style="7"/>
    <col min="14081" max="14081" width="16.25" style="7" customWidth="1"/>
    <col min="14082" max="14082" width="16.5" style="7" customWidth="1"/>
    <col min="14083" max="14083" width="18.875" style="7" customWidth="1"/>
    <col min="14084" max="14084" width="22" style="7" customWidth="1"/>
    <col min="14085" max="14085" width="17.875" style="7" customWidth="1"/>
    <col min="14086" max="14086" width="14.5" style="7" customWidth="1"/>
    <col min="14087" max="14087" width="17.875" style="7" customWidth="1"/>
    <col min="14088" max="14088" width="14" style="7" customWidth="1"/>
    <col min="14089" max="14089" width="66.125" style="7" customWidth="1"/>
    <col min="14090" max="14090" width="13.75" style="7" customWidth="1"/>
    <col min="14091" max="14336" width="9" style="7"/>
    <col min="14337" max="14337" width="16.25" style="7" customWidth="1"/>
    <col min="14338" max="14338" width="16.5" style="7" customWidth="1"/>
    <col min="14339" max="14339" width="18.875" style="7" customWidth="1"/>
    <col min="14340" max="14340" width="22" style="7" customWidth="1"/>
    <col min="14341" max="14341" width="17.875" style="7" customWidth="1"/>
    <col min="14342" max="14342" width="14.5" style="7" customWidth="1"/>
    <col min="14343" max="14343" width="17.875" style="7" customWidth="1"/>
    <col min="14344" max="14344" width="14" style="7" customWidth="1"/>
    <col min="14345" max="14345" width="66.125" style="7" customWidth="1"/>
    <col min="14346" max="14346" width="13.75" style="7" customWidth="1"/>
    <col min="14347" max="14592" width="9" style="7"/>
    <col min="14593" max="14593" width="16.25" style="7" customWidth="1"/>
    <col min="14594" max="14594" width="16.5" style="7" customWidth="1"/>
    <col min="14595" max="14595" width="18.875" style="7" customWidth="1"/>
    <col min="14596" max="14596" width="22" style="7" customWidth="1"/>
    <col min="14597" max="14597" width="17.875" style="7" customWidth="1"/>
    <col min="14598" max="14598" width="14.5" style="7" customWidth="1"/>
    <col min="14599" max="14599" width="17.875" style="7" customWidth="1"/>
    <col min="14600" max="14600" width="14" style="7" customWidth="1"/>
    <col min="14601" max="14601" width="66.125" style="7" customWidth="1"/>
    <col min="14602" max="14602" width="13.75" style="7" customWidth="1"/>
    <col min="14603" max="14848" width="9" style="7"/>
    <col min="14849" max="14849" width="16.25" style="7" customWidth="1"/>
    <col min="14850" max="14850" width="16.5" style="7" customWidth="1"/>
    <col min="14851" max="14851" width="18.875" style="7" customWidth="1"/>
    <col min="14852" max="14852" width="22" style="7" customWidth="1"/>
    <col min="14853" max="14853" width="17.875" style="7" customWidth="1"/>
    <col min="14854" max="14854" width="14.5" style="7" customWidth="1"/>
    <col min="14855" max="14855" width="17.875" style="7" customWidth="1"/>
    <col min="14856" max="14856" width="14" style="7" customWidth="1"/>
    <col min="14857" max="14857" width="66.125" style="7" customWidth="1"/>
    <col min="14858" max="14858" width="13.75" style="7" customWidth="1"/>
    <col min="14859" max="15104" width="9" style="7"/>
    <col min="15105" max="15105" width="16.25" style="7" customWidth="1"/>
    <col min="15106" max="15106" width="16.5" style="7" customWidth="1"/>
    <col min="15107" max="15107" width="18.875" style="7" customWidth="1"/>
    <col min="15108" max="15108" width="22" style="7" customWidth="1"/>
    <col min="15109" max="15109" width="17.875" style="7" customWidth="1"/>
    <col min="15110" max="15110" width="14.5" style="7" customWidth="1"/>
    <col min="15111" max="15111" width="17.875" style="7" customWidth="1"/>
    <col min="15112" max="15112" width="14" style="7" customWidth="1"/>
    <col min="15113" max="15113" width="66.125" style="7" customWidth="1"/>
    <col min="15114" max="15114" width="13.75" style="7" customWidth="1"/>
    <col min="15115" max="15360" width="9" style="7"/>
    <col min="15361" max="15361" width="16.25" style="7" customWidth="1"/>
    <col min="15362" max="15362" width="16.5" style="7" customWidth="1"/>
    <col min="15363" max="15363" width="18.875" style="7" customWidth="1"/>
    <col min="15364" max="15364" width="22" style="7" customWidth="1"/>
    <col min="15365" max="15365" width="17.875" style="7" customWidth="1"/>
    <col min="15366" max="15366" width="14.5" style="7" customWidth="1"/>
    <col min="15367" max="15367" width="17.875" style="7" customWidth="1"/>
    <col min="15368" max="15368" width="14" style="7" customWidth="1"/>
    <col min="15369" max="15369" width="66.125" style="7" customWidth="1"/>
    <col min="15370" max="15370" width="13.75" style="7" customWidth="1"/>
    <col min="15371" max="15616" width="9" style="7"/>
    <col min="15617" max="15617" width="16.25" style="7" customWidth="1"/>
    <col min="15618" max="15618" width="16.5" style="7" customWidth="1"/>
    <col min="15619" max="15619" width="18.875" style="7" customWidth="1"/>
    <col min="15620" max="15620" width="22" style="7" customWidth="1"/>
    <col min="15621" max="15621" width="17.875" style="7" customWidth="1"/>
    <col min="15622" max="15622" width="14.5" style="7" customWidth="1"/>
    <col min="15623" max="15623" width="17.875" style="7" customWidth="1"/>
    <col min="15624" max="15624" width="14" style="7" customWidth="1"/>
    <col min="15625" max="15625" width="66.125" style="7" customWidth="1"/>
    <col min="15626" max="15626" width="13.75" style="7" customWidth="1"/>
    <col min="15627" max="15872" width="9" style="7"/>
    <col min="15873" max="15873" width="16.25" style="7" customWidth="1"/>
    <col min="15874" max="15874" width="16.5" style="7" customWidth="1"/>
    <col min="15875" max="15875" width="18.875" style="7" customWidth="1"/>
    <col min="15876" max="15876" width="22" style="7" customWidth="1"/>
    <col min="15877" max="15877" width="17.875" style="7" customWidth="1"/>
    <col min="15878" max="15878" width="14.5" style="7" customWidth="1"/>
    <col min="15879" max="15879" width="17.875" style="7" customWidth="1"/>
    <col min="15880" max="15880" width="14" style="7" customWidth="1"/>
    <col min="15881" max="15881" width="66.125" style="7" customWidth="1"/>
    <col min="15882" max="15882" width="13.75" style="7" customWidth="1"/>
    <col min="15883" max="16128" width="9" style="7"/>
    <col min="16129" max="16129" width="16.25" style="7" customWidth="1"/>
    <col min="16130" max="16130" width="16.5" style="7" customWidth="1"/>
    <col min="16131" max="16131" width="18.875" style="7" customWidth="1"/>
    <col min="16132" max="16132" width="22" style="7" customWidth="1"/>
    <col min="16133" max="16133" width="17.875" style="7" customWidth="1"/>
    <col min="16134" max="16134" width="14.5" style="7" customWidth="1"/>
    <col min="16135" max="16135" width="17.875" style="7" customWidth="1"/>
    <col min="16136" max="16136" width="14" style="7" customWidth="1"/>
    <col min="16137" max="16137" width="66.125" style="7" customWidth="1"/>
    <col min="16138" max="16138" width="13.75" style="7" customWidth="1"/>
    <col min="16139" max="16384" width="9" style="7"/>
  </cols>
  <sheetData>
    <row r="2" spans="1:19">
      <c r="A2" s="6" t="s">
        <v>6</v>
      </c>
      <c r="B2" s="6"/>
      <c r="C2" s="6"/>
      <c r="D2" s="6"/>
      <c r="E2" s="6"/>
      <c r="F2" s="6"/>
      <c r="G2" s="6"/>
      <c r="H2" s="6"/>
      <c r="I2" s="6"/>
      <c r="J2" s="6"/>
      <c r="K2" s="6"/>
      <c r="L2" s="6"/>
    </row>
    <row r="3" spans="1:19" ht="11.25" thickBot="1">
      <c r="G3" s="8"/>
      <c r="H3" s="8"/>
      <c r="I3" s="9"/>
      <c r="J3" s="9"/>
      <c r="K3" s="9"/>
      <c r="L3" s="9"/>
    </row>
    <row r="4" spans="1:19" s="9" customFormat="1" ht="48" customHeight="1" thickBot="1">
      <c r="A4" s="10" t="s">
        <v>2</v>
      </c>
      <c r="B4" s="10" t="s">
        <v>5</v>
      </c>
      <c r="C4" s="10" t="s">
        <v>7</v>
      </c>
      <c r="D4" s="10" t="s">
        <v>8</v>
      </c>
      <c r="E4" s="10" t="s">
        <v>9</v>
      </c>
      <c r="F4" s="11" t="s">
        <v>10</v>
      </c>
      <c r="G4" s="10" t="s">
        <v>11</v>
      </c>
      <c r="H4" s="10" t="s">
        <v>12</v>
      </c>
      <c r="I4" s="10" t="s">
        <v>134</v>
      </c>
      <c r="J4" s="109" t="s">
        <v>13</v>
      </c>
      <c r="K4" s="175" t="s">
        <v>193</v>
      </c>
      <c r="L4" s="174" t="s">
        <v>194</v>
      </c>
      <c r="M4" s="83" t="s">
        <v>50</v>
      </c>
      <c r="N4" s="83"/>
      <c r="O4" s="85" t="s">
        <v>52</v>
      </c>
      <c r="P4" s="85"/>
    </row>
    <row r="5" spans="1:19" s="9" customFormat="1" ht="33" customHeight="1" thickBot="1">
      <c r="A5" s="12" t="s">
        <v>14</v>
      </c>
      <c r="B5" s="12" t="s">
        <v>15</v>
      </c>
      <c r="C5" s="14" t="s">
        <v>16</v>
      </c>
      <c r="D5" s="15" t="s">
        <v>17</v>
      </c>
      <c r="E5" s="15" t="s">
        <v>65</v>
      </c>
      <c r="F5" s="16" t="s">
        <v>67</v>
      </c>
      <c r="G5" s="13" t="s">
        <v>183</v>
      </c>
      <c r="H5" s="13" t="s">
        <v>18</v>
      </c>
      <c r="I5" s="12" t="s">
        <v>135</v>
      </c>
      <c r="J5" s="110" t="s">
        <v>132</v>
      </c>
      <c r="K5" s="176" t="s">
        <v>84</v>
      </c>
      <c r="L5" s="15" t="s">
        <v>91</v>
      </c>
      <c r="M5" s="83" t="s">
        <v>14</v>
      </c>
      <c r="N5" s="83">
        <v>2500000</v>
      </c>
      <c r="O5" s="85" t="s">
        <v>159</v>
      </c>
      <c r="P5" s="86">
        <v>810000000</v>
      </c>
      <c r="Q5" s="9" t="s">
        <v>83</v>
      </c>
      <c r="R5" s="135" t="s">
        <v>129</v>
      </c>
      <c r="S5" s="110" t="s">
        <v>157</v>
      </c>
    </row>
    <row r="6" spans="1:19" s="9" customFormat="1" ht="33" customHeight="1" thickBot="1">
      <c r="A6" s="18" t="s">
        <v>19</v>
      </c>
      <c r="B6" s="15" t="s">
        <v>20</v>
      </c>
      <c r="C6" s="20" t="s">
        <v>21</v>
      </c>
      <c r="D6" s="21" t="s">
        <v>22</v>
      </c>
      <c r="E6" s="21" t="s">
        <v>66</v>
      </c>
      <c r="F6" s="22" t="s">
        <v>68</v>
      </c>
      <c r="G6" s="15" t="s">
        <v>184</v>
      </c>
      <c r="H6" s="15" t="s">
        <v>23</v>
      </c>
      <c r="I6" s="15" t="s">
        <v>136</v>
      </c>
      <c r="J6" s="110" t="s">
        <v>170</v>
      </c>
      <c r="K6" s="177" t="s">
        <v>85</v>
      </c>
      <c r="L6" s="15" t="s">
        <v>92</v>
      </c>
      <c r="M6" s="84" t="s">
        <v>19</v>
      </c>
      <c r="N6" s="83">
        <v>1000000</v>
      </c>
      <c r="O6" s="85" t="s">
        <v>160</v>
      </c>
      <c r="P6" s="85"/>
      <c r="Q6" s="9" t="s">
        <v>53</v>
      </c>
      <c r="R6" s="136" t="s">
        <v>130</v>
      </c>
      <c r="S6" s="110" t="s">
        <v>158</v>
      </c>
    </row>
    <row r="7" spans="1:19" s="9" customFormat="1" ht="33" customHeight="1" thickBot="1">
      <c r="A7" s="13" t="s">
        <v>24</v>
      </c>
      <c r="B7" s="15" t="s">
        <v>25</v>
      </c>
      <c r="C7" s="24" t="s">
        <v>26</v>
      </c>
      <c r="D7" s="23" t="s">
        <v>27</v>
      </c>
      <c r="E7" s="21" t="s">
        <v>61</v>
      </c>
      <c r="G7" s="19" t="s">
        <v>28</v>
      </c>
      <c r="H7" s="21" t="s">
        <v>29</v>
      </c>
      <c r="I7" s="15" t="s">
        <v>137</v>
      </c>
      <c r="J7" s="111" t="s">
        <v>171</v>
      </c>
      <c r="K7" s="176" t="s">
        <v>86</v>
      </c>
      <c r="L7" s="15" t="s">
        <v>93</v>
      </c>
      <c r="M7" s="83" t="s">
        <v>30</v>
      </c>
      <c r="N7" s="83">
        <v>1600000</v>
      </c>
      <c r="O7" s="85"/>
      <c r="P7" s="85"/>
      <c r="Q7" s="9" t="s">
        <v>133</v>
      </c>
      <c r="R7" s="137" t="s">
        <v>131</v>
      </c>
    </row>
    <row r="8" spans="1:19" s="9" customFormat="1" ht="33" customHeight="1" thickBot="1">
      <c r="A8" s="15" t="s">
        <v>30</v>
      </c>
      <c r="B8" s="19" t="s">
        <v>31</v>
      </c>
      <c r="C8" s="25"/>
      <c r="E8" s="21" t="s">
        <v>62</v>
      </c>
      <c r="G8" s="26"/>
      <c r="H8" s="21" t="s">
        <v>32</v>
      </c>
      <c r="I8" s="15" t="s">
        <v>190</v>
      </c>
      <c r="J8" s="27"/>
      <c r="K8" s="177" t="s">
        <v>87</v>
      </c>
      <c r="L8" s="179" t="s">
        <v>94</v>
      </c>
      <c r="M8" s="83" t="s">
        <v>49</v>
      </c>
      <c r="N8" s="83">
        <v>1600000</v>
      </c>
      <c r="O8" s="85"/>
      <c r="P8" s="85"/>
    </row>
    <row r="9" spans="1:19" s="9" customFormat="1" ht="33" customHeight="1">
      <c r="A9" s="15" t="s">
        <v>33</v>
      </c>
      <c r="E9" s="15" t="s">
        <v>63</v>
      </c>
      <c r="H9" s="15" t="s">
        <v>34</v>
      </c>
      <c r="I9" s="15" t="s">
        <v>187</v>
      </c>
      <c r="J9" s="28"/>
      <c r="K9" s="176" t="s">
        <v>88</v>
      </c>
      <c r="L9" s="15" t="s">
        <v>95</v>
      </c>
      <c r="M9" s="83" t="s">
        <v>35</v>
      </c>
      <c r="N9" s="83">
        <v>1000000</v>
      </c>
      <c r="O9" s="85"/>
      <c r="P9" s="85"/>
    </row>
    <row r="10" spans="1:19" s="9" customFormat="1" ht="33" customHeight="1" thickBot="1">
      <c r="A10" s="15" t="s">
        <v>35</v>
      </c>
      <c r="E10" s="89" t="s">
        <v>64</v>
      </c>
      <c r="H10" s="15" t="s">
        <v>182</v>
      </c>
      <c r="I10" s="15" t="s">
        <v>188</v>
      </c>
      <c r="J10" s="28"/>
      <c r="K10" s="176" t="s">
        <v>89</v>
      </c>
      <c r="L10" s="15" t="s">
        <v>96</v>
      </c>
      <c r="M10" s="83" t="s">
        <v>36</v>
      </c>
      <c r="N10" s="83">
        <v>1600000</v>
      </c>
      <c r="O10" s="85"/>
      <c r="P10" s="85"/>
    </row>
    <row r="11" spans="1:19" s="9" customFormat="1" ht="33" customHeight="1">
      <c r="A11" s="21" t="s">
        <v>36</v>
      </c>
      <c r="H11" s="15" t="s">
        <v>37</v>
      </c>
      <c r="I11" s="15" t="s">
        <v>138</v>
      </c>
      <c r="J11" s="28"/>
      <c r="K11" s="176" t="s">
        <v>90</v>
      </c>
      <c r="L11" s="179" t="s">
        <v>97</v>
      </c>
      <c r="M11" s="83" t="s">
        <v>38</v>
      </c>
      <c r="N11" s="83">
        <v>2500000</v>
      </c>
      <c r="O11" s="85"/>
      <c r="P11" s="85"/>
    </row>
    <row r="12" spans="1:19" s="9" customFormat="1" ht="33" customHeight="1" thickBot="1">
      <c r="A12" s="21" t="s">
        <v>38</v>
      </c>
      <c r="H12" s="15" t="s">
        <v>39</v>
      </c>
      <c r="I12" s="138" t="s">
        <v>189</v>
      </c>
      <c r="J12" s="17"/>
      <c r="K12" s="178" t="s">
        <v>123</v>
      </c>
      <c r="L12" s="15" t="s">
        <v>98</v>
      </c>
      <c r="M12" s="83" t="s">
        <v>40</v>
      </c>
      <c r="N12" s="83">
        <v>800000</v>
      </c>
      <c r="O12" s="85"/>
      <c r="P12" s="85"/>
    </row>
    <row r="13" spans="1:19" s="9" customFormat="1" ht="33" customHeight="1" thickBot="1">
      <c r="A13" s="21" t="s">
        <v>40</v>
      </c>
      <c r="H13" s="15" t="s">
        <v>41</v>
      </c>
      <c r="I13" s="19"/>
      <c r="J13" s="17"/>
      <c r="K13" s="17"/>
      <c r="L13" s="19" t="s">
        <v>124</v>
      </c>
      <c r="M13" s="83" t="s">
        <v>42</v>
      </c>
      <c r="N13" s="83">
        <v>1000000</v>
      </c>
      <c r="O13" s="85"/>
      <c r="P13" s="86">
        <v>18000000</v>
      </c>
    </row>
    <row r="14" spans="1:19" s="9" customFormat="1" ht="33" customHeight="1" thickBot="1">
      <c r="A14" s="23" t="s">
        <v>42</v>
      </c>
      <c r="H14" s="15" t="s">
        <v>43</v>
      </c>
      <c r="I14" s="28"/>
      <c r="J14" s="17"/>
      <c r="K14" s="17"/>
      <c r="L14" s="17"/>
      <c r="M14" s="83"/>
      <c r="N14" s="30"/>
      <c r="O14" s="85"/>
      <c r="P14" s="85"/>
    </row>
    <row r="15" spans="1:19" s="9" customFormat="1" ht="33" customHeight="1">
      <c r="H15" s="15" t="s">
        <v>44</v>
      </c>
      <c r="I15" s="28"/>
      <c r="J15" s="17"/>
      <c r="K15" s="17"/>
      <c r="L15" s="17"/>
      <c r="M15" s="83" t="s">
        <v>24</v>
      </c>
      <c r="N15" s="31"/>
      <c r="O15" s="82"/>
      <c r="P15" s="82"/>
    </row>
    <row r="16" spans="1:19" s="9" customFormat="1" ht="33" customHeight="1">
      <c r="H16" s="15" t="s">
        <v>45</v>
      </c>
      <c r="I16" s="28"/>
      <c r="J16" s="17"/>
      <c r="K16" s="17"/>
      <c r="L16" s="17"/>
      <c r="M16" s="85"/>
      <c r="O16" s="82"/>
      <c r="P16" s="82"/>
    </row>
    <row r="17" spans="2:13" s="9" customFormat="1" ht="33" customHeight="1">
      <c r="H17" s="15" t="s">
        <v>46</v>
      </c>
      <c r="I17" s="28"/>
      <c r="J17" s="17"/>
      <c r="K17" s="17"/>
      <c r="L17" s="17"/>
      <c r="M17" s="85"/>
    </row>
    <row r="18" spans="2:13" s="9" customFormat="1" ht="33" customHeight="1">
      <c r="H18" s="15" t="s">
        <v>47</v>
      </c>
      <c r="I18" s="28"/>
      <c r="J18" s="17"/>
      <c r="K18" s="17"/>
      <c r="L18" s="17"/>
    </row>
    <row r="19" spans="2:13" s="9" customFormat="1" ht="33" customHeight="1">
      <c r="H19" s="15" t="s">
        <v>48</v>
      </c>
      <c r="I19" s="28"/>
      <c r="J19" s="17"/>
      <c r="K19" s="17"/>
      <c r="L19" s="17"/>
    </row>
    <row r="20" spans="2:13" s="9" customFormat="1" ht="33" customHeight="1" thickBot="1">
      <c r="H20" s="19" t="s">
        <v>51</v>
      </c>
      <c r="I20" s="28"/>
      <c r="J20" s="17"/>
      <c r="K20" s="17"/>
      <c r="L20" s="17"/>
    </row>
    <row r="21" spans="2:13" s="9" customFormat="1">
      <c r="H21" s="26"/>
    </row>
    <row r="22" spans="2:13" s="9" customFormat="1"/>
    <row r="23" spans="2:13" s="9" customFormat="1"/>
    <row r="24" spans="2:13" s="9" customFormat="1"/>
    <row r="25" spans="2:13" s="9" customFormat="1"/>
    <row r="26" spans="2:13" s="9" customFormat="1"/>
    <row r="27" spans="2:13" s="9" customFormat="1"/>
    <row r="28" spans="2:13" s="9" customFormat="1">
      <c r="C28" s="7"/>
      <c r="D28" s="7"/>
      <c r="E28" s="7"/>
      <c r="F28" s="7"/>
    </row>
    <row r="29" spans="2:13" s="9" customFormat="1">
      <c r="B29" s="7"/>
      <c r="C29" s="7"/>
      <c r="D29" s="7"/>
      <c r="E29" s="7"/>
      <c r="F29" s="7"/>
    </row>
  </sheetData>
  <sheetProtection selectLockedCells="1" selectUnlockedCells="1"/>
  <phoneticPr fontId="4"/>
  <printOptions horizontalCentered="1"/>
  <pageMargins left="0.39370078740157483" right="0.39370078740157483" top="0.78740157480314965" bottom="0.78740157480314965" header="0" footer="0"/>
  <pageSetup paperSize="9" scale="35" orientation="landscape" r:id="rId1"/>
  <headerFooter scaleWithDoc="0" alignWithMargins="0"/>
  <extLst>
    <ext xmlns:x14="http://schemas.microsoft.com/office/spreadsheetml/2009/9/main" uri="{78C0D931-6437-407d-A8EE-F0AAD7539E65}">
      <x14:conditionalFormattings>
        <x14:conditionalFormatting xmlns:xm="http://schemas.microsoft.com/office/excel/2006/main">
          <x14:cfRule type="expression" priority="6" id="{967EFF33-C984-43CB-83C3-2486F4316CC8}">
            <xm:f>IF(AND(令和6年度契約状況調査票!#REF!&gt;=$P$5,OR(令和6年度契約状況調査票!#REF!=$M$5,令和6年度契約状況調査票!#REF!=$M$6)),令和6年度契約状況調査票!#REF!&gt;=$P$13)</xm:f>
            <x14:dxf>
              <fill>
                <patternFill>
                  <bgColor theme="8" tint="0.59996337778862885"/>
                </patternFill>
              </fill>
            </x14:dxf>
          </x14:cfRule>
          <xm:sqref>P6</xm:sqref>
        </x14:conditionalFormatting>
      </x14:conditionalFormattings>
    </ext>
  </extLs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d56c08d0100f7a55cc9c2863703fe2e5">
  <xsd:schema xmlns:xsd="http://www.w3.org/2001/XMLSchema" xmlns:xs="http://www.w3.org/2001/XMLSchema" xmlns:p="http://schemas.microsoft.com/office/2006/metadata/properties" xmlns:ns2="83f91a21-fd60-4569-977f-9e7a8b68efa0" xmlns:ns3="248ab0bc-7e59-4567-bd72-f8d7ec109bec" xmlns:ns4="b5471033-25ca-41e4-b4f9-0c69817a7d90" targetNamespace="http://schemas.microsoft.com/office/2006/metadata/properties" ma:root="true" ma:fieldsID="8a34f9ebde2b27f804992cef10dd5350" ns2:_="" ns3:_="" ns4:_="">
    <xsd:import namespace="83f91a21-fd60-4569-977f-9e7a8b68efa0"/>
    <xsd:import namespace="248ab0bc-7e59-4567-bd72-f8d7ec109bec"/>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element ref="ns4:TaxCatchAll" minOccurs="0"/>
                <xsd:element ref="ns2:MediaServiceObjectDetectorVersions" minOccurs="0"/>
                <xsd:element ref="ns2:_Flow_SignoffStatu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_Flow_SignoffStatus" ma:index="26" nillable="true" ma:displayName="承認の状態" ma:internalName="_x627f__x8a8d__x306e__x72b6__x614b_">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3FF057D5-99D1-4904-A8AF-B17E82160FB0}" ma:internalName="TaxCatchAll" ma:showField="CatchAllData" ma:web="{248ab0bc-7e59-4567-bd72-f8d7ec109b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TaxCatchAll xmlns="b5471033-25ca-41e4-b4f9-0c69817a7d90" xsi:nil="true"/>
    <_Flow_SignoffStatus xmlns="83f91a21-fd60-4569-977f-9e7a8b68efa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50F9F3-323F-4A8A-A808-273DDBBF8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EC9203A-2230-4196-B308-D8EB9E36D54B}">
  <ds:schemaRefs>
    <ds:schemaRef ds:uri="http://purl.org/dc/dcmitype/"/>
    <ds:schemaRef ds:uri="83f91a21-fd60-4569-977f-9e7a8b68efa0"/>
    <ds:schemaRef ds:uri="http://purl.org/dc/elements/1.1/"/>
    <ds:schemaRef ds:uri="http://purl.org/dc/terms/"/>
    <ds:schemaRef ds:uri="http://schemas.openxmlformats.org/package/2006/metadata/core-properties"/>
    <ds:schemaRef ds:uri="http://www.w3.org/XML/1998/namespace"/>
    <ds:schemaRef ds:uri="http://schemas.microsoft.com/office/infopath/2007/PartnerControls"/>
    <ds:schemaRef ds:uri="http://schemas.microsoft.com/office/2006/documentManagement/types"/>
    <ds:schemaRef ds:uri="b5471033-25ca-41e4-b4f9-0c69817a7d90"/>
    <ds:schemaRef ds:uri="248ab0bc-7e59-4567-bd72-f8d7ec109bec"/>
    <ds:schemaRef ds:uri="http://schemas.microsoft.com/office/2006/metadata/properties"/>
  </ds:schemaRefs>
</ds:datastoreItem>
</file>

<file path=customXml/itemProps3.xml><?xml version="1.0" encoding="utf-8"?>
<ds:datastoreItem xmlns:ds="http://schemas.openxmlformats.org/officeDocument/2006/customXml" ds:itemID="{DAF49367-D376-4CAC-975C-D7A32BE2AD9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11</vt:i4>
      </vt:variant>
    </vt:vector>
  </HeadingPairs>
  <TitlesOfParts>
    <vt:vector size="14" baseType="lpstr">
      <vt:lpstr>令和6年度契約状況調査票</vt:lpstr>
      <vt:lpstr>ZB</vt:lpstr>
      <vt:lpstr>契約状況コード表</vt:lpstr>
      <vt:lpstr>ZB!Print_Area</vt:lpstr>
      <vt:lpstr>契約状況コード表!Print_Area</vt:lpstr>
      <vt:lpstr>令和6年度契約状況調査票!Print_Area</vt:lpstr>
      <vt:lpstr>令和6年度契約状況調査票!Print_Titles</vt:lpstr>
      <vt:lpstr>契約種別</vt:lpstr>
      <vt:lpstr>契約相手方</vt:lpstr>
      <vt:lpstr>契約方式</vt:lpstr>
      <vt:lpstr>国所管都道府県所管の区分</vt:lpstr>
      <vt:lpstr>随契理由１</vt:lpstr>
      <vt:lpstr>長期・国庫区分</vt:lpstr>
      <vt:lpstr>予定価格の公表</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