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260" windowHeight="8325" tabRatio="901" activeTab="0"/>
  </bookViews>
  <sheets>
    <sheet name="(1)　課税状況" sheetId="1" r:id="rId1"/>
    <sheet name="(2)　課税状況の累年比較" sheetId="2" r:id="rId2"/>
    <sheet name="(3)　課税事業者等届出件数" sheetId="3" r:id="rId3"/>
    <sheet name="(4)　税務署別（個人事業者）" sheetId="4" r:id="rId4"/>
    <sheet name="(4)　税務署別（法人）" sheetId="5" r:id="rId5"/>
    <sheet name="(4)　税務署別（合計）" sheetId="6" r:id="rId6"/>
  </sheets>
  <definedNames>
    <definedName name="_xlfn.COMPOUNDVALUE" hidden="1">#NAME?</definedName>
  </definedNames>
  <calcPr fullCalcOnLoad="1"/>
</workbook>
</file>

<file path=xl/sharedStrings.xml><?xml version="1.0" encoding="utf-8"?>
<sst xmlns="http://schemas.openxmlformats.org/spreadsheetml/2006/main" count="241" uniqueCount="95">
  <si>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</si>
  <si>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</si>
  <si>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</si>
  <si>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</si>
  <si>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</si>
  <si>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</si>
  <si>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</si>
  <si>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</si>
  <si>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</si>
  <si>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</si>
  <si>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</si>
  <si>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一般申告及び処理</t>
  </si>
  <si>
    <t>簡易申告及び処理</t>
  </si>
  <si>
    <t>納税申告計</t>
  </si>
  <si>
    <t>還付申告及び処理</t>
  </si>
  <si>
    <t>申告及び処理による
増差税額のあるもの</t>
  </si>
  <si>
    <t>申告及び処理による
減差税額のあるもの</t>
  </si>
  <si>
    <t>(1)　課税状況</t>
  </si>
  <si>
    <t>千円</t>
  </si>
  <si>
    <t>件</t>
  </si>
  <si>
    <t>現年分</t>
  </si>
  <si>
    <t>既往年分</t>
  </si>
  <si>
    <t>(2)　課税状況の累年比較</t>
  </si>
  <si>
    <t>既往年分の
申告及び処理</t>
  </si>
  <si>
    <t>税務署名</t>
  </si>
  <si>
    <t>簡易申告及び処理</t>
  </si>
  <si>
    <t>那覇</t>
  </si>
  <si>
    <t>那覇</t>
  </si>
  <si>
    <t>宮古島</t>
  </si>
  <si>
    <t>宮古島</t>
  </si>
  <si>
    <t>石垣</t>
  </si>
  <si>
    <t>石垣</t>
  </si>
  <si>
    <t>北那覇</t>
  </si>
  <si>
    <t>北那覇</t>
  </si>
  <si>
    <t>名護</t>
  </si>
  <si>
    <t>名護</t>
  </si>
  <si>
    <t>沖縄</t>
  </si>
  <si>
    <t>沖縄</t>
  </si>
  <si>
    <t>（注）この表は「(1)　課税状況」の現年分を税務署別に示したものである（加算税を除く。）。</t>
  </si>
  <si>
    <t>税務署名</t>
  </si>
  <si>
    <t>　ハ　個人事業者と法人の合計</t>
  </si>
  <si>
    <t>課税事業者
届出</t>
  </si>
  <si>
    <t/>
  </si>
  <si>
    <t>（注）この表は「(1)　課税状況」の現年分及び「(3)　課税事業者等届出件数」を税務署別に示したものである（加算税を除く。）。</t>
  </si>
  <si>
    <t>「現年分」は、平成25年４月１日から平成26年３月31日までに終了した課税期間について、平成26年６月30日現在の申告（国・地方公共団体等については平成26年９月30日までの申告を含む。）及び処理（更正、決定等）による課税事績を「申告書及び決議書」に基づいて作成した。</t>
  </si>
  <si>
    <t>平成22年度</t>
  </si>
  <si>
    <t>平成23年度</t>
  </si>
  <si>
    <t>平成24年度</t>
  </si>
  <si>
    <t>平成25年度</t>
  </si>
  <si>
    <t>調査対象等：</t>
  </si>
  <si>
    <t>「既往年分」は、平成25年３月31日以前に終了した課税期間について、平成25年７月１日から平成26年６月30日までの間の申告（平成25年７月１日から同年９月30日までの間の国・地方公共団体等に係る申告を除く。）及び処理（更正、決定等）による課税事績を「申告書及び決議書」に基づいて作成した。</t>
  </si>
  <si>
    <t>（注）１</t>
  </si>
  <si>
    <t>税関分は含まない。</t>
  </si>
  <si>
    <t>　　　２</t>
  </si>
  <si>
    <t>「件数欄」の「実」は、実件数を示す。</t>
  </si>
  <si>
    <t>(4)　税務署別課税状況（続）</t>
  </si>
  <si>
    <t>税務署名</t>
  </si>
  <si>
    <t>課税事業者
選択届出</t>
  </si>
  <si>
    <t>新設法人に
該当する旨
の届出</t>
  </si>
  <si>
    <t>件数</t>
  </si>
  <si>
    <t>税額</t>
  </si>
  <si>
    <t>(4)　税務署別課税状況（続）</t>
  </si>
  <si>
    <t>税務署名</t>
  </si>
  <si>
    <t>一般申告及び処理</t>
  </si>
  <si>
    <t>件数</t>
  </si>
  <si>
    <t>税額</t>
  </si>
  <si>
    <t>那覇</t>
  </si>
  <si>
    <t>宮古島</t>
  </si>
  <si>
    <t>石垣</t>
  </si>
  <si>
    <t>北那覇</t>
  </si>
  <si>
    <t>名護</t>
  </si>
  <si>
    <t>沖縄</t>
  </si>
  <si>
    <t>(4)　税務署別課税状況</t>
  </si>
  <si>
    <t>(3)　課税事業者等届出件数</t>
  </si>
  <si>
    <t>合計</t>
  </si>
  <si>
    <t>調査対象等：平成25年度末（平成26年３月31日現在）の届出件数を示している。</t>
  </si>
  <si>
    <t>平成21年度</t>
  </si>
  <si>
    <t>７　消費税</t>
  </si>
  <si>
    <t>区分</t>
  </si>
  <si>
    <t>個人事業者</t>
  </si>
  <si>
    <t>法人</t>
  </si>
  <si>
    <t>合計</t>
  </si>
  <si>
    <t>件数</t>
  </si>
  <si>
    <t>税額</t>
  </si>
  <si>
    <t>　イ　個人事業者</t>
  </si>
  <si>
    <t>総計</t>
  </si>
  <si>
    <t>総計</t>
  </si>
  <si>
    <t>税額①</t>
  </si>
  <si>
    <t>税額②</t>
  </si>
  <si>
    <t>税額③</t>
  </si>
  <si>
    <t>税額
(①－②＋③)</t>
  </si>
  <si>
    <t>納税申告及び処理</t>
  </si>
  <si>
    <t>小計</t>
  </si>
  <si>
    <t>　ロ　法人</t>
  </si>
  <si>
    <t>課税事業者等届出件数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</si>
</sst>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6">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sz val="8"/>
      <name val="ＭＳ Ｐゴシック"/>
      <family val="3"/>
    </font>
    <font>
      <sz val="11"/>
      <name val="ＭＳ ゴシック"/>
      <family val="3"/>
    </font>
    <font>
      <b/>
      <sz val="9"/>
      <name val="ＭＳ 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hair"/>
      <right style="medium"/>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style="medium"/>
      <bottom>
        <color indexed="63"/>
      </bottom>
    </border>
    <border>
      <left style="thin"/>
      <right style="medium"/>
      <top style="medium"/>
      <bottom>
        <color indexed="63"/>
      </bottom>
    </border>
    <border>
      <left style="thin"/>
      <right style="hair"/>
      <top style="hair"/>
      <bottom style="thin"/>
    </border>
    <border>
      <left style="hair"/>
      <right style="thin"/>
      <top style="hair"/>
      <bottom style="thin"/>
    </border>
    <border>
      <left style="hair"/>
      <right/>
      <top style="hair"/>
      <bottom style="thin"/>
    </border>
    <border>
      <left style="hair"/>
      <right/>
      <top style="thin"/>
      <bottom/>
    </border>
    <border>
      <left style="medium"/>
      <right/>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bottom style="double"/>
    </border>
    <border>
      <left style="thin"/>
      <right style="medium"/>
      <top/>
      <bottom style="double"/>
    </border>
    <border>
      <left style="thin"/>
      <right style="medium"/>
      <top style="thin">
        <color indexed="23"/>
      </top>
      <bottom/>
    </border>
    <border>
      <left style="thin"/>
      <right style="medium"/>
      <top>
        <color indexed="63"/>
      </top>
      <bottom style="hair">
        <color indexed="55"/>
      </bottom>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thin"/>
      <right style="hair"/>
      <top style="thin">
        <color indexed="55"/>
      </top>
      <bottom/>
    </border>
    <border>
      <left style="hair"/>
      <right style="hair"/>
      <top style="thin">
        <color indexed="55"/>
      </top>
      <bottom/>
    </border>
    <border>
      <left style="hair"/>
      <right/>
      <top style="thin">
        <color indexed="55"/>
      </top>
      <bottom/>
    </border>
    <border>
      <left style="hair"/>
      <right/>
      <top/>
      <bottom style="medium"/>
    </border>
    <border>
      <left style="thin"/>
      <right style="hair"/>
      <top style="double"/>
      <bottom style="medium"/>
    </border>
    <border>
      <left style="hair"/>
      <right style="hair"/>
      <top style="double"/>
      <bottom style="medium"/>
    </border>
    <border>
      <left style="hair"/>
      <right/>
      <top style="double"/>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hair"/>
      <top style="hair">
        <color indexed="55"/>
      </top>
      <bottom style="medium"/>
    </border>
    <border>
      <left style="hair"/>
      <right style="medium"/>
      <top style="hair">
        <color indexed="55"/>
      </top>
      <bottom style="mediu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style="thin"/>
      <right style="medium"/>
      <top style="double"/>
      <bottom style="medium"/>
    </border>
    <border>
      <left style="medium"/>
      <right>
        <color indexed="63"/>
      </right>
      <top style="medium"/>
      <bottom>
        <color indexed="63"/>
      </bottom>
    </border>
    <border>
      <left>
        <color indexed="63"/>
      </left>
      <right style="thin"/>
      <top style="medium"/>
      <bottom>
        <color indexed="63"/>
      </bottom>
    </border>
    <border>
      <left style="medium"/>
      <right/>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medium"/>
      <right style="hair"/>
      <top style="thin"/>
      <bottom style="hair"/>
    </border>
    <border>
      <left style="medium"/>
      <right style="hair"/>
      <top style="hair"/>
      <bottom style="hair"/>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thin"/>
      <right style="medium"/>
      <top/>
      <bottom/>
    </border>
    <border>
      <left style="thin"/>
      <right style="medium"/>
      <top/>
      <bottom style="thin"/>
    </border>
    <border>
      <left style="thin"/>
      <right style="thin"/>
      <top style="hair"/>
      <bottom style="hair"/>
    </border>
    <border>
      <left style="thin"/>
      <right style="hair"/>
      <top style="hair"/>
      <bottom style="hair"/>
    </border>
    <border>
      <left style="hair"/>
      <right style="thin"/>
      <top style="hair"/>
      <bottom style="hair"/>
    </border>
    <border>
      <left style="medium"/>
      <right>
        <color indexed="63"/>
      </right>
      <top>
        <color indexed="63"/>
      </top>
      <bottom>
        <color indexed="63"/>
      </bottom>
    </border>
    <border>
      <left style="thin"/>
      <right/>
      <top style="medium"/>
      <bottom style="hair"/>
    </border>
    <border>
      <left/>
      <right/>
      <top style="medium"/>
      <bottom style="hair"/>
    </border>
    <border>
      <left>
        <color indexed="63"/>
      </left>
      <right style="thin"/>
      <top style="medium"/>
      <bottom style="hair"/>
    </border>
    <border>
      <left style="thin"/>
      <right style="hair"/>
      <top style="medium"/>
      <bottom style="hair"/>
    </border>
    <border>
      <left style="hair"/>
      <right/>
      <top style="medium"/>
      <bottom style="hair"/>
    </border>
    <border>
      <left style="hair"/>
      <right/>
      <top style="hair"/>
      <bottom style="hair"/>
    </border>
    <border>
      <left/>
      <right/>
      <top/>
      <bottom style="medium"/>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
      <left style="hair"/>
      <right style="thin"/>
      <top style="hair"/>
      <bottom>
        <color indexed="63"/>
      </bottom>
    </border>
    <border>
      <left style="hair"/>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4" fillId="0" borderId="0" applyNumberFormat="0" applyFill="0" applyBorder="0" applyAlignment="0" applyProtection="0"/>
    <xf numFmtId="0" fontId="45" fillId="32" borderId="0" applyNumberFormat="0" applyBorder="0" applyAlignment="0" applyProtection="0"/>
  </cellStyleXfs>
  <cellXfs count="215">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left"/>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center" vertical="center"/>
    </xf>
    <xf numFmtId="0" fontId="2" fillId="0" borderId="15" xfId="0" applyFont="1" applyBorder="1" applyAlignment="1">
      <alignment horizontal="right" vertical="center"/>
    </xf>
    <xf numFmtId="0" fontId="6" fillId="0" borderId="15" xfId="0" applyFont="1" applyBorder="1" applyAlignment="1">
      <alignment horizontal="right" vertical="center"/>
    </xf>
    <xf numFmtId="0" fontId="2" fillId="0" borderId="16" xfId="0" applyFont="1" applyBorder="1" applyAlignment="1">
      <alignment horizontal="right" vertical="center"/>
    </xf>
    <xf numFmtId="3" fontId="2" fillId="0" borderId="15" xfId="0" applyNumberFormat="1" applyFont="1" applyBorder="1" applyAlignment="1">
      <alignment horizontal="right" vertical="center"/>
    </xf>
    <xf numFmtId="3" fontId="2" fillId="0" borderId="16" xfId="0" applyNumberFormat="1" applyFont="1" applyBorder="1" applyAlignment="1">
      <alignment horizontal="right" vertical="center"/>
    </xf>
    <xf numFmtId="3" fontId="2" fillId="33" borderId="17" xfId="0" applyNumberFormat="1" applyFont="1" applyFill="1" applyBorder="1" applyAlignment="1">
      <alignment horizontal="right" vertical="center"/>
    </xf>
    <xf numFmtId="3" fontId="2" fillId="33" borderId="18" xfId="0" applyNumberFormat="1" applyFont="1" applyFill="1" applyBorder="1" applyAlignment="1">
      <alignment horizontal="right" vertical="center"/>
    </xf>
    <xf numFmtId="0" fontId="2" fillId="0" borderId="17" xfId="0" applyFont="1" applyBorder="1" applyAlignment="1">
      <alignment horizontal="distributed" vertical="center"/>
    </xf>
    <xf numFmtId="0" fontId="2" fillId="0" borderId="19" xfId="0" applyFont="1" applyBorder="1" applyAlignment="1">
      <alignment horizontal="distributed" vertical="center"/>
    </xf>
    <xf numFmtId="0" fontId="6" fillId="0" borderId="19" xfId="0" applyFont="1" applyBorder="1" applyAlignment="1">
      <alignment horizontal="distributed" vertical="center"/>
    </xf>
    <xf numFmtId="0" fontId="2" fillId="0" borderId="20" xfId="0" applyFont="1" applyBorder="1" applyAlignment="1">
      <alignment horizontal="distributed" vertical="center"/>
    </xf>
    <xf numFmtId="0" fontId="6" fillId="0" borderId="21" xfId="0" applyFont="1" applyBorder="1" applyAlignment="1">
      <alignment horizontal="right" vertical="center"/>
    </xf>
    <xf numFmtId="3" fontId="2" fillId="34" borderId="22" xfId="0" applyNumberFormat="1" applyFont="1" applyFill="1" applyBorder="1" applyAlignment="1">
      <alignment horizontal="right" vertical="center"/>
    </xf>
    <xf numFmtId="3" fontId="2" fillId="34" borderId="23" xfId="0" applyNumberFormat="1" applyFont="1" applyFill="1" applyBorder="1" applyAlignment="1">
      <alignment horizontal="right" vertical="center"/>
    </xf>
    <xf numFmtId="3" fontId="2" fillId="33" borderId="20" xfId="0" applyNumberFormat="1" applyFont="1" applyFill="1" applyBorder="1" applyAlignment="1">
      <alignment horizontal="right" vertical="center"/>
    </xf>
    <xf numFmtId="3" fontId="2" fillId="33" borderId="24" xfId="0" applyNumberFormat="1" applyFont="1" applyFill="1" applyBorder="1" applyAlignment="1">
      <alignment horizontal="right" vertical="center"/>
    </xf>
    <xf numFmtId="0" fontId="2" fillId="0" borderId="25" xfId="0" applyFont="1" applyBorder="1" applyAlignment="1">
      <alignment horizontal="distributed" vertical="center"/>
    </xf>
    <xf numFmtId="0" fontId="7" fillId="33" borderId="10" xfId="0" applyFont="1" applyFill="1" applyBorder="1" applyAlignment="1">
      <alignment horizontal="right" vertical="top"/>
    </xf>
    <xf numFmtId="0" fontId="7" fillId="34" borderId="26" xfId="0" applyFont="1" applyFill="1" applyBorder="1" applyAlignment="1">
      <alignment horizontal="right" vertical="top"/>
    </xf>
    <xf numFmtId="3" fontId="2" fillId="0" borderId="11" xfId="0" applyNumberFormat="1" applyFont="1" applyBorder="1" applyAlignment="1">
      <alignment horizontal="center" vertical="center"/>
    </xf>
    <xf numFmtId="0" fontId="2" fillId="0" borderId="15" xfId="0" applyFont="1" applyBorder="1" applyAlignment="1">
      <alignment horizontal="center" vertical="center"/>
    </xf>
    <xf numFmtId="3" fontId="2" fillId="0" borderId="15" xfId="0" applyNumberFormat="1" applyFont="1" applyBorder="1" applyAlignment="1">
      <alignment horizontal="center" vertical="center"/>
    </xf>
    <xf numFmtId="0" fontId="2" fillId="0" borderId="27" xfId="0" applyFont="1" applyBorder="1" applyAlignment="1">
      <alignment horizontal="distributed" vertical="center"/>
    </xf>
    <xf numFmtId="3" fontId="2" fillId="33"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0" fontId="7" fillId="0" borderId="29" xfId="0" applyFont="1" applyFill="1" applyBorder="1" applyAlignment="1">
      <alignment horizontal="center" vertical="center"/>
    </xf>
    <xf numFmtId="0" fontId="7" fillId="0" borderId="11" xfId="0" applyFont="1" applyFill="1" applyBorder="1" applyAlignment="1">
      <alignment horizontal="right" vertical="top"/>
    </xf>
    <xf numFmtId="0" fontId="7" fillId="33" borderId="30"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1" xfId="0" applyNumberFormat="1" applyFont="1" applyFill="1" applyBorder="1" applyAlignment="1">
      <alignment horizontal="right" vertical="center"/>
    </xf>
    <xf numFmtId="0" fontId="2" fillId="0" borderId="29" xfId="0" applyFont="1" applyBorder="1" applyAlignment="1">
      <alignment horizontal="center" vertical="center"/>
    </xf>
    <xf numFmtId="0" fontId="7" fillId="34" borderId="11" xfId="0" applyFont="1" applyFill="1" applyBorder="1" applyAlignment="1">
      <alignment horizontal="right"/>
    </xf>
    <xf numFmtId="0" fontId="7" fillId="33" borderId="10" xfId="0" applyFont="1" applyFill="1" applyBorder="1" applyAlignment="1">
      <alignment horizontal="right"/>
    </xf>
    <xf numFmtId="0" fontId="7" fillId="33" borderId="30" xfId="0" applyFont="1" applyFill="1" applyBorder="1" applyAlignment="1">
      <alignment horizontal="right"/>
    </xf>
    <xf numFmtId="0" fontId="7" fillId="34" borderId="32" xfId="0" applyFont="1" applyFill="1" applyBorder="1" applyAlignment="1">
      <alignment horizontal="right"/>
    </xf>
    <xf numFmtId="0" fontId="7" fillId="34" borderId="33" xfId="0" applyFont="1" applyFill="1" applyBorder="1" applyAlignment="1">
      <alignment horizontal="right"/>
    </xf>
    <xf numFmtId="0" fontId="7" fillId="34" borderId="34" xfId="0" applyFont="1" applyFill="1" applyBorder="1" applyAlignment="1">
      <alignment horizontal="right"/>
    </xf>
    <xf numFmtId="0" fontId="7" fillId="34" borderId="35" xfId="0" applyFont="1" applyFill="1" applyBorder="1" applyAlignment="1">
      <alignment horizontal="right"/>
    </xf>
    <xf numFmtId="0" fontId="2" fillId="0" borderId="36" xfId="0" applyFont="1" applyBorder="1" applyAlignment="1">
      <alignment horizontal="left" vertical="top" wrapText="1"/>
    </xf>
    <xf numFmtId="0" fontId="5" fillId="0" borderId="0" xfId="0" applyFont="1" applyAlignment="1">
      <alignment horizontal="center" vertical="top"/>
    </xf>
    <xf numFmtId="0" fontId="2" fillId="0" borderId="17"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37" xfId="0" applyFont="1" applyBorder="1" applyAlignment="1">
      <alignment horizontal="distributed" vertical="center" indent="1"/>
    </xf>
    <xf numFmtId="0" fontId="2" fillId="0" borderId="0" xfId="61" applyFont="1" applyAlignment="1">
      <alignment horizontal="left" vertical="center"/>
      <protection/>
    </xf>
    <xf numFmtId="0" fontId="2" fillId="0" borderId="0" xfId="61" applyFont="1" applyAlignment="1">
      <alignment horizontal="left" vertical="top"/>
      <protection/>
    </xf>
    <xf numFmtId="0" fontId="2" fillId="0" borderId="38" xfId="61" applyFont="1" applyBorder="1" applyAlignment="1">
      <alignment horizontal="distributed" vertical="center" indent="1"/>
      <protection/>
    </xf>
    <xf numFmtId="0" fontId="2" fillId="0" borderId="39" xfId="61" applyFont="1" applyBorder="1" applyAlignment="1">
      <alignment horizontal="distributed" vertical="center" indent="1"/>
      <protection/>
    </xf>
    <xf numFmtId="0" fontId="2" fillId="0" borderId="40" xfId="61" applyFont="1" applyBorder="1" applyAlignment="1">
      <alignment horizontal="centerContinuous" vertical="center" wrapText="1"/>
      <protection/>
    </xf>
    <xf numFmtId="0" fontId="7" fillId="35" borderId="29" xfId="61" applyFont="1" applyFill="1" applyBorder="1" applyAlignment="1">
      <alignment horizontal="distributed" vertical="top"/>
      <protection/>
    </xf>
    <xf numFmtId="0" fontId="7" fillId="34" borderId="11" xfId="61" applyFont="1" applyFill="1" applyBorder="1" applyAlignment="1">
      <alignment horizontal="right" vertical="top"/>
      <protection/>
    </xf>
    <xf numFmtId="0" fontId="7" fillId="33" borderId="10" xfId="61" applyFont="1" applyFill="1" applyBorder="1" applyAlignment="1">
      <alignment horizontal="right" vertical="top"/>
      <protection/>
    </xf>
    <xf numFmtId="0" fontId="7" fillId="33" borderId="41" xfId="61" applyFont="1" applyFill="1" applyBorder="1" applyAlignment="1">
      <alignment horizontal="right" vertical="top"/>
      <protection/>
    </xf>
    <xf numFmtId="0" fontId="7" fillId="35" borderId="35" xfId="61" applyFont="1" applyFill="1" applyBorder="1" applyAlignment="1">
      <alignment horizontal="distributed" vertical="top"/>
      <protection/>
    </xf>
    <xf numFmtId="0" fontId="8" fillId="0" borderId="0" xfId="61" applyFont="1" applyAlignment="1">
      <alignment horizontal="right" vertical="top"/>
      <protection/>
    </xf>
    <xf numFmtId="0" fontId="2" fillId="36" borderId="42" xfId="61" applyFont="1" applyFill="1" applyBorder="1" applyAlignment="1">
      <alignment horizontal="distributed" vertical="center"/>
      <protection/>
    </xf>
    <xf numFmtId="0" fontId="9" fillId="0" borderId="0" xfId="61" applyFont="1">
      <alignment/>
      <protection/>
    </xf>
    <xf numFmtId="0" fontId="2" fillId="36" borderId="43" xfId="61" applyFont="1" applyFill="1" applyBorder="1" applyAlignment="1">
      <alignment horizontal="distributed" vertical="center"/>
      <protection/>
    </xf>
    <xf numFmtId="0" fontId="2" fillId="36" borderId="44" xfId="61" applyFont="1" applyFill="1" applyBorder="1" applyAlignment="1">
      <alignment horizontal="distributed" vertical="center"/>
      <protection/>
    </xf>
    <xf numFmtId="0" fontId="6" fillId="36" borderId="45" xfId="61" applyFont="1" applyFill="1" applyBorder="1" applyAlignment="1">
      <alignment horizontal="distributed" vertical="center"/>
      <protection/>
    </xf>
    <xf numFmtId="0" fontId="6" fillId="36" borderId="46" xfId="61" applyFont="1" applyFill="1" applyBorder="1" applyAlignment="1">
      <alignment horizontal="distributed" vertical="center"/>
      <protection/>
    </xf>
    <xf numFmtId="0" fontId="10" fillId="0" borderId="47" xfId="61" applyFont="1" applyFill="1" applyBorder="1" applyAlignment="1">
      <alignment horizontal="distributed" vertical="center"/>
      <protection/>
    </xf>
    <xf numFmtId="0" fontId="10" fillId="0" borderId="48" xfId="61" applyFont="1" applyFill="1" applyBorder="1" applyAlignment="1">
      <alignment horizontal="center" vertical="center"/>
      <protection/>
    </xf>
    <xf numFmtId="0" fontId="11" fillId="0" borderId="0" xfId="61" applyFont="1" applyFill="1">
      <alignment/>
      <protection/>
    </xf>
    <xf numFmtId="0" fontId="2" fillId="0" borderId="0" xfId="61" applyFont="1" applyBorder="1" applyAlignment="1">
      <alignment horizontal="left" vertical="center"/>
      <protection/>
    </xf>
    <xf numFmtId="0" fontId="8" fillId="0" borderId="0" xfId="61" applyFont="1" applyAlignment="1">
      <alignment vertical="top"/>
      <protection/>
    </xf>
    <xf numFmtId="0" fontId="7" fillId="34" borderId="26" xfId="61" applyFont="1" applyFill="1" applyBorder="1" applyAlignment="1">
      <alignment horizontal="right" vertical="top"/>
      <protection/>
    </xf>
    <xf numFmtId="0" fontId="7" fillId="34" borderId="41" xfId="61" applyFont="1" applyFill="1" applyBorder="1" applyAlignment="1">
      <alignment horizontal="right" vertical="top"/>
      <protection/>
    </xf>
    <xf numFmtId="0" fontId="10" fillId="0" borderId="49" xfId="61" applyFont="1" applyFill="1" applyBorder="1" applyAlignment="1">
      <alignment horizontal="center" vertical="center"/>
      <protection/>
    </xf>
    <xf numFmtId="0" fontId="2" fillId="36" borderId="50" xfId="61" applyFont="1" applyFill="1" applyBorder="1" applyAlignment="1">
      <alignment horizontal="distributed" vertical="center"/>
      <protection/>
    </xf>
    <xf numFmtId="3" fontId="2" fillId="34" borderId="51" xfId="0" applyNumberFormat="1" applyFont="1" applyFill="1" applyBorder="1" applyAlignment="1">
      <alignment horizontal="right" vertical="center"/>
    </xf>
    <xf numFmtId="3" fontId="2" fillId="34" borderId="52" xfId="0" applyNumberFormat="1" applyFont="1" applyFill="1" applyBorder="1" applyAlignment="1">
      <alignment horizontal="right" vertical="center"/>
    </xf>
    <xf numFmtId="3" fontId="2" fillId="33" borderId="19" xfId="0" applyNumberFormat="1" applyFont="1" applyFill="1" applyBorder="1" applyAlignment="1">
      <alignment horizontal="right" vertical="center"/>
    </xf>
    <xf numFmtId="3" fontId="2" fillId="33" borderId="53" xfId="0" applyNumberFormat="1" applyFont="1" applyFill="1" applyBorder="1" applyAlignment="1">
      <alignment horizontal="right" vertical="center"/>
    </xf>
    <xf numFmtId="3" fontId="6" fillId="34" borderId="52" xfId="0" applyNumberFormat="1" applyFont="1" applyFill="1" applyBorder="1" applyAlignment="1">
      <alignment horizontal="right" vertical="center"/>
    </xf>
    <xf numFmtId="3" fontId="6" fillId="33" borderId="19" xfId="0" applyNumberFormat="1" applyFont="1" applyFill="1" applyBorder="1" applyAlignment="1">
      <alignment horizontal="right" vertical="center"/>
    </xf>
    <xf numFmtId="3" fontId="6" fillId="33" borderId="53" xfId="0" applyNumberFormat="1" applyFont="1" applyFill="1" applyBorder="1" applyAlignment="1">
      <alignment horizontal="right" vertical="center"/>
    </xf>
    <xf numFmtId="3" fontId="2" fillId="34" borderId="54" xfId="0" applyNumberFormat="1" applyFont="1" applyFill="1" applyBorder="1" applyAlignment="1">
      <alignment horizontal="right" vertical="center"/>
    </xf>
    <xf numFmtId="3" fontId="2" fillId="33" borderId="55" xfId="0" applyNumberFormat="1" applyFont="1" applyFill="1" applyBorder="1" applyAlignment="1">
      <alignment horizontal="right" vertical="center"/>
    </xf>
    <xf numFmtId="3" fontId="2" fillId="33" borderId="56" xfId="0" applyNumberFormat="1" applyFont="1" applyFill="1" applyBorder="1" applyAlignment="1">
      <alignment horizontal="right" vertical="center"/>
    </xf>
    <xf numFmtId="3" fontId="2" fillId="34" borderId="57" xfId="0" applyNumberFormat="1" applyFont="1" applyFill="1" applyBorder="1" applyAlignment="1">
      <alignment horizontal="right" vertical="center"/>
    </xf>
    <xf numFmtId="3" fontId="2" fillId="34" borderId="57" xfId="0" applyNumberFormat="1" applyFont="1" applyFill="1" applyBorder="1" applyAlignment="1">
      <alignment vertical="center"/>
    </xf>
    <xf numFmtId="3" fontId="2" fillId="34" borderId="52" xfId="0" applyNumberFormat="1" applyFont="1" applyFill="1" applyBorder="1" applyAlignment="1">
      <alignment vertical="center"/>
    </xf>
    <xf numFmtId="3" fontId="6" fillId="34" borderId="58" xfId="0" applyNumberFormat="1" applyFont="1" applyFill="1" applyBorder="1" applyAlignment="1">
      <alignment horizontal="right" vertical="center"/>
    </xf>
    <xf numFmtId="3" fontId="6" fillId="33" borderId="59" xfId="0" applyNumberFormat="1" applyFont="1" applyFill="1" applyBorder="1" applyAlignment="1">
      <alignment horizontal="right" vertical="center"/>
    </xf>
    <xf numFmtId="3" fontId="6" fillId="33" borderId="60" xfId="0" applyNumberFormat="1" applyFont="1" applyFill="1" applyBorder="1" applyAlignment="1">
      <alignment horizontal="right" vertical="center"/>
    </xf>
    <xf numFmtId="3" fontId="2" fillId="34" borderId="61" xfId="0" applyNumberFormat="1" applyFont="1" applyFill="1" applyBorder="1" applyAlignment="1">
      <alignment horizontal="right" vertical="center"/>
    </xf>
    <xf numFmtId="3" fontId="2" fillId="33" borderId="62" xfId="0" applyNumberFormat="1" applyFont="1" applyFill="1" applyBorder="1" applyAlignment="1">
      <alignment horizontal="right" vertical="center"/>
    </xf>
    <xf numFmtId="3" fontId="2" fillId="33" borderId="63" xfId="0" applyNumberFormat="1" applyFont="1" applyFill="1" applyBorder="1" applyAlignment="1">
      <alignment horizontal="right" vertical="center"/>
    </xf>
    <xf numFmtId="0" fontId="0" fillId="0" borderId="0" xfId="61" applyFont="1">
      <alignment/>
      <protection/>
    </xf>
    <xf numFmtId="177" fontId="2" fillId="34" borderId="31" xfId="61" applyNumberFormat="1" applyFont="1" applyFill="1" applyBorder="1" applyAlignment="1">
      <alignment horizontal="right" vertical="center"/>
      <protection/>
    </xf>
    <xf numFmtId="177" fontId="2" fillId="33" borderId="27" xfId="61" applyNumberFormat="1" applyFont="1" applyFill="1" applyBorder="1" applyAlignment="1">
      <alignment horizontal="right" vertical="center"/>
      <protection/>
    </xf>
    <xf numFmtId="177" fontId="2" fillId="33" borderId="64" xfId="61" applyNumberFormat="1" applyFont="1" applyFill="1" applyBorder="1" applyAlignment="1">
      <alignment horizontal="right" vertical="center"/>
      <protection/>
    </xf>
    <xf numFmtId="177" fontId="2" fillId="34" borderId="51" xfId="61" applyNumberFormat="1" applyFont="1" applyFill="1" applyBorder="1" applyAlignment="1">
      <alignment horizontal="right" vertical="center"/>
      <protection/>
    </xf>
    <xf numFmtId="177" fontId="2" fillId="34" borderId="64" xfId="61" applyNumberFormat="1" applyFont="1" applyFill="1" applyBorder="1" applyAlignment="1">
      <alignment horizontal="right" vertical="center"/>
      <protection/>
    </xf>
    <xf numFmtId="177" fontId="2" fillId="34" borderId="65" xfId="61" applyNumberFormat="1" applyFont="1" applyFill="1" applyBorder="1" applyAlignment="1">
      <alignment horizontal="right" vertical="center"/>
      <protection/>
    </xf>
    <xf numFmtId="177" fontId="2" fillId="33" borderId="19" xfId="61" applyNumberFormat="1" applyFont="1" applyFill="1" applyBorder="1" applyAlignment="1">
      <alignment horizontal="right" vertical="center"/>
      <protection/>
    </xf>
    <xf numFmtId="177" fontId="2" fillId="33" borderId="66" xfId="61" applyNumberFormat="1" applyFont="1" applyFill="1" applyBorder="1" applyAlignment="1">
      <alignment horizontal="right" vertical="center"/>
      <protection/>
    </xf>
    <xf numFmtId="177" fontId="2" fillId="34" borderId="52" xfId="61" applyNumberFormat="1" applyFont="1" applyFill="1" applyBorder="1" applyAlignment="1">
      <alignment horizontal="right" vertical="center"/>
      <protection/>
    </xf>
    <xf numFmtId="177" fontId="2" fillId="34" borderId="66" xfId="61" applyNumberFormat="1" applyFont="1" applyFill="1" applyBorder="1" applyAlignment="1">
      <alignment horizontal="right" vertical="center"/>
      <protection/>
    </xf>
    <xf numFmtId="177" fontId="6" fillId="34" borderId="67" xfId="61" applyNumberFormat="1" applyFont="1" applyFill="1" applyBorder="1" applyAlignment="1">
      <alignment horizontal="right" vertical="center"/>
      <protection/>
    </xf>
    <xf numFmtId="177" fontId="6" fillId="33" borderId="68" xfId="61" applyNumberFormat="1" applyFont="1" applyFill="1" applyBorder="1" applyAlignment="1">
      <alignment horizontal="right" vertical="center"/>
      <protection/>
    </xf>
    <xf numFmtId="177" fontId="6" fillId="33" borderId="69" xfId="61" applyNumberFormat="1" applyFont="1" applyFill="1" applyBorder="1" applyAlignment="1">
      <alignment horizontal="right" vertical="center"/>
      <protection/>
    </xf>
    <xf numFmtId="177" fontId="2" fillId="0" borderId="70" xfId="61" applyNumberFormat="1" applyFont="1" applyFill="1" applyBorder="1" applyAlignment="1">
      <alignment horizontal="right" vertical="center"/>
      <protection/>
    </xf>
    <xf numFmtId="177" fontId="2" fillId="0" borderId="71" xfId="61" applyNumberFormat="1" applyFont="1" applyFill="1" applyBorder="1" applyAlignment="1">
      <alignment horizontal="right" vertical="center"/>
      <protection/>
    </xf>
    <xf numFmtId="177" fontId="2" fillId="0" borderId="72" xfId="61" applyNumberFormat="1" applyFont="1" applyFill="1" applyBorder="1" applyAlignment="1">
      <alignment horizontal="right" vertical="center"/>
      <protection/>
    </xf>
    <xf numFmtId="177" fontId="2" fillId="0" borderId="73" xfId="61" applyNumberFormat="1" applyFont="1" applyFill="1" applyBorder="1" applyAlignment="1">
      <alignment horizontal="right" vertical="center"/>
      <protection/>
    </xf>
    <xf numFmtId="177" fontId="2" fillId="0" borderId="74" xfId="61" applyNumberFormat="1" applyFont="1" applyFill="1" applyBorder="1" applyAlignment="1">
      <alignment horizontal="right" vertical="center"/>
      <protection/>
    </xf>
    <xf numFmtId="177" fontId="2" fillId="0" borderId="75" xfId="61" applyNumberFormat="1" applyFont="1" applyFill="1" applyBorder="1" applyAlignment="1">
      <alignment horizontal="right" vertical="center"/>
      <protection/>
    </xf>
    <xf numFmtId="0" fontId="0" fillId="0" borderId="0" xfId="61" applyFont="1" applyFill="1">
      <alignment/>
      <protection/>
    </xf>
    <xf numFmtId="177" fontId="6" fillId="34" borderId="16" xfId="61" applyNumberFormat="1" applyFont="1" applyFill="1" applyBorder="1" applyAlignment="1">
      <alignment horizontal="right" vertical="center"/>
      <protection/>
    </xf>
    <xf numFmtId="177" fontId="6" fillId="33" borderId="62" xfId="61" applyNumberFormat="1" applyFont="1" applyFill="1" applyBorder="1" applyAlignment="1">
      <alignment horizontal="right" vertical="center"/>
      <protection/>
    </xf>
    <xf numFmtId="177" fontId="6" fillId="33" borderId="76" xfId="61" applyNumberFormat="1" applyFont="1" applyFill="1" applyBorder="1" applyAlignment="1">
      <alignment horizontal="right" vertical="center"/>
      <protection/>
    </xf>
    <xf numFmtId="177" fontId="6" fillId="34" borderId="77" xfId="61" applyNumberFormat="1" applyFont="1" applyFill="1" applyBorder="1" applyAlignment="1">
      <alignment horizontal="right" vertical="center"/>
      <protection/>
    </xf>
    <xf numFmtId="177" fontId="6" fillId="34" borderId="78" xfId="61" applyNumberFormat="1" applyFont="1" applyFill="1" applyBorder="1" applyAlignment="1">
      <alignment horizontal="right" vertical="center"/>
      <protection/>
    </xf>
    <xf numFmtId="177" fontId="6" fillId="34" borderId="79" xfId="61" applyNumberFormat="1" applyFont="1" applyFill="1" applyBorder="1" applyAlignment="1">
      <alignment horizontal="right" vertical="center"/>
      <protection/>
    </xf>
    <xf numFmtId="0" fontId="0" fillId="0" borderId="0" xfId="61" applyFont="1" applyAlignment="1">
      <alignment horizontal="center"/>
      <protection/>
    </xf>
    <xf numFmtId="0" fontId="0" fillId="0" borderId="0" xfId="61" applyFont="1" applyBorder="1">
      <alignment/>
      <protection/>
    </xf>
    <xf numFmtId="3" fontId="2" fillId="34" borderId="80" xfId="0" applyNumberFormat="1" applyFont="1" applyFill="1" applyBorder="1" applyAlignment="1">
      <alignment horizontal="right" vertical="center" indent="1"/>
    </xf>
    <xf numFmtId="3" fontId="2" fillId="34" borderId="81" xfId="0" applyNumberFormat="1" applyFont="1" applyFill="1" applyBorder="1" applyAlignment="1">
      <alignment horizontal="right" vertical="center" indent="1"/>
    </xf>
    <xf numFmtId="3" fontId="2" fillId="34" borderId="82" xfId="0" applyNumberFormat="1" applyFont="1" applyFill="1" applyBorder="1" applyAlignment="1">
      <alignment horizontal="right" vertical="center" indent="1"/>
    </xf>
    <xf numFmtId="3" fontId="2" fillId="34" borderId="83" xfId="0" applyNumberFormat="1" applyFont="1" applyFill="1" applyBorder="1" applyAlignment="1">
      <alignment horizontal="right" vertical="center" indent="1"/>
    </xf>
    <xf numFmtId="3" fontId="2" fillId="34" borderId="84" xfId="0" applyNumberFormat="1" applyFont="1" applyFill="1" applyBorder="1" applyAlignment="1">
      <alignment horizontal="right" vertical="center"/>
    </xf>
    <xf numFmtId="3" fontId="2" fillId="33" borderId="25" xfId="0" applyNumberFormat="1" applyFont="1" applyFill="1" applyBorder="1" applyAlignment="1">
      <alignment horizontal="right" vertical="center"/>
    </xf>
    <xf numFmtId="3" fontId="2" fillId="33" borderId="85" xfId="0" applyNumberFormat="1" applyFont="1" applyFill="1" applyBorder="1" applyAlignment="1">
      <alignment horizontal="right" vertical="center"/>
    </xf>
    <xf numFmtId="0" fontId="2" fillId="0" borderId="11"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30" xfId="0" applyFont="1" applyBorder="1" applyAlignment="1">
      <alignment horizontal="distributed" vertical="center" indent="1"/>
    </xf>
    <xf numFmtId="0" fontId="2" fillId="0" borderId="86" xfId="0" applyFont="1" applyBorder="1" applyAlignment="1">
      <alignment horizontal="distributed" vertical="center" indent="1"/>
    </xf>
    <xf numFmtId="0" fontId="2" fillId="0" borderId="87" xfId="0" applyFont="1" applyBorder="1" applyAlignment="1">
      <alignment horizontal="distributed" vertical="center" indent="1"/>
    </xf>
    <xf numFmtId="0" fontId="6" fillId="0" borderId="88" xfId="61" applyFont="1" applyBorder="1" applyAlignment="1">
      <alignment horizontal="distributed" vertical="center" indent="1"/>
      <protection/>
    </xf>
    <xf numFmtId="0" fontId="6" fillId="0" borderId="83" xfId="61" applyFont="1" applyBorder="1" applyAlignment="1">
      <alignment horizontal="distributed" vertical="center" indent="1"/>
      <protection/>
    </xf>
    <xf numFmtId="0" fontId="2" fillId="0" borderId="40" xfId="61" applyFont="1" applyBorder="1" applyAlignment="1">
      <alignment horizontal="distributed" vertical="center" indent="1"/>
      <protection/>
    </xf>
    <xf numFmtId="0" fontId="6" fillId="0" borderId="89" xfId="61" applyFont="1" applyBorder="1" applyAlignment="1">
      <alignment horizontal="distributed" vertical="center" indent="1"/>
      <protection/>
    </xf>
    <xf numFmtId="0" fontId="5" fillId="0" borderId="0" xfId="0" applyFont="1" applyAlignment="1">
      <alignment horizontal="center" vertical="top"/>
    </xf>
    <xf numFmtId="0" fontId="2" fillId="0" borderId="0" xfId="0" applyFont="1" applyAlignment="1">
      <alignment horizontal="left" vertical="top"/>
    </xf>
    <xf numFmtId="0" fontId="2" fillId="0" borderId="90" xfId="0" applyFont="1" applyBorder="1" applyAlignment="1">
      <alignment horizontal="distributed" vertical="center" indent="3"/>
    </xf>
    <xf numFmtId="0" fontId="2" fillId="0" borderId="91" xfId="0" applyFont="1" applyBorder="1" applyAlignment="1">
      <alignment horizontal="distributed" vertical="center" indent="3"/>
    </xf>
    <xf numFmtId="0" fontId="2" fillId="0" borderId="92" xfId="0" applyFont="1" applyBorder="1" applyAlignment="1">
      <alignment horizontal="distributed" vertical="center" indent="3"/>
    </xf>
    <xf numFmtId="0" fontId="2" fillId="0" borderId="93" xfId="0" applyFont="1" applyBorder="1" applyAlignment="1">
      <alignment horizontal="distributed" vertical="center" indent="3"/>
    </xf>
    <xf numFmtId="0" fontId="2" fillId="0" borderId="94" xfId="0" applyFont="1" applyBorder="1" applyAlignment="1">
      <alignment horizontal="distributed" vertical="center" indent="2"/>
    </xf>
    <xf numFmtId="0" fontId="2" fillId="0" borderId="95" xfId="0" applyFont="1" applyBorder="1" applyAlignment="1">
      <alignment horizontal="distributed" vertical="center" indent="2"/>
    </xf>
    <xf numFmtId="0" fontId="2" fillId="0" borderId="96" xfId="0" applyFont="1" applyBorder="1" applyAlignment="1">
      <alignment horizontal="distributed" vertical="center" indent="2"/>
    </xf>
    <xf numFmtId="0" fontId="2" fillId="0" borderId="97" xfId="0" applyFont="1" applyBorder="1" applyAlignment="1">
      <alignment horizontal="distributed" vertical="center" indent="2"/>
    </xf>
    <xf numFmtId="0" fontId="2" fillId="0" borderId="11" xfId="0" applyFont="1" applyBorder="1" applyAlignment="1">
      <alignment horizontal="distributed" vertical="center" indent="1"/>
    </xf>
    <xf numFmtId="0" fontId="2" fillId="0" borderId="26" xfId="0" applyFont="1" applyBorder="1" applyAlignment="1">
      <alignment horizontal="distributed" vertical="center" indent="1"/>
    </xf>
    <xf numFmtId="0" fontId="2" fillId="0" borderId="98" xfId="0" applyFont="1" applyBorder="1" applyAlignment="1">
      <alignment horizontal="distributed" vertical="center" wrapText="1"/>
    </xf>
    <xf numFmtId="0" fontId="2" fillId="0" borderId="98" xfId="0" applyFont="1" applyBorder="1" applyAlignment="1">
      <alignment horizontal="distributed" vertical="center"/>
    </xf>
    <xf numFmtId="0" fontId="2" fillId="0" borderId="99" xfId="0" applyFont="1" applyBorder="1" applyAlignment="1">
      <alignment horizontal="distributed" vertical="center"/>
    </xf>
    <xf numFmtId="0" fontId="2" fillId="0" borderId="100" xfId="0" applyFont="1" applyBorder="1" applyAlignment="1">
      <alignment horizontal="distributed" vertical="center" wrapText="1"/>
    </xf>
    <xf numFmtId="0" fontId="2" fillId="0" borderId="101" xfId="0" applyFont="1" applyBorder="1" applyAlignment="1">
      <alignment horizontal="distributed" vertical="center"/>
    </xf>
    <xf numFmtId="0" fontId="6" fillId="0" borderId="102" xfId="0" applyFont="1" applyBorder="1" applyAlignment="1">
      <alignment horizontal="distributed" vertical="center"/>
    </xf>
    <xf numFmtId="0" fontId="6" fillId="0" borderId="103" xfId="0" applyFont="1" applyBorder="1" applyAlignment="1">
      <alignment horizontal="distributed" vertical="center"/>
    </xf>
    <xf numFmtId="0" fontId="2" fillId="0" borderId="88" xfId="0" applyFont="1" applyBorder="1" applyAlignment="1">
      <alignment horizontal="distributed" vertical="center"/>
    </xf>
    <xf numFmtId="0" fontId="2" fillId="0" borderId="104" xfId="0" applyFont="1" applyBorder="1" applyAlignment="1">
      <alignment horizontal="distributed" vertical="center"/>
    </xf>
    <xf numFmtId="0" fontId="2" fillId="0" borderId="36" xfId="0" applyFont="1" applyBorder="1" applyAlignment="1">
      <alignment horizontal="left" vertical="top" wrapText="1"/>
    </xf>
    <xf numFmtId="0" fontId="2" fillId="0" borderId="0" xfId="0" applyFont="1" applyAlignment="1">
      <alignment horizontal="left" vertical="top" wrapText="1"/>
    </xf>
    <xf numFmtId="0" fontId="2" fillId="0" borderId="105" xfId="0" applyFont="1" applyBorder="1" applyAlignment="1">
      <alignment horizontal="distributed" vertical="center" indent="2"/>
    </xf>
    <xf numFmtId="0" fontId="2" fillId="0" borderId="36" xfId="0" applyFont="1" applyBorder="1" applyAlignment="1">
      <alignment horizontal="distributed" vertical="center" indent="2"/>
    </xf>
    <xf numFmtId="0" fontId="2" fillId="0" borderId="106" xfId="0" applyFont="1" applyBorder="1" applyAlignment="1">
      <alignment horizontal="distributed" vertical="center" indent="2"/>
    </xf>
    <xf numFmtId="0" fontId="2" fillId="0" borderId="100"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36" xfId="0" applyFont="1" applyBorder="1" applyAlignment="1">
      <alignment horizontal="left" vertical="center"/>
    </xf>
    <xf numFmtId="0" fontId="2" fillId="0" borderId="0" xfId="0" applyFont="1" applyAlignment="1">
      <alignment horizontal="left" vertical="center"/>
    </xf>
    <xf numFmtId="0" fontId="2" fillId="0" borderId="37" xfId="61" applyFont="1" applyBorder="1" applyAlignment="1">
      <alignment horizontal="distributed" vertical="center" wrapText="1"/>
      <protection/>
    </xf>
    <xf numFmtId="0" fontId="2" fillId="0" borderId="110" xfId="61" applyFont="1" applyBorder="1" applyAlignment="1">
      <alignment horizontal="distributed" vertical="center" wrapText="1"/>
      <protection/>
    </xf>
    <xf numFmtId="0" fontId="2" fillId="0" borderId="111" xfId="61" applyFont="1" applyBorder="1" applyAlignment="1">
      <alignment horizontal="distributed" vertical="center" wrapText="1"/>
      <protection/>
    </xf>
    <xf numFmtId="0" fontId="2" fillId="0" borderId="112" xfId="61" applyFont="1" applyBorder="1" applyAlignment="1">
      <alignment horizontal="center" vertical="center"/>
      <protection/>
    </xf>
    <xf numFmtId="0" fontId="2" fillId="0" borderId="113" xfId="61" applyFont="1" applyBorder="1" applyAlignment="1">
      <alignment horizontal="center" vertical="center"/>
      <protection/>
    </xf>
    <xf numFmtId="0" fontId="2" fillId="0" borderId="114" xfId="61" applyFont="1" applyBorder="1" applyAlignment="1">
      <alignment horizontal="center" vertical="center"/>
      <protection/>
    </xf>
    <xf numFmtId="0" fontId="2" fillId="0" borderId="113" xfId="61" applyFont="1" applyBorder="1" applyAlignment="1">
      <alignment horizontal="distributed" vertical="center" indent="3"/>
      <protection/>
    </xf>
    <xf numFmtId="0" fontId="2" fillId="0" borderId="114" xfId="61" applyFont="1" applyBorder="1" applyAlignment="1">
      <alignment horizontal="distributed" vertical="center" indent="3"/>
      <protection/>
    </xf>
    <xf numFmtId="0" fontId="2" fillId="0" borderId="36" xfId="61" applyFont="1" applyBorder="1" applyAlignment="1">
      <alignment horizontal="left" vertical="center"/>
      <protection/>
    </xf>
    <xf numFmtId="0" fontId="2" fillId="0" borderId="0" xfId="61" applyFont="1" applyAlignment="1">
      <alignment horizontal="left" vertical="center"/>
      <protection/>
    </xf>
    <xf numFmtId="0" fontId="2" fillId="0" borderId="90" xfId="61" applyFont="1" applyBorder="1" applyAlignment="1">
      <alignment horizontal="distributed" vertical="center"/>
      <protection/>
    </xf>
    <xf numFmtId="0" fontId="2" fillId="0" borderId="115" xfId="61" applyFont="1" applyBorder="1" applyAlignment="1">
      <alignment horizontal="distributed" vertical="center"/>
      <protection/>
    </xf>
    <xf numFmtId="0" fontId="2" fillId="0" borderId="92" xfId="61" applyFont="1" applyBorder="1" applyAlignment="1">
      <alignment horizontal="distributed" vertical="center"/>
      <protection/>
    </xf>
    <xf numFmtId="0" fontId="2" fillId="0" borderId="116" xfId="61" applyFont="1" applyBorder="1" applyAlignment="1">
      <alignment horizontal="distributed" vertical="center" indent="10"/>
      <protection/>
    </xf>
    <xf numFmtId="0" fontId="2" fillId="0" borderId="117" xfId="61" applyFont="1" applyBorder="1" applyAlignment="1">
      <alignment horizontal="distributed" vertical="center" indent="10"/>
      <protection/>
    </xf>
    <xf numFmtId="0" fontId="2" fillId="0" borderId="118" xfId="61" applyFont="1" applyBorder="1" applyAlignment="1">
      <alignment horizontal="distributed" vertical="center" indent="10"/>
      <protection/>
    </xf>
    <xf numFmtId="0" fontId="2" fillId="0" borderId="119" xfId="61" applyFont="1" applyBorder="1" applyAlignment="1">
      <alignment horizontal="center" vertical="center"/>
      <protection/>
    </xf>
    <xf numFmtId="0" fontId="2" fillId="0" borderId="120" xfId="61" applyFont="1" applyBorder="1" applyAlignment="1">
      <alignment horizontal="center" vertical="center"/>
      <protection/>
    </xf>
    <xf numFmtId="0" fontId="2" fillId="0" borderId="121" xfId="61" applyFont="1" applyBorder="1" applyAlignment="1">
      <alignment horizontal="center" vertical="center"/>
      <protection/>
    </xf>
    <xf numFmtId="0" fontId="2" fillId="0" borderId="119" xfId="61" applyFont="1" applyBorder="1" applyAlignment="1">
      <alignment horizontal="center" vertical="center" wrapText="1"/>
      <protection/>
    </xf>
    <xf numFmtId="0" fontId="2" fillId="0" borderId="119" xfId="61" applyFont="1" applyBorder="1" applyAlignment="1">
      <alignment horizontal="distributed" vertical="center" indent="3"/>
      <protection/>
    </xf>
    <xf numFmtId="0" fontId="2" fillId="0" borderId="120" xfId="61" applyFont="1" applyBorder="1" applyAlignment="1">
      <alignment horizontal="distributed" vertical="center" indent="3"/>
      <protection/>
    </xf>
    <xf numFmtId="0" fontId="2" fillId="0" borderId="121" xfId="61" applyFont="1" applyBorder="1" applyAlignment="1">
      <alignment horizontal="distributed" vertical="center" indent="3"/>
      <protection/>
    </xf>
    <xf numFmtId="0" fontId="2" fillId="0" borderId="122" xfId="61" applyFont="1" applyBorder="1" applyAlignment="1">
      <alignment horizontal="left" vertical="center"/>
      <protection/>
    </xf>
    <xf numFmtId="0" fontId="2" fillId="0" borderId="116" xfId="61" applyFont="1" applyBorder="1" applyAlignment="1">
      <alignment horizontal="distributed" vertical="center" indent="3"/>
      <protection/>
    </xf>
    <xf numFmtId="0" fontId="2" fillId="0" borderId="117" xfId="61" applyFont="1" applyBorder="1" applyAlignment="1">
      <alignment horizontal="distributed" vertical="center" indent="3"/>
      <protection/>
    </xf>
    <xf numFmtId="0" fontId="2" fillId="0" borderId="118" xfId="61" applyFont="1" applyBorder="1" applyAlignment="1">
      <alignment horizontal="distributed" vertical="center" indent="3"/>
      <protection/>
    </xf>
    <xf numFmtId="0" fontId="2" fillId="0" borderId="123" xfId="61" applyFont="1" applyBorder="1" applyAlignment="1">
      <alignment horizontal="distributed" vertical="center" wrapText="1"/>
      <protection/>
    </xf>
    <xf numFmtId="0" fontId="2" fillId="0" borderId="124" xfId="61" applyFont="1" applyBorder="1" applyAlignment="1">
      <alignment horizontal="distributed" vertical="center"/>
      <protection/>
    </xf>
    <xf numFmtId="0" fontId="2" fillId="0" borderId="125" xfId="61" applyFont="1" applyBorder="1" applyAlignment="1">
      <alignment horizontal="distributed" vertical="center" wrapText="1"/>
      <protection/>
    </xf>
    <xf numFmtId="0" fontId="2" fillId="0" borderId="126" xfId="61" applyFont="1" applyBorder="1" applyAlignment="1">
      <alignment horizontal="distributed" vertical="center"/>
      <protection/>
    </xf>
    <xf numFmtId="0" fontId="2" fillId="0" borderId="127" xfId="61" applyFont="1" applyBorder="1" applyAlignment="1">
      <alignment horizontal="distributed" vertical="center" wrapText="1"/>
      <protection/>
    </xf>
    <xf numFmtId="0" fontId="2" fillId="0" borderId="128" xfId="61" applyFont="1" applyBorder="1" applyAlignment="1">
      <alignment horizontal="distributed" vertical="center" wrapText="1"/>
      <protection/>
    </xf>
    <xf numFmtId="0" fontId="2" fillId="0" borderId="129" xfId="61" applyFont="1" applyBorder="1" applyAlignment="1">
      <alignment horizontal="distributed" vertical="center" indent="1"/>
      <protection/>
    </xf>
    <xf numFmtId="0" fontId="2" fillId="0" borderId="130" xfId="61" applyFont="1" applyBorder="1" applyAlignment="1">
      <alignment horizontal="distributed" vertical="center" inden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PageLayoutView="0" workbookViewId="0" topLeftCell="A1">
      <selection activeCell="B16" sqref="B16:K16"/>
    </sheetView>
  </sheetViews>
  <sheetFormatPr defaultColWidth="5.875" defaultRowHeight="13.5"/>
  <cols>
    <col min="1" max="1" width="10.625" style="1" customWidth="1"/>
    <col min="2" max="2" width="16.00390625" style="1" customWidth="1"/>
    <col min="3" max="3" width="3.00390625" style="1" customWidth="1"/>
    <col min="4" max="4" width="6.75390625" style="1" customWidth="1"/>
    <col min="5" max="5" width="9.75390625" style="1" customWidth="1"/>
    <col min="6" max="6" width="3.00390625" style="1" customWidth="1"/>
    <col min="7" max="7" width="6.75390625" style="1" customWidth="1"/>
    <col min="8" max="8" width="11.375" style="1" bestFit="1" customWidth="1"/>
    <col min="9" max="9" width="3.00390625" style="1" customWidth="1"/>
    <col min="10" max="10" width="6.75390625" style="1" customWidth="1"/>
    <col min="11" max="11" width="11.375" style="1" bestFit="1" customWidth="1"/>
    <col min="12" max="16384" width="5.875" style="1" customWidth="1"/>
  </cols>
  <sheetData>
    <row r="1" spans="1:11" ht="15">
      <c r="A1" s="148" t="s">
        <v>77</v>
      </c>
      <c r="B1" s="148"/>
      <c r="C1" s="148"/>
      <c r="D1" s="148"/>
      <c r="E1" s="148"/>
      <c r="F1" s="148"/>
      <c r="G1" s="148"/>
      <c r="H1" s="148"/>
      <c r="I1" s="148"/>
      <c r="J1" s="148"/>
      <c r="K1" s="148"/>
    </row>
    <row r="2" spans="1:11" ht="15">
      <c r="A2" s="51"/>
      <c r="B2" s="51"/>
      <c r="C2" s="51"/>
      <c r="D2" s="51"/>
      <c r="E2" s="51"/>
      <c r="F2" s="51"/>
      <c r="G2" s="51"/>
      <c r="H2" s="51"/>
      <c r="I2" s="51"/>
      <c r="J2" s="51"/>
      <c r="K2" s="51"/>
    </row>
    <row r="3" spans="1:11" ht="12" thickBot="1">
      <c r="A3" s="149" t="s">
        <v>17</v>
      </c>
      <c r="B3" s="149"/>
      <c r="C3" s="149"/>
      <c r="D3" s="149"/>
      <c r="E3" s="149"/>
      <c r="F3" s="149"/>
      <c r="G3" s="149"/>
      <c r="H3" s="149"/>
      <c r="I3" s="149"/>
      <c r="J3" s="149"/>
      <c r="K3" s="149"/>
    </row>
    <row r="4" spans="1:11" ht="24" customHeight="1">
      <c r="A4" s="150" t="s">
        <v>78</v>
      </c>
      <c r="B4" s="151"/>
      <c r="C4" s="154" t="s">
        <v>79</v>
      </c>
      <c r="D4" s="155"/>
      <c r="E4" s="156"/>
      <c r="F4" s="154" t="s">
        <v>80</v>
      </c>
      <c r="G4" s="155"/>
      <c r="H4" s="156"/>
      <c r="I4" s="154" t="s">
        <v>81</v>
      </c>
      <c r="J4" s="155"/>
      <c r="K4" s="157"/>
    </row>
    <row r="5" spans="1:11" ht="24" customHeight="1">
      <c r="A5" s="152"/>
      <c r="B5" s="153"/>
      <c r="C5" s="158" t="s">
        <v>82</v>
      </c>
      <c r="D5" s="159"/>
      <c r="E5" s="140" t="s">
        <v>83</v>
      </c>
      <c r="F5" s="158" t="s">
        <v>82</v>
      </c>
      <c r="G5" s="159"/>
      <c r="H5" s="140" t="s">
        <v>83</v>
      </c>
      <c r="I5" s="158" t="s">
        <v>82</v>
      </c>
      <c r="J5" s="159"/>
      <c r="K5" s="141" t="s">
        <v>83</v>
      </c>
    </row>
    <row r="6" spans="1:11" ht="12" customHeight="1">
      <c r="A6" s="37"/>
      <c r="B6" s="40"/>
      <c r="C6" s="38"/>
      <c r="D6" s="30" t="s">
        <v>19</v>
      </c>
      <c r="E6" s="29" t="s">
        <v>18</v>
      </c>
      <c r="F6" s="38"/>
      <c r="G6" s="30" t="s">
        <v>19</v>
      </c>
      <c r="H6" s="29" t="s">
        <v>18</v>
      </c>
      <c r="I6" s="38"/>
      <c r="J6" s="30" t="s">
        <v>19</v>
      </c>
      <c r="K6" s="39" t="s">
        <v>18</v>
      </c>
    </row>
    <row r="7" spans="1:11" ht="30" customHeight="1">
      <c r="A7" s="160" t="s">
        <v>20</v>
      </c>
      <c r="B7" s="34" t="s">
        <v>11</v>
      </c>
      <c r="C7" s="12"/>
      <c r="D7" s="84">
        <v>6008</v>
      </c>
      <c r="E7" s="35">
        <v>2645451</v>
      </c>
      <c r="F7" s="15"/>
      <c r="G7" s="84">
        <v>10114</v>
      </c>
      <c r="H7" s="35">
        <v>43256146</v>
      </c>
      <c r="I7" s="15"/>
      <c r="J7" s="84">
        <v>16122</v>
      </c>
      <c r="K7" s="36">
        <v>45901597</v>
      </c>
    </row>
    <row r="8" spans="1:11" ht="30" customHeight="1">
      <c r="A8" s="161"/>
      <c r="B8" s="20" t="s">
        <v>12</v>
      </c>
      <c r="C8" s="12"/>
      <c r="D8" s="85">
        <v>4838</v>
      </c>
      <c r="E8" s="86">
        <v>1367027</v>
      </c>
      <c r="F8" s="15"/>
      <c r="G8" s="85">
        <v>2678</v>
      </c>
      <c r="H8" s="86">
        <v>1143754</v>
      </c>
      <c r="I8" s="15"/>
      <c r="J8" s="85">
        <v>7516</v>
      </c>
      <c r="K8" s="87">
        <v>2510781</v>
      </c>
    </row>
    <row r="9" spans="1:11" s="3" customFormat="1" ht="30" customHeight="1">
      <c r="A9" s="161"/>
      <c r="B9" s="21" t="s">
        <v>13</v>
      </c>
      <c r="C9" s="13"/>
      <c r="D9" s="88">
        <v>10846</v>
      </c>
      <c r="E9" s="89">
        <v>4012478</v>
      </c>
      <c r="F9" s="13"/>
      <c r="G9" s="88">
        <v>12792</v>
      </c>
      <c r="H9" s="89">
        <v>44399901</v>
      </c>
      <c r="I9" s="13"/>
      <c r="J9" s="88">
        <v>23638</v>
      </c>
      <c r="K9" s="90">
        <v>48412378</v>
      </c>
    </row>
    <row r="10" spans="1:11" ht="30" customHeight="1">
      <c r="A10" s="162"/>
      <c r="B10" s="22" t="s">
        <v>14</v>
      </c>
      <c r="C10" s="12"/>
      <c r="D10" s="91">
        <v>331</v>
      </c>
      <c r="E10" s="92">
        <v>157510</v>
      </c>
      <c r="F10" s="12"/>
      <c r="G10" s="91">
        <v>866</v>
      </c>
      <c r="H10" s="92">
        <v>2346549</v>
      </c>
      <c r="I10" s="12"/>
      <c r="J10" s="91">
        <v>1197</v>
      </c>
      <c r="K10" s="93">
        <v>2504058</v>
      </c>
    </row>
    <row r="11" spans="1:11" ht="30" customHeight="1">
      <c r="A11" s="163" t="s">
        <v>21</v>
      </c>
      <c r="B11" s="52" t="s">
        <v>15</v>
      </c>
      <c r="C11" s="7"/>
      <c r="D11" s="94">
        <v>650</v>
      </c>
      <c r="E11" s="17">
        <v>150739</v>
      </c>
      <c r="F11" s="31"/>
      <c r="G11" s="95">
        <v>612</v>
      </c>
      <c r="H11" s="17">
        <v>269442</v>
      </c>
      <c r="I11" s="31"/>
      <c r="J11" s="95">
        <v>1262</v>
      </c>
      <c r="K11" s="18">
        <v>420180</v>
      </c>
    </row>
    <row r="12" spans="1:11" ht="30" customHeight="1">
      <c r="A12" s="164"/>
      <c r="B12" s="53" t="s">
        <v>16</v>
      </c>
      <c r="C12" s="32"/>
      <c r="D12" s="85">
        <v>88</v>
      </c>
      <c r="E12" s="86">
        <v>26518</v>
      </c>
      <c r="F12" s="33"/>
      <c r="G12" s="96">
        <v>206</v>
      </c>
      <c r="H12" s="86">
        <v>180981</v>
      </c>
      <c r="I12" s="33"/>
      <c r="J12" s="96">
        <v>294</v>
      </c>
      <c r="K12" s="87">
        <v>207499</v>
      </c>
    </row>
    <row r="13" spans="1:11" s="3" customFormat="1" ht="30" customHeight="1">
      <c r="A13" s="165" t="s">
        <v>2</v>
      </c>
      <c r="B13" s="166"/>
      <c r="C13" s="23" t="s">
        <v>10</v>
      </c>
      <c r="D13" s="97">
        <v>11512</v>
      </c>
      <c r="E13" s="98">
        <v>3979189</v>
      </c>
      <c r="F13" s="23" t="s">
        <v>10</v>
      </c>
      <c r="G13" s="97">
        <v>13951</v>
      </c>
      <c r="H13" s="98">
        <v>42141813</v>
      </c>
      <c r="I13" s="23" t="s">
        <v>10</v>
      </c>
      <c r="J13" s="97">
        <v>25463</v>
      </c>
      <c r="K13" s="99">
        <v>46121002</v>
      </c>
    </row>
    <row r="14" spans="1:11" ht="30" customHeight="1" thickBot="1">
      <c r="A14" s="167" t="s">
        <v>3</v>
      </c>
      <c r="B14" s="168"/>
      <c r="C14" s="14"/>
      <c r="D14" s="100">
        <v>720</v>
      </c>
      <c r="E14" s="101">
        <v>24878</v>
      </c>
      <c r="F14" s="16"/>
      <c r="G14" s="100">
        <v>616</v>
      </c>
      <c r="H14" s="101">
        <v>38703</v>
      </c>
      <c r="I14" s="16"/>
      <c r="J14" s="100">
        <v>1336</v>
      </c>
      <c r="K14" s="102">
        <v>63581</v>
      </c>
    </row>
    <row r="15" spans="1:11" s="4" customFormat="1" ht="37.5" customHeight="1">
      <c r="A15" s="50" t="s">
        <v>49</v>
      </c>
      <c r="B15" s="169" t="s">
        <v>44</v>
      </c>
      <c r="C15" s="169"/>
      <c r="D15" s="169"/>
      <c r="E15" s="169"/>
      <c r="F15" s="169"/>
      <c r="G15" s="169"/>
      <c r="H15" s="169"/>
      <c r="I15" s="169"/>
      <c r="J15" s="169"/>
      <c r="K15" s="169"/>
    </row>
    <row r="16" spans="2:11" ht="45" customHeight="1">
      <c r="B16" s="170" t="s">
        <v>50</v>
      </c>
      <c r="C16" s="170"/>
      <c r="D16" s="170"/>
      <c r="E16" s="170"/>
      <c r="F16" s="170"/>
      <c r="G16" s="170"/>
      <c r="H16" s="170"/>
      <c r="I16" s="170"/>
      <c r="J16" s="170"/>
      <c r="K16" s="170"/>
    </row>
    <row r="17" spans="1:2" ht="14.25" customHeight="1">
      <c r="A17" s="1" t="s">
        <v>51</v>
      </c>
      <c r="B17" s="1" t="s">
        <v>52</v>
      </c>
    </row>
    <row r="18" spans="1:2" ht="11.25">
      <c r="A18" s="56" t="s">
        <v>53</v>
      </c>
      <c r="B18" s="1" t="s">
        <v>54</v>
      </c>
    </row>
  </sheetData>
  <sheetProtection/>
  <mergeCells count="15">
    <mergeCell ref="A7:A10"/>
    <mergeCell ref="A11:A12"/>
    <mergeCell ref="A13:B13"/>
    <mergeCell ref="A14:B14"/>
    <mergeCell ref="B15:K15"/>
    <mergeCell ref="B16:K16"/>
    <mergeCell ref="A1:K1"/>
    <mergeCell ref="A3:K3"/>
    <mergeCell ref="A4:B5"/>
    <mergeCell ref="C4:E4"/>
    <mergeCell ref="F4:H4"/>
    <mergeCell ref="I4:K4"/>
    <mergeCell ref="C5:D5"/>
    <mergeCell ref="F5:G5"/>
    <mergeCell ref="I5:J5"/>
  </mergeCells>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scale="98" r:id="rId1"/>
  <headerFooter alignWithMargins="0">
    <oddFooter>&amp;R沖縄国税事務所
消費税
(H25)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A15" sqref="A15"/>
    </sheetView>
  </sheetViews>
  <sheetFormatPr defaultColWidth="9.00390625" defaultRowHeight="13.5"/>
  <cols>
    <col min="1" max="1" width="10.625" style="55" customWidth="1"/>
    <col min="2" max="2" width="15.625" style="55" customWidth="1"/>
    <col min="3" max="3" width="8.625" style="55" customWidth="1"/>
    <col min="4" max="4" width="10.625" style="55" customWidth="1"/>
    <col min="5" max="5" width="8.625" style="55" customWidth="1"/>
    <col min="6" max="6" width="12.875" style="55" bestFit="1" customWidth="1"/>
    <col min="7" max="7" width="8.625" style="55" customWidth="1"/>
    <col min="8" max="8" width="12.875" style="55" bestFit="1" customWidth="1"/>
    <col min="9" max="16384" width="9.00390625" style="55" customWidth="1"/>
  </cols>
  <sheetData>
    <row r="1" s="1" customFormat="1" ht="12" thickBot="1">
      <c r="A1" s="1" t="s">
        <v>22</v>
      </c>
    </row>
    <row r="2" spans="1:8" s="1" customFormat="1" ht="15" customHeight="1">
      <c r="A2" s="150" t="s">
        <v>78</v>
      </c>
      <c r="B2" s="151"/>
      <c r="C2" s="171" t="s">
        <v>79</v>
      </c>
      <c r="D2" s="171"/>
      <c r="E2" s="171" t="s">
        <v>80</v>
      </c>
      <c r="F2" s="171"/>
      <c r="G2" s="172" t="s">
        <v>81</v>
      </c>
      <c r="H2" s="173"/>
    </row>
    <row r="3" spans="1:8" s="1" customFormat="1" ht="15" customHeight="1">
      <c r="A3" s="152"/>
      <c r="B3" s="153"/>
      <c r="C3" s="139" t="s">
        <v>82</v>
      </c>
      <c r="D3" s="140" t="s">
        <v>83</v>
      </c>
      <c r="E3" s="139" t="s">
        <v>82</v>
      </c>
      <c r="F3" s="142" t="s">
        <v>83</v>
      </c>
      <c r="G3" s="139" t="s">
        <v>82</v>
      </c>
      <c r="H3" s="143" t="s">
        <v>83</v>
      </c>
    </row>
    <row r="4" spans="1:8" s="8" customFormat="1" ht="15" customHeight="1">
      <c r="A4" s="42"/>
      <c r="B4" s="6"/>
      <c r="C4" s="43" t="s">
        <v>0</v>
      </c>
      <c r="D4" s="44" t="s">
        <v>1</v>
      </c>
      <c r="E4" s="43" t="s">
        <v>0</v>
      </c>
      <c r="F4" s="44" t="s">
        <v>1</v>
      </c>
      <c r="G4" s="43" t="s">
        <v>0</v>
      </c>
      <c r="H4" s="45" t="s">
        <v>1</v>
      </c>
    </row>
    <row r="5" spans="1:8" s="54" customFormat="1" ht="30" customHeight="1">
      <c r="A5" s="176" t="s">
        <v>76</v>
      </c>
      <c r="B5" s="34" t="s">
        <v>8</v>
      </c>
      <c r="C5" s="41">
        <v>12588</v>
      </c>
      <c r="D5" s="35">
        <v>4006907</v>
      </c>
      <c r="E5" s="41">
        <v>12563</v>
      </c>
      <c r="F5" s="35">
        <v>42060269</v>
      </c>
      <c r="G5" s="41">
        <v>25151</v>
      </c>
      <c r="H5" s="36">
        <v>46067176</v>
      </c>
    </row>
    <row r="6" spans="1:8" s="54" customFormat="1" ht="30" customHeight="1">
      <c r="A6" s="177"/>
      <c r="B6" s="22" t="s">
        <v>9</v>
      </c>
      <c r="C6" s="25">
        <v>498</v>
      </c>
      <c r="D6" s="26">
        <v>651926</v>
      </c>
      <c r="E6" s="25">
        <v>896</v>
      </c>
      <c r="F6" s="26">
        <v>2796026</v>
      </c>
      <c r="G6" s="25">
        <v>1394</v>
      </c>
      <c r="H6" s="27">
        <v>3447951</v>
      </c>
    </row>
    <row r="7" spans="1:8" s="54" customFormat="1" ht="30" customHeight="1">
      <c r="A7" s="176" t="s">
        <v>45</v>
      </c>
      <c r="B7" s="19" t="s">
        <v>8</v>
      </c>
      <c r="C7" s="24">
        <v>12678</v>
      </c>
      <c r="D7" s="17">
        <v>3936107</v>
      </c>
      <c r="E7" s="24">
        <v>12695</v>
      </c>
      <c r="F7" s="17">
        <v>43654601</v>
      </c>
      <c r="G7" s="24">
        <v>25373</v>
      </c>
      <c r="H7" s="18">
        <v>47590708</v>
      </c>
    </row>
    <row r="8" spans="1:8" s="54" customFormat="1" ht="30" customHeight="1">
      <c r="A8" s="177"/>
      <c r="B8" s="22" t="s">
        <v>9</v>
      </c>
      <c r="C8" s="25">
        <v>401</v>
      </c>
      <c r="D8" s="26">
        <v>504712</v>
      </c>
      <c r="E8" s="25">
        <v>866</v>
      </c>
      <c r="F8" s="26">
        <v>2413697</v>
      </c>
      <c r="G8" s="25">
        <v>1267</v>
      </c>
      <c r="H8" s="27">
        <v>2918410</v>
      </c>
    </row>
    <row r="9" spans="1:8" s="54" customFormat="1" ht="30" customHeight="1">
      <c r="A9" s="176" t="s">
        <v>46</v>
      </c>
      <c r="B9" s="19" t="s">
        <v>8</v>
      </c>
      <c r="C9" s="24">
        <v>11984</v>
      </c>
      <c r="D9" s="17">
        <v>3767398</v>
      </c>
      <c r="E9" s="24">
        <v>12724</v>
      </c>
      <c r="F9" s="17">
        <v>43730200</v>
      </c>
      <c r="G9" s="24">
        <v>24708</v>
      </c>
      <c r="H9" s="18">
        <v>47497598</v>
      </c>
    </row>
    <row r="10" spans="1:8" s="54" customFormat="1" ht="30" customHeight="1">
      <c r="A10" s="177"/>
      <c r="B10" s="22" t="s">
        <v>9</v>
      </c>
      <c r="C10" s="25">
        <v>355</v>
      </c>
      <c r="D10" s="26">
        <v>231450</v>
      </c>
      <c r="E10" s="25">
        <v>836</v>
      </c>
      <c r="F10" s="26">
        <v>1708287</v>
      </c>
      <c r="G10" s="25">
        <v>1191</v>
      </c>
      <c r="H10" s="27">
        <v>1939737</v>
      </c>
    </row>
    <row r="11" spans="1:8" s="54" customFormat="1" ht="30" customHeight="1">
      <c r="A11" s="176" t="s">
        <v>47</v>
      </c>
      <c r="B11" s="19" t="s">
        <v>8</v>
      </c>
      <c r="C11" s="24">
        <v>11129</v>
      </c>
      <c r="D11" s="17">
        <v>3807892</v>
      </c>
      <c r="E11" s="24">
        <v>12736</v>
      </c>
      <c r="F11" s="17">
        <v>41876191</v>
      </c>
      <c r="G11" s="24">
        <v>23865</v>
      </c>
      <c r="H11" s="18">
        <v>45684083</v>
      </c>
    </row>
    <row r="12" spans="1:8" s="54" customFormat="1" ht="30" customHeight="1">
      <c r="A12" s="177"/>
      <c r="B12" s="22" t="s">
        <v>9</v>
      </c>
      <c r="C12" s="25">
        <v>295</v>
      </c>
      <c r="D12" s="26">
        <v>164964</v>
      </c>
      <c r="E12" s="25">
        <v>732</v>
      </c>
      <c r="F12" s="26">
        <v>4830979</v>
      </c>
      <c r="G12" s="25">
        <v>1027</v>
      </c>
      <c r="H12" s="27">
        <v>4995944</v>
      </c>
    </row>
    <row r="13" spans="1:8" s="1" customFormat="1" ht="30" customHeight="1">
      <c r="A13" s="174" t="s">
        <v>48</v>
      </c>
      <c r="B13" s="19" t="s">
        <v>8</v>
      </c>
      <c r="C13" s="24">
        <v>10846</v>
      </c>
      <c r="D13" s="17">
        <v>4012478</v>
      </c>
      <c r="E13" s="24">
        <v>12792</v>
      </c>
      <c r="F13" s="17">
        <v>44399901</v>
      </c>
      <c r="G13" s="24">
        <v>23638</v>
      </c>
      <c r="H13" s="18">
        <v>48412378</v>
      </c>
    </row>
    <row r="14" spans="1:8" s="1" customFormat="1" ht="30" customHeight="1" thickBot="1">
      <c r="A14" s="175"/>
      <c r="B14" s="28" t="s">
        <v>9</v>
      </c>
      <c r="C14" s="136">
        <v>331</v>
      </c>
      <c r="D14" s="137">
        <v>157510</v>
      </c>
      <c r="E14" s="136">
        <v>866</v>
      </c>
      <c r="F14" s="137">
        <v>2346549</v>
      </c>
      <c r="G14" s="136">
        <v>1197</v>
      </c>
      <c r="H14" s="138">
        <v>2504058</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scale="98" r:id="rId1"/>
  <headerFooter alignWithMargins="0">
    <oddFooter>&amp;R沖縄国税事務所
消費税
(H25)</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D2" sqref="D2"/>
    </sheetView>
  </sheetViews>
  <sheetFormatPr defaultColWidth="9.00390625" defaultRowHeight="13.5"/>
  <cols>
    <col min="1" max="2" width="18.625" style="55" customWidth="1"/>
    <col min="3" max="3" width="23.625" style="55" customWidth="1"/>
    <col min="4" max="4" width="18.625" style="55" customWidth="1"/>
    <col min="5" max="16384" width="9.00390625" style="55" customWidth="1"/>
  </cols>
  <sheetData>
    <row r="1" s="1" customFormat="1" ht="20.25" customHeight="1" thickBot="1">
      <c r="A1" s="1" t="s">
        <v>73</v>
      </c>
    </row>
    <row r="2" spans="1:4" s="4" customFormat="1" ht="19.5" customHeight="1">
      <c r="A2" s="9" t="s">
        <v>4</v>
      </c>
      <c r="B2" s="10" t="s">
        <v>5</v>
      </c>
      <c r="C2" s="11" t="s">
        <v>6</v>
      </c>
      <c r="D2" s="57" t="s">
        <v>74</v>
      </c>
    </row>
    <row r="3" spans="1:4" s="8" customFormat="1" ht="15" customHeight="1">
      <c r="A3" s="46" t="s">
        <v>0</v>
      </c>
      <c r="B3" s="47" t="s">
        <v>0</v>
      </c>
      <c r="C3" s="48" t="s">
        <v>0</v>
      </c>
      <c r="D3" s="49" t="s">
        <v>0</v>
      </c>
    </row>
    <row r="4" spans="1:9" s="4" customFormat="1" ht="30" customHeight="1" thickBot="1">
      <c r="A4" s="132">
        <v>25945</v>
      </c>
      <c r="B4" s="133">
        <v>1004</v>
      </c>
      <c r="C4" s="134">
        <v>167</v>
      </c>
      <c r="D4" s="135">
        <v>27116</v>
      </c>
      <c r="E4" s="5"/>
      <c r="G4" s="5"/>
      <c r="I4" s="5"/>
    </row>
    <row r="5" spans="1:4" s="4" customFormat="1" ht="15" customHeight="1">
      <c r="A5" s="178" t="s">
        <v>75</v>
      </c>
      <c r="B5" s="178"/>
      <c r="C5" s="178"/>
      <c r="D5" s="178"/>
    </row>
    <row r="6" spans="1:4" s="4" customFormat="1" ht="15" customHeight="1">
      <c r="A6" s="179" t="s">
        <v>7</v>
      </c>
      <c r="B6" s="179"/>
      <c r="C6" s="179"/>
      <c r="D6" s="179"/>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r:id="rId1"/>
  <headerFooter alignWithMargins="0">
    <oddFooter>&amp;R沖縄国税事務所
消費税
(H25)</oddFooter>
  </headerFooter>
</worksheet>
</file>

<file path=xl/worksheets/sheet4.xml><?xml version="1.0" encoding="utf-8"?>
<worksheet xmlns="http://schemas.openxmlformats.org/spreadsheetml/2006/main" xmlns:r="http://schemas.openxmlformats.org/officeDocument/2006/relationships">
  <dimension ref="A1:N29"/>
  <sheetViews>
    <sheetView zoomScalePageLayoutView="0" workbookViewId="0" topLeftCell="A1">
      <selection activeCell="A3" sqref="A3:A14"/>
    </sheetView>
  </sheetViews>
  <sheetFormatPr defaultColWidth="9.00390625" defaultRowHeight="13.5"/>
  <cols>
    <col min="1" max="1" width="11.375" style="103" customWidth="1"/>
    <col min="2" max="2" width="10.625" style="103" customWidth="1"/>
    <col min="3" max="3" width="12.625" style="103" customWidth="1"/>
    <col min="4" max="4" width="10.625" style="103" customWidth="1"/>
    <col min="5" max="5" width="12.625" style="103" customWidth="1"/>
    <col min="6" max="6" width="10.625" style="103" customWidth="1"/>
    <col min="7" max="7" width="12.625" style="103" customWidth="1"/>
    <col min="8" max="8" width="10.625" style="103" customWidth="1"/>
    <col min="9" max="9" width="12.625" style="103" customWidth="1"/>
    <col min="10" max="10" width="10.625" style="103" customWidth="1"/>
    <col min="11" max="11" width="12.625" style="103" customWidth="1"/>
    <col min="12" max="12" width="10.625" style="103" customWidth="1"/>
    <col min="13" max="13" width="12.625" style="103" customWidth="1"/>
    <col min="14" max="14" width="11.375" style="103" customWidth="1"/>
    <col min="15" max="16384" width="9.00390625" style="103" customWidth="1"/>
  </cols>
  <sheetData>
    <row r="1" spans="1:14" ht="13.5">
      <c r="A1" s="58" t="s">
        <v>72</v>
      </c>
      <c r="B1" s="58"/>
      <c r="C1" s="58"/>
      <c r="D1" s="58"/>
      <c r="E1" s="58"/>
      <c r="F1" s="58"/>
      <c r="G1" s="58"/>
      <c r="H1" s="59"/>
      <c r="I1" s="59"/>
      <c r="J1" s="59"/>
      <c r="K1" s="59"/>
      <c r="L1" s="59"/>
      <c r="M1" s="59"/>
      <c r="N1" s="59"/>
    </row>
    <row r="2" spans="1:14" ht="14.25" thickBot="1">
      <c r="A2" s="189" t="s">
        <v>84</v>
      </c>
      <c r="B2" s="189"/>
      <c r="C2" s="189"/>
      <c r="D2" s="189"/>
      <c r="E2" s="189"/>
      <c r="F2" s="189"/>
      <c r="G2" s="189"/>
      <c r="H2" s="59"/>
      <c r="I2" s="59"/>
      <c r="J2" s="59"/>
      <c r="K2" s="59"/>
      <c r="L2" s="59"/>
      <c r="M2" s="59"/>
      <c r="N2" s="59"/>
    </row>
    <row r="3" spans="1:14" ht="19.5" customHeight="1">
      <c r="A3" s="190" t="s">
        <v>62</v>
      </c>
      <c r="B3" s="193" t="s">
        <v>91</v>
      </c>
      <c r="C3" s="194"/>
      <c r="D3" s="194"/>
      <c r="E3" s="194"/>
      <c r="F3" s="194"/>
      <c r="G3" s="195"/>
      <c r="H3" s="196" t="s">
        <v>9</v>
      </c>
      <c r="I3" s="197"/>
      <c r="J3" s="199" t="s">
        <v>23</v>
      </c>
      <c r="K3" s="197"/>
      <c r="L3" s="200" t="s">
        <v>81</v>
      </c>
      <c r="M3" s="201"/>
      <c r="N3" s="180" t="s">
        <v>24</v>
      </c>
    </row>
    <row r="4" spans="1:14" ht="17.25" customHeight="1">
      <c r="A4" s="191"/>
      <c r="B4" s="183" t="s">
        <v>63</v>
      </c>
      <c r="C4" s="183"/>
      <c r="D4" s="184" t="s">
        <v>25</v>
      </c>
      <c r="E4" s="185"/>
      <c r="F4" s="186" t="s">
        <v>92</v>
      </c>
      <c r="G4" s="187"/>
      <c r="H4" s="184"/>
      <c r="I4" s="198"/>
      <c r="J4" s="184"/>
      <c r="K4" s="198"/>
      <c r="L4" s="186"/>
      <c r="M4" s="202"/>
      <c r="N4" s="181"/>
    </row>
    <row r="5" spans="1:14" s="130" customFormat="1" ht="28.5" customHeight="1">
      <c r="A5" s="192"/>
      <c r="B5" s="60" t="s">
        <v>64</v>
      </c>
      <c r="C5" s="61" t="s">
        <v>65</v>
      </c>
      <c r="D5" s="60" t="s">
        <v>64</v>
      </c>
      <c r="E5" s="61" t="s">
        <v>65</v>
      </c>
      <c r="F5" s="60" t="s">
        <v>64</v>
      </c>
      <c r="G5" s="61" t="s">
        <v>87</v>
      </c>
      <c r="H5" s="60" t="s">
        <v>64</v>
      </c>
      <c r="I5" s="146" t="s">
        <v>88</v>
      </c>
      <c r="J5" s="60" t="s">
        <v>64</v>
      </c>
      <c r="K5" s="146" t="s">
        <v>89</v>
      </c>
      <c r="L5" s="60" t="s">
        <v>64</v>
      </c>
      <c r="M5" s="62" t="s">
        <v>90</v>
      </c>
      <c r="N5" s="182"/>
    </row>
    <row r="6" spans="1:14" s="68" customFormat="1" ht="10.5">
      <c r="A6" s="63"/>
      <c r="B6" s="64" t="s">
        <v>0</v>
      </c>
      <c r="C6" s="65" t="s">
        <v>1</v>
      </c>
      <c r="D6" s="64" t="s">
        <v>0</v>
      </c>
      <c r="E6" s="65" t="s">
        <v>1</v>
      </c>
      <c r="F6" s="64" t="s">
        <v>0</v>
      </c>
      <c r="G6" s="65" t="s">
        <v>1</v>
      </c>
      <c r="H6" s="64" t="s">
        <v>0</v>
      </c>
      <c r="I6" s="66" t="s">
        <v>1</v>
      </c>
      <c r="J6" s="64" t="s">
        <v>0</v>
      </c>
      <c r="K6" s="66" t="s">
        <v>1</v>
      </c>
      <c r="L6" s="64" t="s">
        <v>0</v>
      </c>
      <c r="M6" s="66" t="s">
        <v>1</v>
      </c>
      <c r="N6" s="67"/>
    </row>
    <row r="7" spans="1:14" s="70" customFormat="1" ht="15.75" customHeight="1">
      <c r="A7" s="69" t="s">
        <v>26</v>
      </c>
      <c r="B7" s="104">
        <f>_xlfn.COMPOUNDVALUE(1)</f>
        <v>1731</v>
      </c>
      <c r="C7" s="105">
        <v>725228</v>
      </c>
      <c r="D7" s="104">
        <f>_xlfn.COMPOUNDVALUE(2)</f>
        <v>1498</v>
      </c>
      <c r="E7" s="105">
        <v>421701</v>
      </c>
      <c r="F7" s="104">
        <f>_xlfn.COMPOUNDVALUE(3)</f>
        <v>3229</v>
      </c>
      <c r="G7" s="105">
        <v>1146929</v>
      </c>
      <c r="H7" s="104">
        <f>_xlfn.COMPOUNDVALUE(4)</f>
        <v>105</v>
      </c>
      <c r="I7" s="106">
        <v>53311</v>
      </c>
      <c r="J7" s="104">
        <v>211</v>
      </c>
      <c r="K7" s="106">
        <v>34586</v>
      </c>
      <c r="L7" s="104">
        <f>_xlfn.COMPOUNDVALUE(4)</f>
        <v>3444</v>
      </c>
      <c r="M7" s="106">
        <v>1128204</v>
      </c>
      <c r="N7" s="83" t="s">
        <v>27</v>
      </c>
    </row>
    <row r="8" spans="1:14" s="70" customFormat="1" ht="15.75" customHeight="1">
      <c r="A8" s="71" t="s">
        <v>28</v>
      </c>
      <c r="B8" s="109">
        <f>_xlfn.COMPOUNDVALUE(5)</f>
        <v>288</v>
      </c>
      <c r="C8" s="110">
        <v>175070</v>
      </c>
      <c r="D8" s="109">
        <f>_xlfn.COMPOUNDVALUE(6)</f>
        <v>208</v>
      </c>
      <c r="E8" s="110">
        <v>52860</v>
      </c>
      <c r="F8" s="109">
        <f>_xlfn.COMPOUNDVALUE(7)</f>
        <v>496</v>
      </c>
      <c r="G8" s="110">
        <v>227930</v>
      </c>
      <c r="H8" s="109">
        <f>_xlfn.COMPOUNDVALUE(8)</f>
        <v>14</v>
      </c>
      <c r="I8" s="111">
        <v>4712</v>
      </c>
      <c r="J8" s="109">
        <v>48</v>
      </c>
      <c r="K8" s="111">
        <v>18186</v>
      </c>
      <c r="L8" s="109">
        <f>_xlfn.COMPOUNDVALUE(8)</f>
        <v>531</v>
      </c>
      <c r="M8" s="111">
        <v>241404</v>
      </c>
      <c r="N8" s="72" t="s">
        <v>29</v>
      </c>
    </row>
    <row r="9" spans="1:14" s="70" customFormat="1" ht="15.75" customHeight="1">
      <c r="A9" s="71" t="s">
        <v>30</v>
      </c>
      <c r="B9" s="109">
        <f>_xlfn.COMPOUNDVALUE(9)</f>
        <v>375</v>
      </c>
      <c r="C9" s="110">
        <v>147550</v>
      </c>
      <c r="D9" s="109">
        <f>_xlfn.COMPOUNDVALUE(10)</f>
        <v>276</v>
      </c>
      <c r="E9" s="110">
        <v>71890</v>
      </c>
      <c r="F9" s="109">
        <f>_xlfn.COMPOUNDVALUE(11)</f>
        <v>651</v>
      </c>
      <c r="G9" s="110">
        <v>219441</v>
      </c>
      <c r="H9" s="109">
        <f>_xlfn.COMPOUNDVALUE(12)</f>
        <v>25</v>
      </c>
      <c r="I9" s="111">
        <v>5467</v>
      </c>
      <c r="J9" s="109">
        <v>56</v>
      </c>
      <c r="K9" s="111">
        <v>9954</v>
      </c>
      <c r="L9" s="109">
        <f>_xlfn.COMPOUNDVALUE(12)</f>
        <v>696</v>
      </c>
      <c r="M9" s="111">
        <v>223927</v>
      </c>
      <c r="N9" s="72" t="s">
        <v>31</v>
      </c>
    </row>
    <row r="10" spans="1:14" s="70" customFormat="1" ht="15.75" customHeight="1">
      <c r="A10" s="71" t="s">
        <v>32</v>
      </c>
      <c r="B10" s="109">
        <f>_xlfn.COMPOUNDVALUE(13)</f>
        <v>1284</v>
      </c>
      <c r="C10" s="110">
        <v>570919</v>
      </c>
      <c r="D10" s="109">
        <f>_xlfn.COMPOUNDVALUE(14)</f>
        <v>949</v>
      </c>
      <c r="E10" s="110">
        <v>286103</v>
      </c>
      <c r="F10" s="109">
        <f>_xlfn.COMPOUNDVALUE(15)</f>
        <v>2233</v>
      </c>
      <c r="G10" s="110">
        <v>857022</v>
      </c>
      <c r="H10" s="109">
        <f>_xlfn.COMPOUNDVALUE(16)</f>
        <v>69</v>
      </c>
      <c r="I10" s="111">
        <v>31142</v>
      </c>
      <c r="J10" s="109">
        <v>115</v>
      </c>
      <c r="K10" s="111">
        <v>24963</v>
      </c>
      <c r="L10" s="109">
        <f>_xlfn.COMPOUNDVALUE(16)</f>
        <v>2369</v>
      </c>
      <c r="M10" s="111">
        <v>850843</v>
      </c>
      <c r="N10" s="72" t="s">
        <v>33</v>
      </c>
    </row>
    <row r="11" spans="1:14" s="70" customFormat="1" ht="15.75" customHeight="1">
      <c r="A11" s="71" t="s">
        <v>34</v>
      </c>
      <c r="B11" s="109">
        <f>_xlfn.COMPOUNDVALUE(17)</f>
        <v>461</v>
      </c>
      <c r="C11" s="110">
        <v>197872</v>
      </c>
      <c r="D11" s="109">
        <f>_xlfn.COMPOUNDVALUE(18)</f>
        <v>514</v>
      </c>
      <c r="E11" s="110">
        <v>128059</v>
      </c>
      <c r="F11" s="109">
        <f>_xlfn.COMPOUNDVALUE(19)</f>
        <v>975</v>
      </c>
      <c r="G11" s="110">
        <v>325931</v>
      </c>
      <c r="H11" s="109">
        <f>_xlfn.COMPOUNDVALUE(20)</f>
        <v>27</v>
      </c>
      <c r="I11" s="111">
        <v>12570</v>
      </c>
      <c r="J11" s="109">
        <v>76</v>
      </c>
      <c r="K11" s="111">
        <v>6853</v>
      </c>
      <c r="L11" s="109">
        <f>_xlfn.COMPOUNDVALUE(20)</f>
        <v>1044</v>
      </c>
      <c r="M11" s="111">
        <v>320214</v>
      </c>
      <c r="N11" s="72" t="s">
        <v>35</v>
      </c>
    </row>
    <row r="12" spans="1:14" s="70" customFormat="1" ht="15.75" customHeight="1">
      <c r="A12" s="73" t="s">
        <v>36</v>
      </c>
      <c r="B12" s="114">
        <f>_xlfn.COMPOUNDVALUE(21)</f>
        <v>1869</v>
      </c>
      <c r="C12" s="115">
        <v>828811</v>
      </c>
      <c r="D12" s="114">
        <f>_xlfn.COMPOUNDVALUE(22)</f>
        <v>1393</v>
      </c>
      <c r="E12" s="115">
        <v>406414</v>
      </c>
      <c r="F12" s="114">
        <f>_xlfn.COMPOUNDVALUE(23)</f>
        <v>3262</v>
      </c>
      <c r="G12" s="115">
        <v>1235225</v>
      </c>
      <c r="H12" s="114">
        <f>_xlfn.COMPOUNDVALUE(24)</f>
        <v>91</v>
      </c>
      <c r="I12" s="116">
        <v>50306</v>
      </c>
      <c r="J12" s="114">
        <v>232</v>
      </c>
      <c r="K12" s="116">
        <v>29678</v>
      </c>
      <c r="L12" s="114">
        <f>_xlfn.COMPOUNDVALUE(24)</f>
        <v>3428</v>
      </c>
      <c r="M12" s="116">
        <v>1214597</v>
      </c>
      <c r="N12" s="74" t="s">
        <v>37</v>
      </c>
    </row>
    <row r="13" spans="1:14" s="77" customFormat="1" ht="15.75" customHeight="1" thickBot="1">
      <c r="A13" s="75"/>
      <c r="B13" s="117"/>
      <c r="C13" s="118"/>
      <c r="D13" s="119"/>
      <c r="E13" s="118"/>
      <c r="F13" s="119"/>
      <c r="G13" s="118"/>
      <c r="H13" s="119"/>
      <c r="I13" s="118"/>
      <c r="J13" s="119"/>
      <c r="K13" s="118"/>
      <c r="L13" s="119"/>
      <c r="M13" s="118"/>
      <c r="N13" s="76"/>
    </row>
    <row r="14" spans="1:14" s="70" customFormat="1" ht="15.75" customHeight="1" thickBot="1" thickTop="1">
      <c r="A14" s="144" t="s">
        <v>85</v>
      </c>
      <c r="B14" s="124">
        <v>6008</v>
      </c>
      <c r="C14" s="125">
        <v>2645451</v>
      </c>
      <c r="D14" s="124">
        <v>4838</v>
      </c>
      <c r="E14" s="125">
        <v>1367027</v>
      </c>
      <c r="F14" s="124">
        <v>10846</v>
      </c>
      <c r="G14" s="125">
        <v>4012478</v>
      </c>
      <c r="H14" s="124">
        <v>331</v>
      </c>
      <c r="I14" s="126">
        <v>157510</v>
      </c>
      <c r="J14" s="124">
        <v>738</v>
      </c>
      <c r="K14" s="126">
        <v>124221</v>
      </c>
      <c r="L14" s="124">
        <v>11512</v>
      </c>
      <c r="M14" s="126">
        <v>3979189</v>
      </c>
      <c r="N14" s="145" t="s">
        <v>86</v>
      </c>
    </row>
    <row r="15" spans="1:14" ht="13.5">
      <c r="A15" s="188" t="s">
        <v>38</v>
      </c>
      <c r="B15" s="188"/>
      <c r="C15" s="188"/>
      <c r="D15" s="188"/>
      <c r="E15" s="188"/>
      <c r="F15" s="188"/>
      <c r="G15" s="188"/>
      <c r="H15" s="188"/>
      <c r="I15" s="188"/>
      <c r="J15" s="78"/>
      <c r="K15" s="78"/>
      <c r="L15" s="59"/>
      <c r="M15" s="59"/>
      <c r="N15" s="59"/>
    </row>
    <row r="17" spans="2:10" ht="13.5">
      <c r="B17" s="131"/>
      <c r="C17" s="131"/>
      <c r="D17" s="131"/>
      <c r="E17" s="131"/>
      <c r="F17" s="131"/>
      <c r="G17" s="131"/>
      <c r="H17" s="131"/>
      <c r="J17" s="131"/>
    </row>
    <row r="18" spans="2:10" ht="13.5">
      <c r="B18" s="131"/>
      <c r="C18" s="131"/>
      <c r="D18" s="131"/>
      <c r="E18" s="131"/>
      <c r="F18" s="131"/>
      <c r="G18" s="131"/>
      <c r="H18" s="131"/>
      <c r="J18" s="131"/>
    </row>
    <row r="19" spans="2:10" ht="13.5">
      <c r="B19" s="131"/>
      <c r="C19" s="131"/>
      <c r="D19" s="131"/>
      <c r="E19" s="131"/>
      <c r="F19" s="131"/>
      <c r="G19" s="131"/>
      <c r="H19" s="131"/>
      <c r="J19" s="131"/>
    </row>
    <row r="20" spans="2:10" ht="13.5">
      <c r="B20" s="131"/>
      <c r="C20" s="131"/>
      <c r="D20" s="131"/>
      <c r="E20" s="131"/>
      <c r="F20" s="131"/>
      <c r="G20" s="131"/>
      <c r="H20" s="131"/>
      <c r="J20" s="131"/>
    </row>
    <row r="21" spans="2:10" ht="13.5">
      <c r="B21" s="131"/>
      <c r="C21" s="131"/>
      <c r="D21" s="131"/>
      <c r="E21" s="131"/>
      <c r="F21" s="131"/>
      <c r="G21" s="131"/>
      <c r="H21" s="131"/>
      <c r="J21" s="131"/>
    </row>
    <row r="22" spans="2:10" ht="13.5">
      <c r="B22" s="131"/>
      <c r="C22" s="131"/>
      <c r="D22" s="131"/>
      <c r="E22" s="131"/>
      <c r="F22" s="131"/>
      <c r="G22" s="131"/>
      <c r="H22" s="131"/>
      <c r="J22" s="131"/>
    </row>
    <row r="23" spans="2:10" ht="13.5">
      <c r="B23" s="131"/>
      <c r="C23" s="131"/>
      <c r="D23" s="131"/>
      <c r="E23" s="131"/>
      <c r="F23" s="131"/>
      <c r="G23" s="131"/>
      <c r="H23" s="131"/>
      <c r="J23" s="131"/>
    </row>
    <row r="24" spans="2:10" ht="13.5">
      <c r="B24" s="131"/>
      <c r="C24" s="131"/>
      <c r="D24" s="131"/>
      <c r="E24" s="131"/>
      <c r="F24" s="131"/>
      <c r="G24" s="131"/>
      <c r="H24" s="131"/>
      <c r="J24" s="131"/>
    </row>
    <row r="25" spans="2:10" ht="13.5">
      <c r="B25" s="131"/>
      <c r="C25" s="131"/>
      <c r="D25" s="131"/>
      <c r="E25" s="131"/>
      <c r="F25" s="131"/>
      <c r="G25" s="131"/>
      <c r="H25" s="131"/>
      <c r="J25" s="131"/>
    </row>
    <row r="26" spans="2:10" ht="13.5">
      <c r="B26" s="131"/>
      <c r="C26" s="131"/>
      <c r="D26" s="131"/>
      <c r="E26" s="131"/>
      <c r="F26" s="131"/>
      <c r="G26" s="131"/>
      <c r="H26" s="131"/>
      <c r="J26" s="131"/>
    </row>
    <row r="27" spans="2:10" ht="13.5">
      <c r="B27" s="131"/>
      <c r="C27" s="131"/>
      <c r="D27" s="131"/>
      <c r="E27" s="131"/>
      <c r="F27" s="131"/>
      <c r="G27" s="131"/>
      <c r="H27" s="131"/>
      <c r="J27" s="131"/>
    </row>
    <row r="28" spans="2:10" ht="13.5">
      <c r="B28" s="131"/>
      <c r="C28" s="131"/>
      <c r="D28" s="131"/>
      <c r="E28" s="131"/>
      <c r="F28" s="131"/>
      <c r="G28" s="131"/>
      <c r="H28" s="131"/>
      <c r="J28" s="131"/>
    </row>
    <row r="29" spans="2:10" ht="13.5">
      <c r="B29" s="131"/>
      <c r="C29" s="131"/>
      <c r="D29" s="131"/>
      <c r="E29" s="131"/>
      <c r="F29" s="131"/>
      <c r="G29" s="131"/>
      <c r="H29" s="131"/>
      <c r="J29" s="131"/>
    </row>
  </sheetData>
  <sheetProtection/>
  <mergeCells count="11">
    <mergeCell ref="L3:M4"/>
    <mergeCell ref="N3:N5"/>
    <mergeCell ref="B4:C4"/>
    <mergeCell ref="D4:E4"/>
    <mergeCell ref="F4:G4"/>
    <mergeCell ref="A15:I15"/>
    <mergeCell ref="A2:G2"/>
    <mergeCell ref="A3:A5"/>
    <mergeCell ref="B3:G3"/>
    <mergeCell ref="H3:I4"/>
    <mergeCell ref="J3:K4"/>
  </mergeCells>
  <printOptions/>
  <pageMargins left="0.7086614173228347" right="0.7086614173228347" top="0.7480314960629921" bottom="0.7480314960629921" header="0.31496062992125984" footer="0.31496062992125984"/>
  <pageSetup horizontalDpi="1200" verticalDpi="1200" orientation="landscape" paperSize="9" scale="82" r:id="rId1"/>
  <headerFooter>
    <oddFooter>&amp;R沖縄国税事務所
消費税
（H25）</oddFooter>
  </headerFooter>
</worksheet>
</file>

<file path=xl/worksheets/sheet5.xml><?xml version="1.0" encoding="utf-8"?>
<worksheet xmlns="http://schemas.openxmlformats.org/spreadsheetml/2006/main" xmlns:r="http://schemas.openxmlformats.org/officeDocument/2006/relationships">
  <dimension ref="A1:N15"/>
  <sheetViews>
    <sheetView zoomScalePageLayoutView="0" workbookViewId="0" topLeftCell="A1">
      <selection activeCell="B3" sqref="B3:M5"/>
    </sheetView>
  </sheetViews>
  <sheetFormatPr defaultColWidth="9.00390625" defaultRowHeight="13.5"/>
  <cols>
    <col min="1" max="1" width="11.125" style="103" customWidth="1"/>
    <col min="2" max="2" width="10.625" style="103" customWidth="1"/>
    <col min="3" max="3" width="12.625" style="103" customWidth="1"/>
    <col min="4" max="4" width="10.625" style="103" customWidth="1"/>
    <col min="5" max="5" width="12.625" style="103" customWidth="1"/>
    <col min="6" max="6" width="10.625" style="103" customWidth="1"/>
    <col min="7" max="7" width="12.625" style="103" customWidth="1"/>
    <col min="8" max="8" width="10.625" style="103" customWidth="1"/>
    <col min="9" max="9" width="12.625" style="103" customWidth="1"/>
    <col min="10" max="10" width="10.625" style="103" customWidth="1"/>
    <col min="11" max="11" width="12.625" style="103" customWidth="1"/>
    <col min="12" max="12" width="10.625" style="103" customWidth="1"/>
    <col min="13" max="13" width="12.625" style="103" customWidth="1"/>
    <col min="14" max="14" width="11.375" style="103" customWidth="1"/>
    <col min="15" max="16384" width="9.00390625" style="103" customWidth="1"/>
  </cols>
  <sheetData>
    <row r="1" spans="1:13" ht="13.5">
      <c r="A1" s="58" t="s">
        <v>61</v>
      </c>
      <c r="B1" s="58"/>
      <c r="C1" s="58"/>
      <c r="D1" s="58"/>
      <c r="E1" s="58"/>
      <c r="F1" s="58"/>
      <c r="G1" s="58"/>
      <c r="H1" s="58"/>
      <c r="I1" s="58"/>
      <c r="J1" s="58"/>
      <c r="K1" s="58"/>
      <c r="L1" s="59"/>
      <c r="M1" s="59"/>
    </row>
    <row r="2" spans="1:13" ht="14.25" thickBot="1">
      <c r="A2" s="203" t="s">
        <v>93</v>
      </c>
      <c r="B2" s="203"/>
      <c r="C2" s="203"/>
      <c r="D2" s="203"/>
      <c r="E2" s="203"/>
      <c r="F2" s="203"/>
      <c r="G2" s="203"/>
      <c r="H2" s="203"/>
      <c r="I2" s="203"/>
      <c r="J2" s="78"/>
      <c r="K2" s="78"/>
      <c r="L2" s="59"/>
      <c r="M2" s="59"/>
    </row>
    <row r="3" spans="1:14" ht="19.5" customHeight="1">
      <c r="A3" s="190" t="s">
        <v>56</v>
      </c>
      <c r="B3" s="193" t="s">
        <v>91</v>
      </c>
      <c r="C3" s="194"/>
      <c r="D3" s="194"/>
      <c r="E3" s="194"/>
      <c r="F3" s="194"/>
      <c r="G3" s="195"/>
      <c r="H3" s="196" t="s">
        <v>9</v>
      </c>
      <c r="I3" s="197"/>
      <c r="J3" s="199" t="s">
        <v>23</v>
      </c>
      <c r="K3" s="197"/>
      <c r="L3" s="200" t="s">
        <v>81</v>
      </c>
      <c r="M3" s="201"/>
      <c r="N3" s="180" t="s">
        <v>24</v>
      </c>
    </row>
    <row r="4" spans="1:14" ht="17.25" customHeight="1">
      <c r="A4" s="191"/>
      <c r="B4" s="183" t="s">
        <v>11</v>
      </c>
      <c r="C4" s="183"/>
      <c r="D4" s="184" t="s">
        <v>25</v>
      </c>
      <c r="E4" s="185"/>
      <c r="F4" s="186" t="s">
        <v>92</v>
      </c>
      <c r="G4" s="187"/>
      <c r="H4" s="184"/>
      <c r="I4" s="198"/>
      <c r="J4" s="184"/>
      <c r="K4" s="198"/>
      <c r="L4" s="186"/>
      <c r="M4" s="202"/>
      <c r="N4" s="181"/>
    </row>
    <row r="5" spans="1:14" ht="28.5" customHeight="1">
      <c r="A5" s="192"/>
      <c r="B5" s="60" t="s">
        <v>59</v>
      </c>
      <c r="C5" s="61" t="s">
        <v>60</v>
      </c>
      <c r="D5" s="60" t="s">
        <v>59</v>
      </c>
      <c r="E5" s="61" t="s">
        <v>60</v>
      </c>
      <c r="F5" s="60" t="s">
        <v>59</v>
      </c>
      <c r="G5" s="61" t="s">
        <v>87</v>
      </c>
      <c r="H5" s="60" t="s">
        <v>59</v>
      </c>
      <c r="I5" s="146" t="s">
        <v>88</v>
      </c>
      <c r="J5" s="60" t="s">
        <v>59</v>
      </c>
      <c r="K5" s="146" t="s">
        <v>89</v>
      </c>
      <c r="L5" s="60" t="s">
        <v>59</v>
      </c>
      <c r="M5" s="62" t="s">
        <v>90</v>
      </c>
      <c r="N5" s="182"/>
    </row>
    <row r="6" spans="1:14" s="79" customFormat="1" ht="10.5">
      <c r="A6" s="63"/>
      <c r="B6" s="64" t="s">
        <v>0</v>
      </c>
      <c r="C6" s="65" t="s">
        <v>1</v>
      </c>
      <c r="D6" s="64" t="s">
        <v>0</v>
      </c>
      <c r="E6" s="65" t="s">
        <v>1</v>
      </c>
      <c r="F6" s="64" t="s">
        <v>0</v>
      </c>
      <c r="G6" s="65" t="s">
        <v>1</v>
      </c>
      <c r="H6" s="64" t="s">
        <v>0</v>
      </c>
      <c r="I6" s="66" t="s">
        <v>1</v>
      </c>
      <c r="J6" s="64" t="s">
        <v>0</v>
      </c>
      <c r="K6" s="66" t="s">
        <v>1</v>
      </c>
      <c r="L6" s="64" t="s">
        <v>0</v>
      </c>
      <c r="M6" s="66" t="s">
        <v>1</v>
      </c>
      <c r="N6" s="67"/>
    </row>
    <row r="7" spans="1:14" ht="15.75" customHeight="1">
      <c r="A7" s="69" t="s">
        <v>66</v>
      </c>
      <c r="B7" s="104">
        <f>_xlfn.COMPOUNDVALUE(25)</f>
        <v>3116</v>
      </c>
      <c r="C7" s="105">
        <v>14558560</v>
      </c>
      <c r="D7" s="104">
        <f>_xlfn.COMPOUNDVALUE(26)</f>
        <v>924</v>
      </c>
      <c r="E7" s="105">
        <v>383573</v>
      </c>
      <c r="F7" s="104">
        <f>_xlfn.COMPOUNDVALUE(27)</f>
        <v>4040</v>
      </c>
      <c r="G7" s="105">
        <v>14942133</v>
      </c>
      <c r="H7" s="104">
        <f>_xlfn.COMPOUNDVALUE(28)</f>
        <v>283</v>
      </c>
      <c r="I7" s="106">
        <v>804329</v>
      </c>
      <c r="J7" s="104">
        <v>214</v>
      </c>
      <c r="K7" s="106">
        <v>125181</v>
      </c>
      <c r="L7" s="104">
        <f>_xlfn.COMPOUNDVALUE(28)</f>
        <v>4368</v>
      </c>
      <c r="M7" s="106">
        <v>14262985</v>
      </c>
      <c r="N7" s="83" t="s">
        <v>27</v>
      </c>
    </row>
    <row r="8" spans="1:14" ht="15.75" customHeight="1">
      <c r="A8" s="71" t="s">
        <v>67</v>
      </c>
      <c r="B8" s="109">
        <f>_xlfn.COMPOUNDVALUE(29)</f>
        <v>487</v>
      </c>
      <c r="C8" s="110">
        <v>983314</v>
      </c>
      <c r="D8" s="109">
        <f>_xlfn.COMPOUNDVALUE(30)</f>
        <v>114</v>
      </c>
      <c r="E8" s="110">
        <v>49990</v>
      </c>
      <c r="F8" s="109">
        <f>_xlfn.COMPOUNDVALUE(31)</f>
        <v>601</v>
      </c>
      <c r="G8" s="110">
        <v>1033304</v>
      </c>
      <c r="H8" s="109">
        <f>_xlfn.COMPOUNDVALUE(32)</f>
        <v>42</v>
      </c>
      <c r="I8" s="111">
        <v>91664</v>
      </c>
      <c r="J8" s="109">
        <v>31</v>
      </c>
      <c r="K8" s="111">
        <v>4136</v>
      </c>
      <c r="L8" s="109">
        <f>_xlfn.COMPOUNDVALUE(32)</f>
        <v>662</v>
      </c>
      <c r="M8" s="111">
        <v>945776</v>
      </c>
      <c r="N8" s="72" t="s">
        <v>29</v>
      </c>
    </row>
    <row r="9" spans="1:14" ht="15.75" customHeight="1">
      <c r="A9" s="71" t="s">
        <v>68</v>
      </c>
      <c r="B9" s="109">
        <f>_xlfn.COMPOUNDVALUE(33)</f>
        <v>537</v>
      </c>
      <c r="C9" s="110">
        <v>1289564</v>
      </c>
      <c r="D9" s="109">
        <f>_xlfn.COMPOUNDVALUE(34)</f>
        <v>108</v>
      </c>
      <c r="E9" s="110">
        <v>42818</v>
      </c>
      <c r="F9" s="109">
        <f>_xlfn.COMPOUNDVALUE(35)</f>
        <v>645</v>
      </c>
      <c r="G9" s="110">
        <v>1332382</v>
      </c>
      <c r="H9" s="109">
        <f>_xlfn.COMPOUNDVALUE(36)</f>
        <v>46</v>
      </c>
      <c r="I9" s="111">
        <v>167328</v>
      </c>
      <c r="J9" s="109">
        <v>29</v>
      </c>
      <c r="K9" s="111">
        <v>-333</v>
      </c>
      <c r="L9" s="109">
        <f>_xlfn.COMPOUNDVALUE(36)</f>
        <v>695</v>
      </c>
      <c r="M9" s="111">
        <v>1164721</v>
      </c>
      <c r="N9" s="72" t="s">
        <v>31</v>
      </c>
    </row>
    <row r="10" spans="1:14" ht="15.75" customHeight="1">
      <c r="A10" s="71" t="s">
        <v>69</v>
      </c>
      <c r="B10" s="109">
        <f>_xlfn.COMPOUNDVALUE(37)</f>
        <v>2661</v>
      </c>
      <c r="C10" s="110">
        <v>14716694</v>
      </c>
      <c r="D10" s="109">
        <f>_xlfn.COMPOUNDVALUE(38)</f>
        <v>617</v>
      </c>
      <c r="E10" s="110">
        <v>266347</v>
      </c>
      <c r="F10" s="109">
        <f>_xlfn.COMPOUNDVALUE(39)</f>
        <v>3278</v>
      </c>
      <c r="G10" s="110">
        <v>14983041</v>
      </c>
      <c r="H10" s="109">
        <f>_xlfn.COMPOUNDVALUE(40)</f>
        <v>200</v>
      </c>
      <c r="I10" s="111">
        <v>506022</v>
      </c>
      <c r="J10" s="109">
        <v>225</v>
      </c>
      <c r="K10" s="111">
        <v>-56192</v>
      </c>
      <c r="L10" s="109">
        <f>_xlfn.COMPOUNDVALUE(40)</f>
        <v>3535</v>
      </c>
      <c r="M10" s="111">
        <v>14420826</v>
      </c>
      <c r="N10" s="72" t="s">
        <v>33</v>
      </c>
    </row>
    <row r="11" spans="1:14" ht="15.75" customHeight="1">
      <c r="A11" s="71" t="s">
        <v>70</v>
      </c>
      <c r="B11" s="109">
        <f>_xlfn.COMPOUNDVALUE(41)</f>
        <v>841</v>
      </c>
      <c r="C11" s="110">
        <v>2593745</v>
      </c>
      <c r="D11" s="109">
        <f>_xlfn.COMPOUNDVALUE(42)</f>
        <v>171</v>
      </c>
      <c r="E11" s="110">
        <v>85551</v>
      </c>
      <c r="F11" s="109">
        <f>_xlfn.COMPOUNDVALUE(43)</f>
        <v>1012</v>
      </c>
      <c r="G11" s="110">
        <v>2679296</v>
      </c>
      <c r="H11" s="109">
        <f>_xlfn.COMPOUNDVALUE(44)</f>
        <v>78</v>
      </c>
      <c r="I11" s="111">
        <v>151520</v>
      </c>
      <c r="J11" s="109">
        <v>43</v>
      </c>
      <c r="K11" s="111">
        <v>17095</v>
      </c>
      <c r="L11" s="109">
        <f>_xlfn.COMPOUNDVALUE(44)</f>
        <v>1102</v>
      </c>
      <c r="M11" s="111">
        <v>2544871</v>
      </c>
      <c r="N11" s="72" t="s">
        <v>35</v>
      </c>
    </row>
    <row r="12" spans="1:14" ht="15.75" customHeight="1">
      <c r="A12" s="73" t="s">
        <v>71</v>
      </c>
      <c r="B12" s="114">
        <f>_xlfn.COMPOUNDVALUE(45)</f>
        <v>2472</v>
      </c>
      <c r="C12" s="115">
        <v>9114270</v>
      </c>
      <c r="D12" s="114">
        <f>_xlfn.COMPOUNDVALUE(46)</f>
        <v>744</v>
      </c>
      <c r="E12" s="115">
        <v>315475</v>
      </c>
      <c r="F12" s="114">
        <f>_xlfn.COMPOUNDVALUE(47)</f>
        <v>3216</v>
      </c>
      <c r="G12" s="115">
        <v>9429745</v>
      </c>
      <c r="H12" s="114">
        <f>_xlfn.COMPOUNDVALUE(48)</f>
        <v>217</v>
      </c>
      <c r="I12" s="116">
        <v>625686</v>
      </c>
      <c r="J12" s="114">
        <v>276</v>
      </c>
      <c r="K12" s="116">
        <v>-1426</v>
      </c>
      <c r="L12" s="114">
        <f>_xlfn.COMPOUNDVALUE(48)</f>
        <v>3589</v>
      </c>
      <c r="M12" s="116">
        <v>8802633</v>
      </c>
      <c r="N12" s="74" t="s">
        <v>37</v>
      </c>
    </row>
    <row r="13" spans="1:14" ht="15.75" customHeight="1" thickBot="1">
      <c r="A13" s="75"/>
      <c r="B13" s="117"/>
      <c r="C13" s="118"/>
      <c r="D13" s="119"/>
      <c r="E13" s="118"/>
      <c r="F13" s="119"/>
      <c r="G13" s="118"/>
      <c r="H13" s="119"/>
      <c r="I13" s="118"/>
      <c r="J13" s="119"/>
      <c r="K13" s="118"/>
      <c r="L13" s="119"/>
      <c r="M13" s="118"/>
      <c r="N13" s="76"/>
    </row>
    <row r="14" spans="1:14" ht="15.75" customHeight="1" thickBot="1" thickTop="1">
      <c r="A14" s="144" t="s">
        <v>86</v>
      </c>
      <c r="B14" s="124">
        <v>10114</v>
      </c>
      <c r="C14" s="125">
        <v>43256146</v>
      </c>
      <c r="D14" s="124">
        <v>2678</v>
      </c>
      <c r="E14" s="125">
        <v>1143754</v>
      </c>
      <c r="F14" s="124">
        <v>12792</v>
      </c>
      <c r="G14" s="125">
        <v>44399901</v>
      </c>
      <c r="H14" s="124">
        <v>866</v>
      </c>
      <c r="I14" s="126">
        <v>2346549</v>
      </c>
      <c r="J14" s="124">
        <v>818</v>
      </c>
      <c r="K14" s="126">
        <v>88461</v>
      </c>
      <c r="L14" s="124">
        <v>13951</v>
      </c>
      <c r="M14" s="126">
        <v>42141813</v>
      </c>
      <c r="N14" s="145" t="s">
        <v>86</v>
      </c>
    </row>
    <row r="15" spans="1:14" ht="13.5">
      <c r="A15" s="188" t="s">
        <v>38</v>
      </c>
      <c r="B15" s="188"/>
      <c r="C15" s="188"/>
      <c r="D15" s="188"/>
      <c r="E15" s="188"/>
      <c r="F15" s="188"/>
      <c r="G15" s="188"/>
      <c r="H15" s="188"/>
      <c r="I15" s="188"/>
      <c r="J15" s="78"/>
      <c r="K15" s="78"/>
      <c r="L15" s="59"/>
      <c r="M15" s="59"/>
      <c r="N15" s="59"/>
    </row>
  </sheetData>
  <sheetProtection/>
  <mergeCells count="11">
    <mergeCell ref="L3:M4"/>
    <mergeCell ref="N3:N5"/>
    <mergeCell ref="B4:C4"/>
    <mergeCell ref="D4:E4"/>
    <mergeCell ref="F4:G4"/>
    <mergeCell ref="A15:I15"/>
    <mergeCell ref="A2:I2"/>
    <mergeCell ref="A3:A5"/>
    <mergeCell ref="B3:G3"/>
    <mergeCell ref="H3:I4"/>
    <mergeCell ref="J3:K4"/>
  </mergeCells>
  <printOptions/>
  <pageMargins left="0.7086614173228347" right="0.7086614173228347" top="0.7480314960629921" bottom="0.7480314960629921" header="0.31496062992125984" footer="0.31496062992125984"/>
  <pageSetup horizontalDpi="1200" verticalDpi="1200" orientation="landscape" paperSize="9" scale="82" r:id="rId1"/>
  <headerFooter>
    <oddFooter>&amp;R沖縄国税事務所
消費税
（H25）</oddFooter>
  </headerFooter>
</worksheet>
</file>

<file path=xl/worksheets/sheet6.xml><?xml version="1.0" encoding="utf-8"?>
<worksheet xmlns="http://schemas.openxmlformats.org/spreadsheetml/2006/main" xmlns:r="http://schemas.openxmlformats.org/officeDocument/2006/relationships">
  <dimension ref="A1:R15"/>
  <sheetViews>
    <sheetView zoomScalePageLayoutView="0" workbookViewId="0" topLeftCell="A1">
      <selection activeCell="B19" sqref="B19"/>
    </sheetView>
  </sheetViews>
  <sheetFormatPr defaultColWidth="9.00390625" defaultRowHeight="13.5"/>
  <cols>
    <col min="1" max="1" width="10.375" style="103" customWidth="1"/>
    <col min="2" max="2" width="10.625" style="103" customWidth="1"/>
    <col min="3" max="3" width="12.625" style="103" customWidth="1"/>
    <col min="4" max="4" width="10.625" style="103" customWidth="1"/>
    <col min="5" max="5" width="12.625" style="103" customWidth="1"/>
    <col min="6" max="6" width="10.625" style="103" customWidth="1"/>
    <col min="7" max="7" width="12.625" style="103" customWidth="1"/>
    <col min="8" max="8" width="10.625" style="103" customWidth="1"/>
    <col min="9" max="9" width="12.625" style="103" customWidth="1"/>
    <col min="10" max="10" width="10.625" style="103" customWidth="1"/>
    <col min="11" max="11" width="12.625" style="103" customWidth="1"/>
    <col min="12" max="12" width="10.625" style="103" customWidth="1"/>
    <col min="13" max="13" width="12.625" style="103" customWidth="1"/>
    <col min="14" max="17" width="10.625" style="103" customWidth="1"/>
    <col min="18" max="18" width="10.375" style="103" customWidth="1"/>
    <col min="19" max="16384" width="9.00390625" style="103" customWidth="1"/>
  </cols>
  <sheetData>
    <row r="1" spans="1:16" ht="13.5">
      <c r="A1" s="58" t="s">
        <v>55</v>
      </c>
      <c r="B1" s="58"/>
      <c r="C1" s="58"/>
      <c r="D1" s="58"/>
      <c r="E1" s="58"/>
      <c r="F1" s="58"/>
      <c r="G1" s="58"/>
      <c r="H1" s="58"/>
      <c r="I1" s="58"/>
      <c r="J1" s="58"/>
      <c r="K1" s="58"/>
      <c r="L1" s="59"/>
      <c r="M1" s="59"/>
      <c r="N1" s="59"/>
      <c r="O1" s="59"/>
      <c r="P1" s="59"/>
    </row>
    <row r="2" spans="1:16" ht="14.25" thickBot="1">
      <c r="A2" s="203" t="s">
        <v>40</v>
      </c>
      <c r="B2" s="203"/>
      <c r="C2" s="203"/>
      <c r="D2" s="203"/>
      <c r="E2" s="203"/>
      <c r="F2" s="203"/>
      <c r="G2" s="203"/>
      <c r="H2" s="203"/>
      <c r="I2" s="203"/>
      <c r="J2" s="78"/>
      <c r="K2" s="78"/>
      <c r="L2" s="59"/>
      <c r="M2" s="59"/>
      <c r="N2" s="59"/>
      <c r="O2" s="59"/>
      <c r="P2" s="59"/>
    </row>
    <row r="3" spans="1:18" ht="19.5" customHeight="1">
      <c r="A3" s="190" t="s">
        <v>56</v>
      </c>
      <c r="B3" s="193" t="s">
        <v>91</v>
      </c>
      <c r="C3" s="194"/>
      <c r="D3" s="194"/>
      <c r="E3" s="194"/>
      <c r="F3" s="194"/>
      <c r="G3" s="195"/>
      <c r="H3" s="196" t="s">
        <v>9</v>
      </c>
      <c r="I3" s="197"/>
      <c r="J3" s="199" t="s">
        <v>23</v>
      </c>
      <c r="K3" s="197"/>
      <c r="L3" s="200" t="s">
        <v>81</v>
      </c>
      <c r="M3" s="201"/>
      <c r="N3" s="204" t="s">
        <v>94</v>
      </c>
      <c r="O3" s="205"/>
      <c r="P3" s="205"/>
      <c r="Q3" s="206"/>
      <c r="R3" s="180" t="s">
        <v>39</v>
      </c>
    </row>
    <row r="4" spans="1:18" ht="17.25" customHeight="1">
      <c r="A4" s="191"/>
      <c r="B4" s="183" t="s">
        <v>11</v>
      </c>
      <c r="C4" s="183"/>
      <c r="D4" s="184" t="s">
        <v>25</v>
      </c>
      <c r="E4" s="185"/>
      <c r="F4" s="186" t="s">
        <v>92</v>
      </c>
      <c r="G4" s="187"/>
      <c r="H4" s="184"/>
      <c r="I4" s="198"/>
      <c r="J4" s="184"/>
      <c r="K4" s="198"/>
      <c r="L4" s="186"/>
      <c r="M4" s="202"/>
      <c r="N4" s="207" t="s">
        <v>41</v>
      </c>
      <c r="O4" s="209" t="s">
        <v>57</v>
      </c>
      <c r="P4" s="211" t="s">
        <v>58</v>
      </c>
      <c r="Q4" s="213" t="s">
        <v>81</v>
      </c>
      <c r="R4" s="181"/>
    </row>
    <row r="5" spans="1:18" ht="28.5" customHeight="1">
      <c r="A5" s="192"/>
      <c r="B5" s="60" t="s">
        <v>59</v>
      </c>
      <c r="C5" s="61" t="s">
        <v>60</v>
      </c>
      <c r="D5" s="60" t="s">
        <v>59</v>
      </c>
      <c r="E5" s="61" t="s">
        <v>60</v>
      </c>
      <c r="F5" s="60" t="s">
        <v>59</v>
      </c>
      <c r="G5" s="61" t="s">
        <v>87</v>
      </c>
      <c r="H5" s="60" t="s">
        <v>59</v>
      </c>
      <c r="I5" s="146" t="s">
        <v>88</v>
      </c>
      <c r="J5" s="60" t="s">
        <v>59</v>
      </c>
      <c r="K5" s="146" t="s">
        <v>89</v>
      </c>
      <c r="L5" s="60" t="s">
        <v>59</v>
      </c>
      <c r="M5" s="62" t="s">
        <v>90</v>
      </c>
      <c r="N5" s="208"/>
      <c r="O5" s="210"/>
      <c r="P5" s="212"/>
      <c r="Q5" s="214"/>
      <c r="R5" s="182"/>
    </row>
    <row r="6" spans="1:18" s="79" customFormat="1" ht="10.5">
      <c r="A6" s="63"/>
      <c r="B6" s="64" t="s">
        <v>0</v>
      </c>
      <c r="C6" s="65" t="s">
        <v>1</v>
      </c>
      <c r="D6" s="64" t="s">
        <v>0</v>
      </c>
      <c r="E6" s="65" t="s">
        <v>1</v>
      </c>
      <c r="F6" s="64" t="s">
        <v>0</v>
      </c>
      <c r="G6" s="65" t="s">
        <v>1</v>
      </c>
      <c r="H6" s="64" t="s">
        <v>0</v>
      </c>
      <c r="I6" s="65" t="s">
        <v>1</v>
      </c>
      <c r="J6" s="64" t="s">
        <v>0</v>
      </c>
      <c r="K6" s="65" t="s">
        <v>1</v>
      </c>
      <c r="L6" s="64" t="s">
        <v>0</v>
      </c>
      <c r="M6" s="65" t="s">
        <v>1</v>
      </c>
      <c r="N6" s="64" t="s">
        <v>0</v>
      </c>
      <c r="O6" s="80" t="s">
        <v>0</v>
      </c>
      <c r="P6" s="80" t="s">
        <v>0</v>
      </c>
      <c r="Q6" s="81" t="s">
        <v>0</v>
      </c>
      <c r="R6" s="67"/>
    </row>
    <row r="7" spans="1:18" ht="15.75" customHeight="1">
      <c r="A7" s="69" t="s">
        <v>26</v>
      </c>
      <c r="B7" s="104">
        <f>_xlfn.COMPOUNDVALUE(49)</f>
        <v>4847</v>
      </c>
      <c r="C7" s="105">
        <v>15283788</v>
      </c>
      <c r="D7" s="104">
        <f>_xlfn.COMPOUNDVALUE(50)</f>
        <v>2422</v>
      </c>
      <c r="E7" s="105">
        <v>805274</v>
      </c>
      <c r="F7" s="104">
        <f>_xlfn.COMPOUNDVALUE(51)</f>
        <v>7269</v>
      </c>
      <c r="G7" s="105">
        <v>16089062</v>
      </c>
      <c r="H7" s="104">
        <f>_xlfn.COMPOUNDVALUE(52)</f>
        <v>388</v>
      </c>
      <c r="I7" s="106">
        <v>857640</v>
      </c>
      <c r="J7" s="104">
        <v>425</v>
      </c>
      <c r="K7" s="106">
        <v>159767</v>
      </c>
      <c r="L7" s="104">
        <f>_xlfn.COMPOUNDVALUE(52)</f>
        <v>7812</v>
      </c>
      <c r="M7" s="106">
        <v>15391189</v>
      </c>
      <c r="N7" s="104">
        <v>7743</v>
      </c>
      <c r="O7" s="107">
        <v>315</v>
      </c>
      <c r="P7" s="107">
        <v>52</v>
      </c>
      <c r="Q7" s="108">
        <v>8110</v>
      </c>
      <c r="R7" s="83" t="s">
        <v>27</v>
      </c>
    </row>
    <row r="8" spans="1:18" ht="15.75" customHeight="1">
      <c r="A8" s="71" t="s">
        <v>28</v>
      </c>
      <c r="B8" s="109">
        <f>_xlfn.COMPOUNDVALUE(53)</f>
        <v>775</v>
      </c>
      <c r="C8" s="110">
        <v>1158384</v>
      </c>
      <c r="D8" s="109">
        <f>_xlfn.COMPOUNDVALUE(54)</f>
        <v>322</v>
      </c>
      <c r="E8" s="110">
        <v>102850</v>
      </c>
      <c r="F8" s="109">
        <f>_xlfn.COMPOUNDVALUE(55)</f>
        <v>1097</v>
      </c>
      <c r="G8" s="110">
        <v>1261234</v>
      </c>
      <c r="H8" s="109">
        <f>_xlfn.COMPOUNDVALUE(56)</f>
        <v>56</v>
      </c>
      <c r="I8" s="111">
        <v>96377</v>
      </c>
      <c r="J8" s="109">
        <v>79</v>
      </c>
      <c r="K8" s="111">
        <v>22322</v>
      </c>
      <c r="L8" s="109">
        <f>_xlfn.COMPOUNDVALUE(56)</f>
        <v>1193</v>
      </c>
      <c r="M8" s="111">
        <v>1187179</v>
      </c>
      <c r="N8" s="109">
        <v>1272</v>
      </c>
      <c r="O8" s="112">
        <v>50</v>
      </c>
      <c r="P8" s="112">
        <v>8</v>
      </c>
      <c r="Q8" s="113">
        <v>1330</v>
      </c>
      <c r="R8" s="72" t="s">
        <v>29</v>
      </c>
    </row>
    <row r="9" spans="1:18" ht="15.75" customHeight="1">
      <c r="A9" s="71" t="s">
        <v>30</v>
      </c>
      <c r="B9" s="109">
        <f>_xlfn.COMPOUNDVALUE(57)</f>
        <v>912</v>
      </c>
      <c r="C9" s="110">
        <v>1437114</v>
      </c>
      <c r="D9" s="109">
        <f>_xlfn.COMPOUNDVALUE(58)</f>
        <v>384</v>
      </c>
      <c r="E9" s="110">
        <v>114708</v>
      </c>
      <c r="F9" s="109">
        <f>_xlfn.COMPOUNDVALUE(59)</f>
        <v>1296</v>
      </c>
      <c r="G9" s="110">
        <v>1551822</v>
      </c>
      <c r="H9" s="109">
        <f>_xlfn.COMPOUNDVALUE(60)</f>
        <v>71</v>
      </c>
      <c r="I9" s="111">
        <v>172795</v>
      </c>
      <c r="J9" s="109">
        <v>85</v>
      </c>
      <c r="K9" s="111">
        <v>9621</v>
      </c>
      <c r="L9" s="109">
        <f>_xlfn.COMPOUNDVALUE(60)</f>
        <v>1391</v>
      </c>
      <c r="M9" s="111">
        <v>1388648</v>
      </c>
      <c r="N9" s="109">
        <v>1492</v>
      </c>
      <c r="O9" s="112">
        <v>55</v>
      </c>
      <c r="P9" s="112">
        <v>5</v>
      </c>
      <c r="Q9" s="113">
        <v>1552</v>
      </c>
      <c r="R9" s="72" t="s">
        <v>31</v>
      </c>
    </row>
    <row r="10" spans="1:18" ht="15.75" customHeight="1">
      <c r="A10" s="71" t="s">
        <v>32</v>
      </c>
      <c r="B10" s="109">
        <f>_xlfn.COMPOUNDVALUE(61)</f>
        <v>3945</v>
      </c>
      <c r="C10" s="110">
        <v>15287613</v>
      </c>
      <c r="D10" s="109">
        <f>_xlfn.COMPOUNDVALUE(62)</f>
        <v>1566</v>
      </c>
      <c r="E10" s="110">
        <v>552450</v>
      </c>
      <c r="F10" s="109">
        <f>_xlfn.COMPOUNDVALUE(63)</f>
        <v>5511</v>
      </c>
      <c r="G10" s="110">
        <v>15840063</v>
      </c>
      <c r="H10" s="109">
        <f>_xlfn.COMPOUNDVALUE(64)</f>
        <v>269</v>
      </c>
      <c r="I10" s="111">
        <v>537164</v>
      </c>
      <c r="J10" s="109">
        <v>340</v>
      </c>
      <c r="K10" s="111">
        <v>-31230</v>
      </c>
      <c r="L10" s="109">
        <f>_xlfn.COMPOUNDVALUE(64)</f>
        <v>5904</v>
      </c>
      <c r="M10" s="111">
        <v>15271669</v>
      </c>
      <c r="N10" s="109">
        <v>5874</v>
      </c>
      <c r="O10" s="112">
        <v>189</v>
      </c>
      <c r="P10" s="112">
        <v>32</v>
      </c>
      <c r="Q10" s="113">
        <v>6095</v>
      </c>
      <c r="R10" s="72" t="s">
        <v>33</v>
      </c>
    </row>
    <row r="11" spans="1:18" ht="15.75" customHeight="1">
      <c r="A11" s="71" t="s">
        <v>34</v>
      </c>
      <c r="B11" s="109">
        <f>_xlfn.COMPOUNDVALUE(65)</f>
        <v>1302</v>
      </c>
      <c r="C11" s="110">
        <v>2791617</v>
      </c>
      <c r="D11" s="109">
        <f>_xlfn.COMPOUNDVALUE(66)</f>
        <v>685</v>
      </c>
      <c r="E11" s="110">
        <v>213610</v>
      </c>
      <c r="F11" s="109">
        <f>_xlfn.COMPOUNDVALUE(67)</f>
        <v>1987</v>
      </c>
      <c r="G11" s="110">
        <v>3005227</v>
      </c>
      <c r="H11" s="109">
        <f>_xlfn.COMPOUNDVALUE(68)</f>
        <v>105</v>
      </c>
      <c r="I11" s="111">
        <v>164090</v>
      </c>
      <c r="J11" s="109">
        <v>119</v>
      </c>
      <c r="K11" s="111">
        <v>23948</v>
      </c>
      <c r="L11" s="109">
        <f>_xlfn.COMPOUNDVALUE(68)</f>
        <v>2146</v>
      </c>
      <c r="M11" s="111">
        <v>2865085</v>
      </c>
      <c r="N11" s="109">
        <v>2298</v>
      </c>
      <c r="O11" s="112">
        <v>88</v>
      </c>
      <c r="P11" s="112">
        <v>23</v>
      </c>
      <c r="Q11" s="113">
        <v>2409</v>
      </c>
      <c r="R11" s="72" t="s">
        <v>35</v>
      </c>
    </row>
    <row r="12" spans="1:18" ht="15.75" customHeight="1">
      <c r="A12" s="73" t="s">
        <v>36</v>
      </c>
      <c r="B12" s="114">
        <f>_xlfn.COMPOUNDVALUE(69)</f>
        <v>4341</v>
      </c>
      <c r="C12" s="115">
        <v>9943081</v>
      </c>
      <c r="D12" s="114">
        <f>_xlfn.COMPOUNDVALUE(70)</f>
        <v>2137</v>
      </c>
      <c r="E12" s="115">
        <v>721889</v>
      </c>
      <c r="F12" s="114">
        <f>_xlfn.COMPOUNDVALUE(71)</f>
        <v>6478</v>
      </c>
      <c r="G12" s="115">
        <v>10664971</v>
      </c>
      <c r="H12" s="114">
        <f>_xlfn.COMPOUNDVALUE(72)</f>
        <v>308</v>
      </c>
      <c r="I12" s="116">
        <v>675993</v>
      </c>
      <c r="J12" s="114">
        <v>508</v>
      </c>
      <c r="K12" s="116">
        <v>28253</v>
      </c>
      <c r="L12" s="114">
        <f>_xlfn.COMPOUNDVALUE(72)</f>
        <v>7017</v>
      </c>
      <c r="M12" s="116">
        <v>10017231</v>
      </c>
      <c r="N12" s="109">
        <v>7266</v>
      </c>
      <c r="O12" s="112">
        <v>307</v>
      </c>
      <c r="P12" s="112">
        <v>47</v>
      </c>
      <c r="Q12" s="113">
        <v>7620</v>
      </c>
      <c r="R12" s="72" t="s">
        <v>37</v>
      </c>
    </row>
    <row r="13" spans="1:18" s="123" customFormat="1" ht="15.75" customHeight="1" thickBot="1">
      <c r="A13" s="75"/>
      <c r="B13" s="117"/>
      <c r="C13" s="118"/>
      <c r="D13" s="119"/>
      <c r="E13" s="118"/>
      <c r="F13" s="119"/>
      <c r="G13" s="118"/>
      <c r="H13" s="119"/>
      <c r="I13" s="118"/>
      <c r="J13" s="119"/>
      <c r="K13" s="118"/>
      <c r="L13" s="119"/>
      <c r="M13" s="118"/>
      <c r="N13" s="120"/>
      <c r="O13" s="121"/>
      <c r="P13" s="121"/>
      <c r="Q13" s="122"/>
      <c r="R13" s="82" t="s">
        <v>42</v>
      </c>
    </row>
    <row r="14" spans="1:18" s="70" customFormat="1" ht="15.75" customHeight="1" thickBot="1" thickTop="1">
      <c r="A14" s="144" t="s">
        <v>86</v>
      </c>
      <c r="B14" s="124">
        <v>16122</v>
      </c>
      <c r="C14" s="125">
        <v>45901597</v>
      </c>
      <c r="D14" s="124">
        <v>7516</v>
      </c>
      <c r="E14" s="125">
        <v>2510781</v>
      </c>
      <c r="F14" s="124">
        <v>23638</v>
      </c>
      <c r="G14" s="125">
        <v>48412378</v>
      </c>
      <c r="H14" s="124">
        <v>1197</v>
      </c>
      <c r="I14" s="126">
        <v>2504058</v>
      </c>
      <c r="J14" s="124">
        <v>1556</v>
      </c>
      <c r="K14" s="126">
        <v>212682</v>
      </c>
      <c r="L14" s="124">
        <v>25463</v>
      </c>
      <c r="M14" s="126">
        <v>46121002</v>
      </c>
      <c r="N14" s="127">
        <v>25945</v>
      </c>
      <c r="O14" s="128">
        <v>1004</v>
      </c>
      <c r="P14" s="128">
        <v>167</v>
      </c>
      <c r="Q14" s="129">
        <v>27116</v>
      </c>
      <c r="R14" s="147" t="s">
        <v>86</v>
      </c>
    </row>
    <row r="15" spans="1:9" ht="13.5">
      <c r="A15" s="188" t="s">
        <v>43</v>
      </c>
      <c r="B15" s="188"/>
      <c r="C15" s="188"/>
      <c r="D15" s="188"/>
      <c r="E15" s="188"/>
      <c r="F15" s="188"/>
      <c r="G15" s="188"/>
      <c r="H15" s="188"/>
      <c r="I15" s="188"/>
    </row>
  </sheetData>
  <sheetProtection/>
  <mergeCells count="16">
    <mergeCell ref="A15:I15"/>
    <mergeCell ref="N3:Q3"/>
    <mergeCell ref="R3:R5"/>
    <mergeCell ref="B4:C4"/>
    <mergeCell ref="D4:E4"/>
    <mergeCell ref="F4:G4"/>
    <mergeCell ref="N4:N5"/>
    <mergeCell ref="O4:O5"/>
    <mergeCell ref="P4:P5"/>
    <mergeCell ref="Q4:Q5"/>
    <mergeCell ref="A2:I2"/>
    <mergeCell ref="A3:A5"/>
    <mergeCell ref="B3:G3"/>
    <mergeCell ref="H3:I4"/>
    <mergeCell ref="J3:K4"/>
    <mergeCell ref="L3:M4"/>
  </mergeCells>
  <printOptions/>
  <pageMargins left="0.7086614173228347" right="0.7086614173228347" top="0.7480314960629921" bottom="0.7480314960629921" header="0.31496062992125984" footer="0.31496062992125984"/>
  <pageSetup horizontalDpi="1200" verticalDpi="1200" orientation="landscape" paperSize="9" scale="65" r:id="rId1"/>
  <headerFooter>
    <oddFooter>&amp;R沖縄国税事務所
消費税
（H25）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国税庁</cp:lastModifiedBy>
  <cp:lastPrinted>2015-04-27T06:03:25Z</cp:lastPrinted>
  <dcterms:created xsi:type="dcterms:W3CDTF">2003-07-09T01:05:10Z</dcterms:created>
  <dcterms:modified xsi:type="dcterms:W3CDTF">2015-04-27T06:03:34Z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