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<sst xmlns="http://schemas.openxmlformats.org/spreadsheetml/2006/main" count="141" uniqueCount="70">
  <si>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</si>
  <si>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</si>
  <si>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</si>
  <si>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</si>
  <si>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</si>
  <si>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</si>
  <si>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</si>
  <si>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</si>
  <si>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</si>
  <si>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</si>
  <si>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</si>
  <si>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</si>
  <si>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</si>
  <si>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</si>
  <si>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</si>
  <si>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</si>
  <si>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</si>
  <si>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</si>
  <si>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</si>
  <si>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</si>
  <si>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</si>
  <si>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</si>
  <si>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</si>
  <si>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</si>
  <si>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</si>
  <si>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</si>
  <si>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</si>
  <si>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</si>
  <si>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</si>
  <si>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</si>
  <si>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</si>
  <si>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総　計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</si>
  <si>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</si>
  <si>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</si>
  <si>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</si>
  <si>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</si>
  <si>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</si>
  <si>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</si>
  <si>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</si>
  <si>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</si>
  <si>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</si>
  <si>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</si>
  <si>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</si>
  <si>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</si>
  <si>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</si>
  <si>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</si>
  <si>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</si>
  <si>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</si>
  <si>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</si>
  <si>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</si>
  <si>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</si>
  <si>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</si>
  <si>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</si>
  <si>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</si>
  <si>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</si>
  <si>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</si>
  <si>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</si>
  <si>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</si>
  <si>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</si>
  <si>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報酬・料金等
所　　　　得</t>
  </si>
  <si>
    <t>(2)　税務署別源泉徴収義務者数</t>
  </si>
  <si>
    <t>税 務 署 名</t>
  </si>
  <si>
    <t>利子所得等</t>
  </si>
  <si>
    <t>配当所得</t>
  </si>
  <si>
    <t>給与所得</t>
  </si>
  <si>
    <t>報酬・料金等
所得</t>
  </si>
  <si>
    <t>非居住者等
所得</t>
  </si>
  <si>
    <t>調査時点：平成28年６月30日</t>
  </si>
  <si>
    <t>-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</si>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</sst>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4" borderId="33" xfId="48" applyFont="1" applyFill="1" applyBorder="1" applyAlignment="1">
      <alignment horizontal="right" vertical="center"/>
    </xf>
    <xf numFmtId="38" fontId="2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0" fontId="4" fillId="35" borderId="36" xfId="0" applyFont="1" applyFill="1" applyBorder="1" applyAlignment="1">
      <alignment horizontal="right" vertical="center" wrapText="1"/>
    </xf>
    <xf numFmtId="0" fontId="2" fillId="36" borderId="37" xfId="0" applyFont="1" applyFill="1" applyBorder="1" applyAlignment="1">
      <alignment horizontal="distributed" vertical="center"/>
    </xf>
    <xf numFmtId="0" fontId="2" fillId="36" borderId="38" xfId="0" applyFont="1" applyFill="1" applyBorder="1" applyAlignment="1">
      <alignment horizontal="distributed" vertical="center"/>
    </xf>
    <xf numFmtId="0" fontId="3" fillId="36" borderId="31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38" fontId="2" fillId="34" borderId="43" xfId="48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distributed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44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41" fontId="2" fillId="33" borderId="46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33" borderId="43" xfId="0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horizontal="right" vertical="center"/>
    </xf>
    <xf numFmtId="3" fontId="2" fillId="33" borderId="56" xfId="0" applyNumberFormat="1" applyFont="1" applyFill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62" xfId="0" applyNumberFormat="1" applyFont="1" applyFill="1" applyBorder="1" applyAlignment="1">
      <alignment horizontal="right" vertical="center"/>
    </xf>
    <xf numFmtId="38" fontId="3" fillId="34" borderId="48" xfId="48" applyFont="1" applyFill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53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L25" sqref="L25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9" ht="12" thickBot="1">
      <c r="A3" s="4" t="s">
        <v>34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8" t="s">
        <v>27</v>
      </c>
      <c r="B4" s="25" t="s">
        <v>28</v>
      </c>
      <c r="C4" s="26" t="s">
        <v>25</v>
      </c>
      <c r="D4" s="67" t="s">
        <v>37</v>
      </c>
      <c r="E4" s="65" t="s">
        <v>26</v>
      </c>
      <c r="F4" s="65" t="s">
        <v>9</v>
      </c>
      <c r="G4" s="66" t="s">
        <v>59</v>
      </c>
      <c r="H4" s="27" t="s">
        <v>36</v>
      </c>
      <c r="I4" s="46" t="s">
        <v>0</v>
      </c>
      <c r="J4" s="64" t="s">
        <v>32</v>
      </c>
    </row>
    <row r="5" spans="1:10" ht="11.25">
      <c r="A5" s="31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47" t="s">
        <v>2</v>
      </c>
      <c r="J5" s="59"/>
    </row>
    <row r="6" spans="1:10" ht="15" customHeight="1">
      <c r="A6" s="39" t="s">
        <v>38</v>
      </c>
      <c r="B6" s="73">
        <v>648766</v>
      </c>
      <c r="C6" s="74">
        <v>8964466</v>
      </c>
      <c r="D6" s="74">
        <v>1993230</v>
      </c>
      <c r="E6" s="74">
        <v>32109444</v>
      </c>
      <c r="F6" s="74">
        <v>615435</v>
      </c>
      <c r="G6" s="74">
        <v>1351041</v>
      </c>
      <c r="H6" s="74">
        <v>112404</v>
      </c>
      <c r="I6" s="75">
        <v>45794785</v>
      </c>
      <c r="J6" s="60" t="str">
        <f>IF(A6="","",A6)</f>
        <v>富山</v>
      </c>
    </row>
    <row r="7" spans="1:10" ht="15" customHeight="1">
      <c r="A7" s="40" t="s">
        <v>39</v>
      </c>
      <c r="B7" s="76">
        <v>214195</v>
      </c>
      <c r="C7" s="77">
        <v>2754226</v>
      </c>
      <c r="D7" s="77">
        <v>704906</v>
      </c>
      <c r="E7" s="77">
        <v>14364001</v>
      </c>
      <c r="F7" s="77">
        <v>271777</v>
      </c>
      <c r="G7" s="77">
        <v>552375</v>
      </c>
      <c r="H7" s="77">
        <v>30729</v>
      </c>
      <c r="I7" s="78">
        <v>18892209</v>
      </c>
      <c r="J7" s="61" t="str">
        <f>IF(A7="","",A7)</f>
        <v>高岡</v>
      </c>
    </row>
    <row r="8" spans="1:10" ht="15" customHeight="1">
      <c r="A8" s="40" t="s">
        <v>40</v>
      </c>
      <c r="B8" s="76">
        <v>178047</v>
      </c>
      <c r="C8" s="77">
        <v>926156</v>
      </c>
      <c r="D8" s="77">
        <v>35220</v>
      </c>
      <c r="E8" s="77">
        <v>11372551</v>
      </c>
      <c r="F8" s="77">
        <v>211858</v>
      </c>
      <c r="G8" s="77">
        <v>314088</v>
      </c>
      <c r="H8" s="77">
        <v>51048</v>
      </c>
      <c r="I8" s="78">
        <v>13088967</v>
      </c>
      <c r="J8" s="61" t="str">
        <f>IF(A8="","",A8)</f>
        <v>魚津</v>
      </c>
    </row>
    <row r="9" spans="1:10" ht="15" customHeight="1">
      <c r="A9" s="34" t="s">
        <v>41</v>
      </c>
      <c r="B9" s="76">
        <v>104057</v>
      </c>
      <c r="C9" s="77">
        <v>1166506</v>
      </c>
      <c r="D9" s="77">
        <v>169122</v>
      </c>
      <c r="E9" s="77">
        <v>5110368</v>
      </c>
      <c r="F9" s="77">
        <v>62228</v>
      </c>
      <c r="G9" s="77">
        <v>243043</v>
      </c>
      <c r="H9" s="77">
        <v>6423</v>
      </c>
      <c r="I9" s="78">
        <v>6861747</v>
      </c>
      <c r="J9" s="57" t="str">
        <f>IF(A9="","",A9)</f>
        <v>砺波</v>
      </c>
    </row>
    <row r="10" spans="1:10" ht="15" customHeight="1">
      <c r="A10" s="43" t="s">
        <v>42</v>
      </c>
      <c r="B10" s="79">
        <v>1145065</v>
      </c>
      <c r="C10" s="80">
        <v>13811354</v>
      </c>
      <c r="D10" s="80">
        <v>2902478</v>
      </c>
      <c r="E10" s="80">
        <v>62956363</v>
      </c>
      <c r="F10" s="80">
        <v>1161298</v>
      </c>
      <c r="G10" s="80">
        <v>2460548</v>
      </c>
      <c r="H10" s="80">
        <v>200604</v>
      </c>
      <c r="I10" s="81">
        <v>84637709</v>
      </c>
      <c r="J10" s="62" t="str">
        <f>IF(A10="","",A10)</f>
        <v>富山県計</v>
      </c>
    </row>
    <row r="11" spans="1:10" ht="15" customHeight="1">
      <c r="A11" s="45"/>
      <c r="B11" s="82"/>
      <c r="C11" s="83"/>
      <c r="D11" s="83"/>
      <c r="E11" s="83"/>
      <c r="F11" s="83"/>
      <c r="G11" s="83"/>
      <c r="H11" s="83"/>
      <c r="I11" s="84"/>
      <c r="J11" s="48"/>
    </row>
    <row r="12" spans="1:10" ht="15" customHeight="1">
      <c r="A12" s="39" t="s">
        <v>43</v>
      </c>
      <c r="B12" s="73">
        <v>1647344</v>
      </c>
      <c r="C12" s="74">
        <v>5828836</v>
      </c>
      <c r="D12" s="74">
        <v>3017708</v>
      </c>
      <c r="E12" s="74">
        <v>37833941</v>
      </c>
      <c r="F12" s="74">
        <v>508613</v>
      </c>
      <c r="G12" s="74">
        <v>1987396</v>
      </c>
      <c r="H12" s="74">
        <v>112171</v>
      </c>
      <c r="I12" s="75">
        <v>50936009</v>
      </c>
      <c r="J12" s="63" t="str">
        <f aca="true" t="shared" si="0" ref="J12:J17">IF(A12="","",A12)</f>
        <v>金沢</v>
      </c>
    </row>
    <row r="13" spans="1:10" ht="15" customHeight="1">
      <c r="A13" s="39" t="s">
        <v>44</v>
      </c>
      <c r="B13" s="73">
        <v>66167</v>
      </c>
      <c r="C13" s="74">
        <v>602470</v>
      </c>
      <c r="D13" s="74">
        <v>16840</v>
      </c>
      <c r="E13" s="74">
        <v>4162438</v>
      </c>
      <c r="F13" s="74">
        <v>31709</v>
      </c>
      <c r="G13" s="74">
        <v>165678</v>
      </c>
      <c r="H13" s="74">
        <v>17046</v>
      </c>
      <c r="I13" s="75">
        <v>5062349</v>
      </c>
      <c r="J13" s="60" t="str">
        <f t="shared" si="0"/>
        <v>七尾</v>
      </c>
    </row>
    <row r="14" spans="1:10" s="5" customFormat="1" ht="15" customHeight="1">
      <c r="A14" s="40" t="s">
        <v>45</v>
      </c>
      <c r="B14" s="76">
        <v>120364</v>
      </c>
      <c r="C14" s="77">
        <v>911445</v>
      </c>
      <c r="D14" s="77">
        <v>15868</v>
      </c>
      <c r="E14" s="77">
        <v>10489842</v>
      </c>
      <c r="F14" s="77">
        <v>223418</v>
      </c>
      <c r="G14" s="77">
        <v>324234</v>
      </c>
      <c r="H14" s="77">
        <v>16792</v>
      </c>
      <c r="I14" s="78">
        <v>12101962</v>
      </c>
      <c r="J14" s="61" t="str">
        <f t="shared" si="0"/>
        <v>小松</v>
      </c>
    </row>
    <row r="15" spans="1:10" ht="15" customHeight="1">
      <c r="A15" s="40" t="s">
        <v>46</v>
      </c>
      <c r="B15" s="76">
        <v>35651</v>
      </c>
      <c r="C15" s="77">
        <v>178341</v>
      </c>
      <c r="D15" s="77">
        <v>11285</v>
      </c>
      <c r="E15" s="77">
        <v>1630296</v>
      </c>
      <c r="F15" s="77">
        <v>17868</v>
      </c>
      <c r="G15" s="77">
        <v>60858</v>
      </c>
      <c r="H15" s="85" t="s">
        <v>68</v>
      </c>
      <c r="I15" s="78">
        <v>1934300</v>
      </c>
      <c r="J15" s="61" t="str">
        <f t="shared" si="0"/>
        <v>輪島</v>
      </c>
    </row>
    <row r="16" spans="1:10" ht="15" customHeight="1">
      <c r="A16" s="40" t="s">
        <v>47</v>
      </c>
      <c r="B16" s="76">
        <v>63739</v>
      </c>
      <c r="C16" s="77">
        <v>2630133</v>
      </c>
      <c r="D16" s="77">
        <v>51823</v>
      </c>
      <c r="E16" s="77">
        <v>7076674</v>
      </c>
      <c r="F16" s="77">
        <v>246088</v>
      </c>
      <c r="G16" s="77">
        <v>201857</v>
      </c>
      <c r="H16" s="77">
        <v>27571</v>
      </c>
      <c r="I16" s="78">
        <v>10297885</v>
      </c>
      <c r="J16" s="61" t="str">
        <f t="shared" si="0"/>
        <v>松任</v>
      </c>
    </row>
    <row r="17" spans="1:10" ht="15" customHeight="1">
      <c r="A17" s="43" t="s">
        <v>48</v>
      </c>
      <c r="B17" s="79">
        <v>1933265</v>
      </c>
      <c r="C17" s="80">
        <v>10151226</v>
      </c>
      <c r="D17" s="80">
        <v>3113523</v>
      </c>
      <c r="E17" s="80">
        <v>61193191</v>
      </c>
      <c r="F17" s="80">
        <v>1027696</v>
      </c>
      <c r="G17" s="80">
        <v>2740023</v>
      </c>
      <c r="H17" s="80">
        <v>173581</v>
      </c>
      <c r="I17" s="81">
        <v>80332505</v>
      </c>
      <c r="J17" s="62" t="str">
        <f t="shared" si="0"/>
        <v>石川県計</v>
      </c>
    </row>
    <row r="18" spans="1:10" ht="15" customHeight="1">
      <c r="A18" s="35"/>
      <c r="B18" s="86"/>
      <c r="C18" s="87"/>
      <c r="D18" s="87"/>
      <c r="E18" s="87"/>
      <c r="F18" s="87"/>
      <c r="G18" s="87"/>
      <c r="H18" s="87"/>
      <c r="I18" s="7"/>
      <c r="J18" s="23"/>
    </row>
    <row r="19" spans="1:10" ht="15" customHeight="1">
      <c r="A19" s="68" t="s">
        <v>49</v>
      </c>
      <c r="B19" s="88">
        <v>439292</v>
      </c>
      <c r="C19" s="89">
        <v>3586542</v>
      </c>
      <c r="D19" s="89">
        <v>1723756</v>
      </c>
      <c r="E19" s="89">
        <v>21854021</v>
      </c>
      <c r="F19" s="89">
        <v>444143</v>
      </c>
      <c r="G19" s="89">
        <v>1176070</v>
      </c>
      <c r="H19" s="89">
        <v>70589</v>
      </c>
      <c r="I19" s="90">
        <v>29294413</v>
      </c>
      <c r="J19" s="69" t="str">
        <f>IF(A19="","",A19)</f>
        <v>福井</v>
      </c>
    </row>
    <row r="20" spans="1:10" ht="15" customHeight="1">
      <c r="A20" s="39" t="s">
        <v>50</v>
      </c>
      <c r="B20" s="73">
        <v>65184</v>
      </c>
      <c r="C20" s="74">
        <v>272845</v>
      </c>
      <c r="D20" s="74">
        <v>75994</v>
      </c>
      <c r="E20" s="74">
        <v>3513910</v>
      </c>
      <c r="F20" s="74">
        <v>36662</v>
      </c>
      <c r="G20" s="74">
        <v>117169</v>
      </c>
      <c r="H20" s="74">
        <v>980</v>
      </c>
      <c r="I20" s="75">
        <v>4082744</v>
      </c>
      <c r="J20" s="60" t="str">
        <f aca="true" t="shared" si="1" ref="J20:J25">IF(A20="","",A20)</f>
        <v>敦賀</v>
      </c>
    </row>
    <row r="21" spans="1:10" ht="15" customHeight="1">
      <c r="A21" s="40" t="s">
        <v>51</v>
      </c>
      <c r="B21" s="76">
        <v>147838</v>
      </c>
      <c r="C21" s="77">
        <v>5348933</v>
      </c>
      <c r="D21" s="77">
        <v>114486</v>
      </c>
      <c r="E21" s="77">
        <v>8002705</v>
      </c>
      <c r="F21" s="77">
        <v>103129</v>
      </c>
      <c r="G21" s="77">
        <v>278427</v>
      </c>
      <c r="H21" s="77">
        <v>58152</v>
      </c>
      <c r="I21" s="78">
        <v>14053670</v>
      </c>
      <c r="J21" s="61" t="str">
        <f t="shared" si="1"/>
        <v>武生</v>
      </c>
    </row>
    <row r="22" spans="1:10" ht="15" customHeight="1">
      <c r="A22" s="40" t="s">
        <v>52</v>
      </c>
      <c r="B22" s="76">
        <v>51188</v>
      </c>
      <c r="C22" s="77">
        <v>235718</v>
      </c>
      <c r="D22" s="77">
        <v>62873</v>
      </c>
      <c r="E22" s="77">
        <v>1712415</v>
      </c>
      <c r="F22" s="77" t="s">
        <v>69</v>
      </c>
      <c r="G22" s="77">
        <v>73670</v>
      </c>
      <c r="H22" s="77" t="s">
        <v>69</v>
      </c>
      <c r="I22" s="78">
        <v>2162504</v>
      </c>
      <c r="J22" s="61" t="str">
        <f t="shared" si="1"/>
        <v>小浜</v>
      </c>
    </row>
    <row r="23" spans="1:10" ht="15" customHeight="1">
      <c r="A23" s="40" t="s">
        <v>53</v>
      </c>
      <c r="B23" s="76">
        <v>35181</v>
      </c>
      <c r="C23" s="77">
        <v>97905</v>
      </c>
      <c r="D23" s="77">
        <v>58129</v>
      </c>
      <c r="E23" s="77">
        <v>1610066</v>
      </c>
      <c r="F23" s="77" t="s">
        <v>69</v>
      </c>
      <c r="G23" s="77">
        <v>62881</v>
      </c>
      <c r="H23" s="77" t="s">
        <v>69</v>
      </c>
      <c r="I23" s="78">
        <v>1900970</v>
      </c>
      <c r="J23" s="61" t="str">
        <f t="shared" si="1"/>
        <v>大野</v>
      </c>
    </row>
    <row r="24" spans="1:10" s="5" customFormat="1" ht="15" customHeight="1">
      <c r="A24" s="40" t="s">
        <v>54</v>
      </c>
      <c r="B24" s="76">
        <v>76143</v>
      </c>
      <c r="C24" s="77">
        <v>1108545</v>
      </c>
      <c r="D24" s="77">
        <v>48128</v>
      </c>
      <c r="E24" s="77">
        <v>4390210</v>
      </c>
      <c r="F24" s="77">
        <v>76147</v>
      </c>
      <c r="G24" s="77">
        <v>241510</v>
      </c>
      <c r="H24" s="77">
        <v>13829</v>
      </c>
      <c r="I24" s="78">
        <v>5954513</v>
      </c>
      <c r="J24" s="61" t="str">
        <f t="shared" si="1"/>
        <v>三国</v>
      </c>
    </row>
    <row r="25" spans="1:10" ht="15" customHeight="1">
      <c r="A25" s="43" t="s">
        <v>55</v>
      </c>
      <c r="B25" s="79">
        <v>814827</v>
      </c>
      <c r="C25" s="80">
        <v>10650488</v>
      </c>
      <c r="D25" s="80">
        <v>2083366</v>
      </c>
      <c r="E25" s="80">
        <v>41083327</v>
      </c>
      <c r="F25" s="80">
        <v>721990</v>
      </c>
      <c r="G25" s="80">
        <v>1949728</v>
      </c>
      <c r="H25" s="80">
        <v>145089</v>
      </c>
      <c r="I25" s="81">
        <v>57448814</v>
      </c>
      <c r="J25" s="62" t="str">
        <f t="shared" si="1"/>
        <v>福井県計</v>
      </c>
    </row>
    <row r="26" spans="1:10" ht="11.25">
      <c r="A26" s="35"/>
      <c r="B26" s="86"/>
      <c r="C26" s="87"/>
      <c r="D26" s="87"/>
      <c r="E26" s="87"/>
      <c r="F26" s="87"/>
      <c r="G26" s="87"/>
      <c r="H26" s="87"/>
      <c r="I26" s="7"/>
      <c r="J26" s="23"/>
    </row>
    <row r="27" spans="1:10" ht="12" thickBot="1">
      <c r="A27" s="41"/>
      <c r="B27" s="91"/>
      <c r="C27" s="92"/>
      <c r="D27" s="92"/>
      <c r="E27" s="92"/>
      <c r="F27" s="92"/>
      <c r="G27" s="92"/>
      <c r="H27" s="92"/>
      <c r="I27" s="93"/>
      <c r="J27" s="49"/>
    </row>
    <row r="28" spans="1:10" ht="15" customHeight="1" thickBot="1" thickTop="1">
      <c r="A28" s="37" t="s">
        <v>29</v>
      </c>
      <c r="B28" s="94">
        <v>3893158</v>
      </c>
      <c r="C28" s="95">
        <v>34613068</v>
      </c>
      <c r="D28" s="95">
        <v>8099367</v>
      </c>
      <c r="E28" s="95">
        <v>165232881</v>
      </c>
      <c r="F28" s="95">
        <v>2910983</v>
      </c>
      <c r="G28" s="95">
        <v>7150297</v>
      </c>
      <c r="H28" s="95">
        <v>519272</v>
      </c>
      <c r="I28" s="96">
        <v>222419027</v>
      </c>
      <c r="J28" s="50" t="s">
        <v>31</v>
      </c>
    </row>
    <row r="29" spans="1:9" ht="11.25">
      <c r="A29" s="9" t="s">
        <v>57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58</v>
      </c>
      <c r="B30" s="44"/>
      <c r="C30" s="44"/>
      <c r="D30" s="44"/>
      <c r="E30" s="44"/>
      <c r="F30" s="44"/>
      <c r="G30" s="44"/>
      <c r="H30" s="44"/>
      <c r="I30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（Ｈ27）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D30" sqref="D30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60</v>
      </c>
      <c r="B1" s="4"/>
      <c r="C1" s="4"/>
      <c r="D1" s="4"/>
      <c r="E1" s="4"/>
      <c r="F1" s="4"/>
      <c r="G1" s="4"/>
    </row>
    <row r="2" spans="1:8" ht="11.25" customHeight="1">
      <c r="A2" s="106" t="s">
        <v>61</v>
      </c>
      <c r="B2" s="111" t="s">
        <v>62</v>
      </c>
      <c r="C2" s="117" t="s">
        <v>63</v>
      </c>
      <c r="D2" s="115" t="s">
        <v>37</v>
      </c>
      <c r="E2" s="113" t="s">
        <v>64</v>
      </c>
      <c r="F2" s="115" t="s">
        <v>65</v>
      </c>
      <c r="G2" s="108" t="s">
        <v>66</v>
      </c>
      <c r="H2" s="103" t="s">
        <v>33</v>
      </c>
    </row>
    <row r="3" spans="1:8" ht="11.25" customHeight="1">
      <c r="A3" s="107"/>
      <c r="B3" s="112"/>
      <c r="C3" s="118"/>
      <c r="D3" s="116"/>
      <c r="E3" s="114"/>
      <c r="F3" s="116"/>
      <c r="G3" s="109"/>
      <c r="H3" s="104"/>
    </row>
    <row r="4" spans="1:8" ht="22.5" customHeight="1">
      <c r="A4" s="107"/>
      <c r="B4" s="112"/>
      <c r="C4" s="118"/>
      <c r="D4" s="116"/>
      <c r="E4" s="114"/>
      <c r="F4" s="119"/>
      <c r="G4" s="110"/>
      <c r="H4" s="105"/>
    </row>
    <row r="5" spans="1:8" s="2" customFormat="1" ht="11.25">
      <c r="A5" s="32"/>
      <c r="B5" s="30" t="s">
        <v>30</v>
      </c>
      <c r="C5" s="30" t="s">
        <v>30</v>
      </c>
      <c r="D5" s="30" t="s">
        <v>30</v>
      </c>
      <c r="E5" s="30" t="s">
        <v>30</v>
      </c>
      <c r="F5" s="30" t="s">
        <v>30</v>
      </c>
      <c r="G5" s="30" t="s">
        <v>30</v>
      </c>
      <c r="H5" s="55"/>
    </row>
    <row r="6" spans="1:8" ht="15" customHeight="1">
      <c r="A6" s="33" t="s">
        <v>38</v>
      </c>
      <c r="B6" s="52">
        <v>223</v>
      </c>
      <c r="C6" s="52">
        <v>757</v>
      </c>
      <c r="D6" s="52">
        <v>86</v>
      </c>
      <c r="E6" s="52">
        <v>12146</v>
      </c>
      <c r="F6" s="52">
        <f>8485+803+6+25</f>
        <v>9319</v>
      </c>
      <c r="G6" s="52">
        <v>70</v>
      </c>
      <c r="H6" s="56" t="str">
        <f>IF(A6="","",A6)</f>
        <v>富山</v>
      </c>
    </row>
    <row r="7" spans="1:8" ht="15" customHeight="1">
      <c r="A7" s="34" t="s">
        <v>39</v>
      </c>
      <c r="B7" s="53">
        <v>180</v>
      </c>
      <c r="C7" s="53">
        <v>471</v>
      </c>
      <c r="D7" s="53">
        <v>44</v>
      </c>
      <c r="E7" s="53">
        <v>9006</v>
      </c>
      <c r="F7" s="53">
        <f>6424+386+4+28</f>
        <v>6842</v>
      </c>
      <c r="G7" s="53">
        <v>30</v>
      </c>
      <c r="H7" s="57" t="str">
        <f>IF(A7="","",A7)</f>
        <v>高岡</v>
      </c>
    </row>
    <row r="8" spans="1:8" ht="15" customHeight="1">
      <c r="A8" s="34" t="s">
        <v>40</v>
      </c>
      <c r="B8" s="53">
        <v>84</v>
      </c>
      <c r="C8" s="53">
        <v>197</v>
      </c>
      <c r="D8" s="53">
        <v>21</v>
      </c>
      <c r="E8" s="53">
        <v>4517</v>
      </c>
      <c r="F8" s="53">
        <f>3371+225+2+14</f>
        <v>3612</v>
      </c>
      <c r="G8" s="53">
        <v>22</v>
      </c>
      <c r="H8" s="57" t="str">
        <f>IF(A8="","",A8)</f>
        <v>魚津</v>
      </c>
    </row>
    <row r="9" spans="1:8" ht="15" customHeight="1">
      <c r="A9" s="34" t="s">
        <v>41</v>
      </c>
      <c r="B9" s="53">
        <v>70</v>
      </c>
      <c r="C9" s="53">
        <v>195</v>
      </c>
      <c r="D9" s="53">
        <v>15</v>
      </c>
      <c r="E9" s="53">
        <v>3545</v>
      </c>
      <c r="F9" s="53">
        <f>2643+170+12+6</f>
        <v>2831</v>
      </c>
      <c r="G9" s="53">
        <v>21</v>
      </c>
      <c r="H9" s="57" t="str">
        <f>IF(A9="","",A9)</f>
        <v>砺波</v>
      </c>
    </row>
    <row r="10" spans="1:10" ht="15" customHeight="1">
      <c r="A10" s="42" t="s">
        <v>42</v>
      </c>
      <c r="B10" s="97">
        <f aca="true" t="shared" si="0" ref="B10:G10">SUM(B6:B9)</f>
        <v>557</v>
      </c>
      <c r="C10" s="97">
        <f t="shared" si="0"/>
        <v>1620</v>
      </c>
      <c r="D10" s="97">
        <f t="shared" si="0"/>
        <v>166</v>
      </c>
      <c r="E10" s="97">
        <f t="shared" si="0"/>
        <v>29214</v>
      </c>
      <c r="F10" s="97">
        <f t="shared" si="0"/>
        <v>22604</v>
      </c>
      <c r="G10" s="97">
        <f t="shared" si="0"/>
        <v>143</v>
      </c>
      <c r="H10" s="58" t="str">
        <f>IF(A10="","",A10)</f>
        <v>富山県計</v>
      </c>
      <c r="I10" s="5"/>
      <c r="J10" s="5"/>
    </row>
    <row r="11" spans="1:8" ht="15" customHeight="1">
      <c r="A11" s="45"/>
      <c r="B11" s="98"/>
      <c r="C11" s="98"/>
      <c r="D11" s="98"/>
      <c r="E11" s="98"/>
      <c r="F11" s="98"/>
      <c r="G11" s="98"/>
      <c r="H11" s="48"/>
    </row>
    <row r="12" spans="1:8" ht="15" customHeight="1">
      <c r="A12" s="33" t="s">
        <v>43</v>
      </c>
      <c r="B12" s="52">
        <v>275</v>
      </c>
      <c r="C12" s="52">
        <v>952</v>
      </c>
      <c r="D12" s="52">
        <v>61</v>
      </c>
      <c r="E12" s="52">
        <v>18049</v>
      </c>
      <c r="F12" s="52">
        <f>1+13080+1225+12+19</f>
        <v>14337</v>
      </c>
      <c r="G12" s="54">
        <v>62</v>
      </c>
      <c r="H12" s="56" t="str">
        <f aca="true" t="shared" si="1" ref="H12:H17">IF(A12="","",A12)</f>
        <v>金沢</v>
      </c>
    </row>
    <row r="13" spans="1:8" ht="15" customHeight="1">
      <c r="A13" s="34" t="s">
        <v>44</v>
      </c>
      <c r="B13" s="53">
        <v>60</v>
      </c>
      <c r="C13" s="53">
        <v>104</v>
      </c>
      <c r="D13" s="53">
        <v>14</v>
      </c>
      <c r="E13" s="53">
        <v>3337</v>
      </c>
      <c r="F13" s="53">
        <f>2979+147+10+6</f>
        <v>3142</v>
      </c>
      <c r="G13" s="53">
        <v>7</v>
      </c>
      <c r="H13" s="57" t="str">
        <f t="shared" si="1"/>
        <v>七尾</v>
      </c>
    </row>
    <row r="14" spans="1:10" s="5" customFormat="1" ht="15" customHeight="1">
      <c r="A14" s="34" t="s">
        <v>45</v>
      </c>
      <c r="B14" s="53">
        <v>88</v>
      </c>
      <c r="C14" s="53">
        <v>248</v>
      </c>
      <c r="D14" s="53">
        <v>14</v>
      </c>
      <c r="E14" s="53">
        <v>6699</v>
      </c>
      <c r="F14" s="53">
        <f>4893+267+12+15</f>
        <v>5187</v>
      </c>
      <c r="G14" s="53">
        <v>22</v>
      </c>
      <c r="H14" s="57" t="str">
        <f t="shared" si="1"/>
        <v>小松</v>
      </c>
      <c r="I14" s="1"/>
      <c r="J14" s="1"/>
    </row>
    <row r="15" spans="1:8" ht="15" customHeight="1">
      <c r="A15" s="34" t="s">
        <v>46</v>
      </c>
      <c r="B15" s="53">
        <v>49</v>
      </c>
      <c r="C15" s="53">
        <v>71</v>
      </c>
      <c r="D15" s="53">
        <v>15</v>
      </c>
      <c r="E15" s="53">
        <v>1835</v>
      </c>
      <c r="F15" s="53">
        <f>1409+73+3+7</f>
        <v>1492</v>
      </c>
      <c r="G15" s="53">
        <v>0</v>
      </c>
      <c r="H15" s="57" t="str">
        <f t="shared" si="1"/>
        <v>輪島</v>
      </c>
    </row>
    <row r="16" spans="1:8" ht="15" customHeight="1">
      <c r="A16" s="34" t="s">
        <v>47</v>
      </c>
      <c r="B16" s="53">
        <v>52</v>
      </c>
      <c r="C16" s="53">
        <v>199</v>
      </c>
      <c r="D16" s="53">
        <v>9</v>
      </c>
      <c r="E16" s="53">
        <v>4243</v>
      </c>
      <c r="F16" s="53">
        <f>2901+183+1+6</f>
        <v>3091</v>
      </c>
      <c r="G16" s="53">
        <v>14</v>
      </c>
      <c r="H16" s="57" t="str">
        <f t="shared" si="1"/>
        <v>松任</v>
      </c>
    </row>
    <row r="17" spans="1:10" ht="15" customHeight="1">
      <c r="A17" s="42" t="s">
        <v>48</v>
      </c>
      <c r="B17" s="97">
        <f aca="true" t="shared" si="2" ref="B17:G17">SUM(B12:B16)</f>
        <v>524</v>
      </c>
      <c r="C17" s="97">
        <f t="shared" si="2"/>
        <v>1574</v>
      </c>
      <c r="D17" s="97">
        <f t="shared" si="2"/>
        <v>113</v>
      </c>
      <c r="E17" s="97">
        <f t="shared" si="2"/>
        <v>34163</v>
      </c>
      <c r="F17" s="97">
        <f t="shared" si="2"/>
        <v>27249</v>
      </c>
      <c r="G17" s="97">
        <f t="shared" si="2"/>
        <v>105</v>
      </c>
      <c r="H17" s="58" t="str">
        <f t="shared" si="1"/>
        <v>石川県計</v>
      </c>
      <c r="I17" s="5"/>
      <c r="J17" s="5"/>
    </row>
    <row r="18" spans="1:8" ht="15" customHeight="1">
      <c r="A18" s="35"/>
      <c r="B18" s="99"/>
      <c r="C18" s="99"/>
      <c r="D18" s="99"/>
      <c r="E18" s="99"/>
      <c r="F18" s="99"/>
      <c r="G18" s="99"/>
      <c r="H18" s="23"/>
    </row>
    <row r="19" spans="1:8" ht="15" customHeight="1">
      <c r="A19" s="70" t="s">
        <v>49</v>
      </c>
      <c r="B19" s="71">
        <v>171</v>
      </c>
      <c r="C19" s="71">
        <v>515</v>
      </c>
      <c r="D19" s="71">
        <v>67</v>
      </c>
      <c r="E19" s="71">
        <v>10111</v>
      </c>
      <c r="F19" s="71">
        <f>7426+957+9+1</f>
        <v>8393</v>
      </c>
      <c r="G19" s="71">
        <v>55</v>
      </c>
      <c r="H19" s="72" t="str">
        <f>IF(A19="","",A19)</f>
        <v>福井</v>
      </c>
    </row>
    <row r="20" spans="1:8" ht="15" customHeight="1">
      <c r="A20" s="34" t="s">
        <v>50</v>
      </c>
      <c r="B20" s="53">
        <v>39</v>
      </c>
      <c r="C20" s="53">
        <v>89</v>
      </c>
      <c r="D20" s="53">
        <v>15</v>
      </c>
      <c r="E20" s="53">
        <v>2738</v>
      </c>
      <c r="F20" s="53">
        <v>1644</v>
      </c>
      <c r="G20" s="53">
        <v>4</v>
      </c>
      <c r="H20" s="57" t="str">
        <f aca="true" t="shared" si="3" ref="H20:H25">IF(A20="","",A20)</f>
        <v>敦賀</v>
      </c>
    </row>
    <row r="21" spans="1:8" ht="15" customHeight="1">
      <c r="A21" s="34" t="s">
        <v>51</v>
      </c>
      <c r="B21" s="53">
        <v>115</v>
      </c>
      <c r="C21" s="53">
        <v>237</v>
      </c>
      <c r="D21" s="53">
        <v>32</v>
      </c>
      <c r="E21" s="53">
        <v>5445</v>
      </c>
      <c r="F21" s="53">
        <f>3293+277+1+3</f>
        <v>3574</v>
      </c>
      <c r="G21" s="53">
        <v>23</v>
      </c>
      <c r="H21" s="57" t="str">
        <f t="shared" si="3"/>
        <v>武生</v>
      </c>
    </row>
    <row r="22" spans="1:8" ht="15" customHeight="1">
      <c r="A22" s="34" t="s">
        <v>52</v>
      </c>
      <c r="B22" s="53">
        <v>27</v>
      </c>
      <c r="C22" s="53">
        <v>51</v>
      </c>
      <c r="D22" s="53">
        <v>10</v>
      </c>
      <c r="E22" s="53">
        <v>1328</v>
      </c>
      <c r="F22" s="53">
        <f>1030+73+5</f>
        <v>1108</v>
      </c>
      <c r="G22" s="53">
        <v>2</v>
      </c>
      <c r="H22" s="57" t="str">
        <f t="shared" si="3"/>
        <v>小浜</v>
      </c>
    </row>
    <row r="23" spans="1:8" ht="15" customHeight="1">
      <c r="A23" s="34" t="s">
        <v>53</v>
      </c>
      <c r="B23" s="53">
        <v>29</v>
      </c>
      <c r="C23" s="53">
        <v>35</v>
      </c>
      <c r="D23" s="53">
        <v>9</v>
      </c>
      <c r="E23" s="53">
        <v>1852</v>
      </c>
      <c r="F23" s="53">
        <f>938+97+1</f>
        <v>1036</v>
      </c>
      <c r="G23" s="53">
        <v>2</v>
      </c>
      <c r="H23" s="57" t="str">
        <f t="shared" si="3"/>
        <v>大野</v>
      </c>
    </row>
    <row r="24" spans="1:10" s="5" customFormat="1" ht="15" customHeight="1">
      <c r="A24" s="34" t="s">
        <v>54</v>
      </c>
      <c r="B24" s="53">
        <v>42</v>
      </c>
      <c r="C24" s="53">
        <v>116</v>
      </c>
      <c r="D24" s="53">
        <v>17</v>
      </c>
      <c r="E24" s="53">
        <v>3201</v>
      </c>
      <c r="F24" s="53">
        <f>2393+134+1+3</f>
        <v>2531</v>
      </c>
      <c r="G24" s="53">
        <v>12</v>
      </c>
      <c r="H24" s="57" t="str">
        <f t="shared" si="3"/>
        <v>三国</v>
      </c>
      <c r="I24" s="1"/>
      <c r="J24" s="1"/>
    </row>
    <row r="25" spans="1:10" ht="15" customHeight="1">
      <c r="A25" s="42" t="s">
        <v>55</v>
      </c>
      <c r="B25" s="97">
        <f aca="true" t="shared" si="4" ref="B25:G25">SUM(B19:B24)</f>
        <v>423</v>
      </c>
      <c r="C25" s="97">
        <f t="shared" si="4"/>
        <v>1043</v>
      </c>
      <c r="D25" s="97">
        <f t="shared" si="4"/>
        <v>150</v>
      </c>
      <c r="E25" s="97">
        <f t="shared" si="4"/>
        <v>24675</v>
      </c>
      <c r="F25" s="97">
        <f t="shared" si="4"/>
        <v>18286</v>
      </c>
      <c r="G25" s="97">
        <f t="shared" si="4"/>
        <v>98</v>
      </c>
      <c r="H25" s="58" t="str">
        <f t="shared" si="3"/>
        <v>福井県計</v>
      </c>
      <c r="I25" s="5"/>
      <c r="J25" s="5"/>
    </row>
    <row r="26" spans="1:8" ht="11.25">
      <c r="A26" s="35"/>
      <c r="B26" s="99"/>
      <c r="C26" s="99"/>
      <c r="D26" s="99"/>
      <c r="E26" s="99"/>
      <c r="F26" s="99"/>
      <c r="G26" s="99"/>
      <c r="H26" s="23"/>
    </row>
    <row r="27" spans="1:8" ht="12" thickBot="1">
      <c r="A27" s="36"/>
      <c r="B27" s="100"/>
      <c r="C27" s="100"/>
      <c r="D27" s="100"/>
      <c r="E27" s="100"/>
      <c r="F27" s="100"/>
      <c r="G27" s="100"/>
      <c r="H27" s="24"/>
    </row>
    <row r="28" spans="1:10" ht="15" customHeight="1" thickBot="1" thickTop="1">
      <c r="A28" s="37" t="s">
        <v>29</v>
      </c>
      <c r="B28" s="101">
        <f aca="true" t="shared" si="5" ref="B28:G28">B10+B17+B25</f>
        <v>1504</v>
      </c>
      <c r="C28" s="101">
        <f t="shared" si="5"/>
        <v>4237</v>
      </c>
      <c r="D28" s="101">
        <f t="shared" si="5"/>
        <v>429</v>
      </c>
      <c r="E28" s="101">
        <f t="shared" si="5"/>
        <v>88052</v>
      </c>
      <c r="F28" s="101">
        <f t="shared" si="5"/>
        <v>68139</v>
      </c>
      <c r="G28" s="101">
        <f t="shared" si="5"/>
        <v>346</v>
      </c>
      <c r="H28" s="21" t="s">
        <v>56</v>
      </c>
      <c r="I28" s="5"/>
      <c r="J28" s="5"/>
    </row>
    <row r="29" spans="1:7" ht="11.25">
      <c r="A29" s="4" t="s">
        <v>67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（Ｈ27）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8" t="s">
        <v>22</v>
      </c>
      <c r="B2" s="120"/>
      <c r="C2" s="120" t="s">
        <v>5</v>
      </c>
      <c r="D2" s="120"/>
      <c r="E2" s="120"/>
      <c r="F2" s="120"/>
      <c r="G2" s="120"/>
      <c r="H2" s="120"/>
      <c r="I2" s="120" t="s">
        <v>20</v>
      </c>
      <c r="J2" s="120"/>
      <c r="K2" s="120"/>
      <c r="L2" s="120"/>
      <c r="M2" s="120"/>
      <c r="N2" s="120"/>
      <c r="O2" s="120" t="s">
        <v>0</v>
      </c>
      <c r="P2" s="120"/>
      <c r="Q2" s="120"/>
      <c r="R2" s="120"/>
      <c r="S2" s="120"/>
      <c r="T2" s="120"/>
      <c r="U2" s="121"/>
    </row>
    <row r="3" spans="1:21" s="3" customFormat="1" ht="11.25">
      <c r="A3" s="129"/>
      <c r="B3" s="130"/>
      <c r="C3" s="18"/>
      <c r="D3" s="18"/>
      <c r="E3" s="122" t="s">
        <v>24</v>
      </c>
      <c r="F3" s="123"/>
      <c r="G3" s="122" t="s">
        <v>17</v>
      </c>
      <c r="H3" s="123"/>
      <c r="I3" s="122" t="s">
        <v>23</v>
      </c>
      <c r="J3" s="123"/>
      <c r="K3" s="122" t="s">
        <v>24</v>
      </c>
      <c r="L3" s="123"/>
      <c r="M3" s="122" t="s">
        <v>17</v>
      </c>
      <c r="N3" s="123"/>
      <c r="O3" s="122" t="s">
        <v>23</v>
      </c>
      <c r="P3" s="123"/>
      <c r="Q3" s="122" t="s">
        <v>16</v>
      </c>
      <c r="R3" s="123"/>
      <c r="S3" s="122" t="s">
        <v>17</v>
      </c>
      <c r="T3" s="123"/>
      <c r="U3" s="19"/>
    </row>
    <row r="4" spans="1:21" s="3" customFormat="1" ht="11.25">
      <c r="A4" s="131"/>
      <c r="B4" s="132"/>
      <c r="C4" s="132" t="s">
        <v>23</v>
      </c>
      <c r="D4" s="132"/>
      <c r="E4" s="124"/>
      <c r="F4" s="125"/>
      <c r="G4" s="124"/>
      <c r="H4" s="125"/>
      <c r="I4" s="124"/>
      <c r="J4" s="125"/>
      <c r="K4" s="124"/>
      <c r="L4" s="125"/>
      <c r="M4" s="124"/>
      <c r="N4" s="125"/>
      <c r="O4" s="124"/>
      <c r="P4" s="125"/>
      <c r="Q4" s="124"/>
      <c r="R4" s="125"/>
      <c r="S4" s="124"/>
      <c r="T4" s="12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6" t="s">
        <v>9</v>
      </c>
      <c r="B9" s="12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7" t="s">
        <v>10</v>
      </c>
      <c r="B10" s="127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2016-08-31T02:05:30Z</cp:lastPrinted>
  <dcterms:created xsi:type="dcterms:W3CDTF">2003-07-09T01:05:10Z</dcterms:created>
  <dcterms:modified xsi:type="dcterms:W3CDTF">2017-05-26T04:26:23Z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