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ホームページ掲載\04.10\"/>
    </mc:Choice>
  </mc:AlternateContent>
  <bookViews>
    <workbookView xWindow="0" yWindow="0" windowWidth="20490" windowHeight="669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別紙様式３!$A$5:$N$15</definedName>
    <definedName name="aaa">[1]契約状況コード表!$F$5:$F$9</definedName>
    <definedName name="aaaa">[1]契約状況コード表!$G$5:$G$6</definedName>
    <definedName name="_xlnm.Print_Area" localSheetId="0">別紙様式３!$B$1:$N$15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P15" i="1" s="1"/>
  <c r="A14" i="1"/>
  <c r="P14" i="1" s="1"/>
  <c r="A13" i="1"/>
  <c r="P13" i="1" s="1"/>
  <c r="A12" i="1"/>
  <c r="P12" i="1" s="1"/>
  <c r="A11" i="1"/>
  <c r="P11" i="1" s="1"/>
  <c r="A10" i="1"/>
  <c r="P10" i="1" s="1"/>
  <c r="H9" i="1"/>
  <c r="A9" i="1"/>
  <c r="O9" i="1" s="1"/>
  <c r="H8" i="1"/>
  <c r="A8" i="1"/>
  <c r="O8" i="1" s="1"/>
  <c r="A7" i="1"/>
  <c r="O7" i="1" s="1"/>
  <c r="D6" i="1"/>
  <c r="A6" i="1"/>
  <c r="O6" i="1" s="1"/>
  <c r="L8" i="1" l="1"/>
  <c r="E10" i="1"/>
  <c r="D8" i="1"/>
  <c r="D9" i="1"/>
  <c r="P7" i="1"/>
  <c r="H6" i="1"/>
  <c r="D7" i="1"/>
  <c r="P8" i="1"/>
  <c r="N8" i="1" s="1"/>
  <c r="L9" i="1"/>
  <c r="I10" i="1"/>
  <c r="L6" i="1"/>
  <c r="H7" i="1"/>
  <c r="P9" i="1"/>
  <c r="M10" i="1"/>
  <c r="P6" i="1"/>
  <c r="N6" i="1" s="1"/>
  <c r="L7" i="1"/>
  <c r="E12" i="1"/>
  <c r="I12" i="1"/>
  <c r="M12" i="1"/>
  <c r="E13" i="1"/>
  <c r="I13" i="1"/>
  <c r="M13" i="1"/>
  <c r="E14" i="1"/>
  <c r="F10" i="1"/>
  <c r="J10" i="1"/>
  <c r="N10" i="1"/>
  <c r="B11" i="1"/>
  <c r="F11" i="1"/>
  <c r="J11" i="1"/>
  <c r="N11" i="1"/>
  <c r="B12" i="1"/>
  <c r="F12" i="1"/>
  <c r="J12" i="1"/>
  <c r="N12" i="1"/>
  <c r="B13" i="1"/>
  <c r="F13" i="1"/>
  <c r="J13" i="1"/>
  <c r="N13" i="1"/>
  <c r="B14" i="1"/>
  <c r="F14" i="1"/>
  <c r="J14" i="1"/>
  <c r="N14" i="1"/>
  <c r="B15" i="1"/>
  <c r="F15" i="1"/>
  <c r="J15" i="1"/>
  <c r="N15" i="1"/>
  <c r="E11" i="1"/>
  <c r="M11" i="1"/>
  <c r="I14" i="1"/>
  <c r="M14" i="1"/>
  <c r="E15" i="1"/>
  <c r="M15" i="1"/>
  <c r="E6" i="1"/>
  <c r="I6" i="1"/>
  <c r="M6" i="1"/>
  <c r="E7" i="1"/>
  <c r="M7" i="1"/>
  <c r="M9" i="1"/>
  <c r="B6" i="1"/>
  <c r="F6" i="1"/>
  <c r="J6" i="1"/>
  <c r="B7" i="1"/>
  <c r="F7" i="1"/>
  <c r="J7" i="1"/>
  <c r="N7" i="1"/>
  <c r="B8" i="1"/>
  <c r="F8" i="1"/>
  <c r="J8" i="1"/>
  <c r="B9" i="1"/>
  <c r="F9" i="1"/>
  <c r="J9" i="1"/>
  <c r="N9" i="1"/>
  <c r="B10" i="1"/>
  <c r="G10" i="1"/>
  <c r="K10" i="1"/>
  <c r="O10" i="1"/>
  <c r="C11" i="1"/>
  <c r="G11" i="1"/>
  <c r="K11" i="1"/>
  <c r="O11" i="1"/>
  <c r="C12" i="1"/>
  <c r="G12" i="1"/>
  <c r="K12" i="1"/>
  <c r="O12" i="1"/>
  <c r="C13" i="1"/>
  <c r="G13" i="1"/>
  <c r="K13" i="1"/>
  <c r="O13" i="1"/>
  <c r="C14" i="1"/>
  <c r="G14" i="1"/>
  <c r="K14" i="1"/>
  <c r="O14" i="1"/>
  <c r="C15" i="1"/>
  <c r="G15" i="1"/>
  <c r="K15" i="1"/>
  <c r="O15" i="1"/>
  <c r="I11" i="1"/>
  <c r="I15" i="1"/>
  <c r="I7" i="1"/>
  <c r="E8" i="1"/>
  <c r="I8" i="1"/>
  <c r="M8" i="1"/>
  <c r="E9" i="1"/>
  <c r="I9" i="1"/>
  <c r="C6" i="1"/>
  <c r="G6" i="1"/>
  <c r="K6" i="1"/>
  <c r="C7" i="1"/>
  <c r="G7" i="1"/>
  <c r="K7" i="1"/>
  <c r="C8" i="1"/>
  <c r="G8" i="1"/>
  <c r="K8" i="1"/>
  <c r="C9" i="1"/>
  <c r="G9" i="1"/>
  <c r="K9" i="1"/>
  <c r="D10" i="1"/>
  <c r="H10" i="1"/>
  <c r="L10" i="1"/>
  <c r="D11" i="1"/>
  <c r="H11" i="1"/>
  <c r="L11" i="1"/>
  <c r="D12" i="1"/>
  <c r="H12" i="1"/>
  <c r="L12" i="1"/>
  <c r="D13" i="1"/>
  <c r="H13" i="1"/>
  <c r="L13" i="1"/>
  <c r="D14" i="1"/>
  <c r="H14" i="1"/>
  <c r="L14" i="1"/>
  <c r="D15" i="1"/>
  <c r="H15" i="1"/>
  <c r="L15"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<sst xmlns="http://schemas.openxmlformats.org/spreadsheetml/2006/main" count="16" uniqueCount="16">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</sst>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（10月分）</v>
          </cell>
          <cell r="O1"/>
          <cell r="T1"/>
          <cell r="V1"/>
          <cell r="AB1"/>
          <cell r="AC1"/>
          <cell r="AK1"/>
          <cell r="AL1"/>
          <cell r="AM1"/>
          <cell r="AN1"/>
          <cell r="AO1"/>
          <cell r="AP1"/>
          <cell r="AQ1"/>
          <cell r="AR1"/>
          <cell r="AS1"/>
          <cell r="AT1"/>
          <cell r="AU1"/>
          <cell r="AV1"/>
          <cell r="AW1"/>
          <cell r="AX1"/>
          <cell r="AY1"/>
          <cell r="AZ1"/>
          <cell r="BA1"/>
          <cell r="BJ1"/>
        </row>
        <row r="2">
          <cell r="G2"/>
          <cell r="H2"/>
          <cell r="I2">
            <v>4</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1</v>
          </cell>
          <cell r="BE4">
            <v>0</v>
          </cell>
          <cell r="BF4">
            <v>1</v>
          </cell>
          <cell r="BG4">
            <v>1</v>
          </cell>
          <cell r="BH4"/>
          <cell r="BI4"/>
          <cell r="BJ4"/>
          <cell r="BK4"/>
          <cell r="BL4"/>
          <cell r="BM4"/>
          <cell r="BN4"/>
          <cell r="BO4"/>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E6">
            <v>1</v>
          </cell>
          <cell r="F6" t="str">
            <v/>
          </cell>
          <cell r="G6" t="str">
            <v>Dg093</v>
          </cell>
          <cell r="H6" t="str">
            <v>⑦物品等購入</v>
          </cell>
          <cell r="I6" t="str">
            <v>令和4年度金沢駅西合同庁舎冷暖房用白灯油の調達
45,000リットル</v>
          </cell>
          <cell r="J6" t="str">
            <v>支出負担行為担当官
金沢国税局総務部次長
澤崎　辰則
石川県金沢市広坂２－２－６０
ほか８官署等</v>
          </cell>
          <cell r="K6" t="str">
            <v>③合庁</v>
          </cell>
          <cell r="L6" t="str">
            <v>○</v>
          </cell>
          <cell r="M6">
            <v>44837</v>
          </cell>
          <cell r="N6" t="str">
            <v>北星産業株式会社
石川県金沢市片町２－３－１７</v>
          </cell>
          <cell r="O6">
            <v>4220001006037</v>
          </cell>
          <cell r="P6" t="str">
            <v>⑥その他の法人等</v>
          </cell>
          <cell r="Q6"/>
          <cell r="R6" t="str">
            <v>①一般競争入札</v>
          </cell>
          <cell r="S6"/>
          <cell r="T6">
            <v>5395500</v>
          </cell>
          <cell r="U6" t="str">
            <v>＠91.3円/リットル</v>
          </cell>
          <cell r="V6">
            <v>4108500</v>
          </cell>
          <cell r="W6">
            <v>0.76100000000000001</v>
          </cell>
          <cell r="X6"/>
          <cell r="Y6"/>
          <cell r="Z6" t="str">
            <v>×</v>
          </cell>
          <cell r="AA6" t="str">
            <v>②同種の他の契約の予定価格を類推されるおそれがあるため公表しない</v>
          </cell>
          <cell r="AB6">
            <v>2</v>
          </cell>
          <cell r="AC6">
            <v>0</v>
          </cell>
          <cell r="AD6" t="str">
            <v>○</v>
          </cell>
          <cell r="AE6"/>
          <cell r="AF6" t="str">
            <v>×</v>
          </cell>
          <cell r="AG6"/>
          <cell r="AH6"/>
          <cell r="AI6"/>
          <cell r="AJ6" t="str">
            <v>分担予定額
2,149,156円</v>
          </cell>
          <cell r="AK6"/>
          <cell r="AL6"/>
          <cell r="AM6"/>
          <cell r="AN6"/>
          <cell r="AO6"/>
          <cell r="AP6"/>
          <cell r="AQ6"/>
          <cell r="AR6"/>
          <cell r="AS6"/>
          <cell r="AT6"/>
          <cell r="AU6"/>
          <cell r="AV6"/>
          <cell r="AW6"/>
          <cell r="AX6"/>
          <cell r="AY6"/>
          <cell r="AZ6"/>
          <cell r="BA6"/>
          <cell r="BB6"/>
          <cell r="BC6" t="str">
            <v>年間支払金額(自官署のみ)</v>
          </cell>
          <cell r="BD6" t="str">
            <v>○</v>
          </cell>
          <cell r="BE6" t="str">
            <v>×</v>
          </cell>
          <cell r="BF6" t="str">
            <v>×</v>
          </cell>
          <cell r="BG6" t="str">
            <v>×</v>
          </cell>
          <cell r="BH6" t="str">
            <v/>
          </cell>
          <cell r="BI6" t="str">
            <v>⑦物品等購入</v>
          </cell>
          <cell r="BJ6" t="str">
            <v>分担契約/単価契約</v>
          </cell>
          <cell r="BK6"/>
          <cell r="BL6" t="str">
            <v/>
          </cell>
          <cell r="BM6" t="str">
            <v>○</v>
          </cell>
          <cell r="BN6" t="b">
            <v>1</v>
          </cell>
          <cell r="BO6" t="b">
            <v>1</v>
          </cell>
        </row>
        <row r="7">
          <cell r="E7">
            <v>2</v>
          </cell>
          <cell r="F7" t="str">
            <v/>
          </cell>
          <cell r="G7" t="str">
            <v>Dg094</v>
          </cell>
          <cell r="H7" t="str">
            <v>⑩役務</v>
          </cell>
          <cell r="I7" t="str">
            <v>令和4年分の所得税及び復興特別所得税並びに消費税及び地方消費税の確定申告書封入作業等業務
B様式白色申告書用その他13,725件ほか</v>
          </cell>
          <cell r="J7" t="str">
            <v>支出負担行為担当官
金沢国税局総務部次長
澤崎　辰則
石川県金沢市広坂２－２－６０</v>
          </cell>
          <cell r="K7"/>
          <cell r="L7"/>
          <cell r="M7">
            <v>44845</v>
          </cell>
          <cell r="N7" t="str">
            <v>株式会社プリント・キャリー
大阪府東大阪市荒本北２－６－２１</v>
          </cell>
          <cell r="O7">
            <v>1122001006723</v>
          </cell>
          <cell r="P7" t="str">
            <v>⑥その他の法人等</v>
          </cell>
          <cell r="Q7"/>
          <cell r="R7" t="str">
            <v>①一般競争入札</v>
          </cell>
          <cell r="S7"/>
          <cell r="T7">
            <v>5862310</v>
          </cell>
          <cell r="U7" t="str">
            <v>＠44円/件ほか</v>
          </cell>
          <cell r="V7">
            <v>2862860</v>
          </cell>
          <cell r="W7">
            <v>0.48799999999999999</v>
          </cell>
          <cell r="X7"/>
          <cell r="Y7"/>
          <cell r="Z7" t="str">
            <v>×</v>
          </cell>
          <cell r="AA7" t="str">
            <v>②同種の他の契約の予定価格を類推されるおそれがあるため公表しない</v>
          </cell>
          <cell r="AB7">
            <v>1</v>
          </cell>
          <cell r="AC7">
            <v>0</v>
          </cell>
          <cell r="AD7" t="str">
            <v>○</v>
          </cell>
          <cell r="AE7"/>
          <cell r="AF7" t="str">
            <v>×</v>
          </cell>
          <cell r="AG7"/>
          <cell r="AH7"/>
          <cell r="AI7"/>
          <cell r="AJ7"/>
          <cell r="AK7"/>
          <cell r="AL7"/>
          <cell r="AM7"/>
          <cell r="AN7"/>
          <cell r="AO7"/>
          <cell r="AP7"/>
          <cell r="AQ7"/>
          <cell r="AR7" t="str">
            <v>×</v>
          </cell>
          <cell r="AS7"/>
          <cell r="AT7"/>
          <cell r="AU7"/>
          <cell r="AV7" t="str">
            <v>⑥公表されている前年度契約金額から採算が合わないと判断している可能性があるもの</v>
          </cell>
          <cell r="AW7" t="str">
            <v>⑧人材の確保や体制整備に時間が足りないと判断している可能性があるもの</v>
          </cell>
          <cell r="AX7"/>
          <cell r="AY7" t="str">
            <v>○</v>
          </cell>
          <cell r="AZ7"/>
          <cell r="BA7"/>
          <cell r="BB7"/>
          <cell r="BC7" t="str">
            <v>年間支払金額</v>
          </cell>
          <cell r="BD7" t="str">
            <v>○</v>
          </cell>
          <cell r="BE7" t="str">
            <v>×</v>
          </cell>
          <cell r="BF7" t="str">
            <v>×</v>
          </cell>
          <cell r="BG7" t="str">
            <v>×</v>
          </cell>
          <cell r="BH7" t="str">
            <v/>
          </cell>
          <cell r="BI7" t="str">
            <v>⑩役務</v>
          </cell>
          <cell r="BJ7" t="str">
            <v>単価契約</v>
          </cell>
          <cell r="BK7"/>
          <cell r="BL7" t="str">
            <v/>
          </cell>
          <cell r="BM7" t="str">
            <v>○</v>
          </cell>
          <cell r="BN7" t="b">
            <v>1</v>
          </cell>
          <cell r="BO7" t="b">
            <v>1</v>
          </cell>
        </row>
        <row r="8">
          <cell r="E8">
            <v>3</v>
          </cell>
          <cell r="F8" t="str">
            <v/>
          </cell>
          <cell r="G8" t="str">
            <v>Dg095</v>
          </cell>
          <cell r="H8" t="str">
            <v>⑩役務</v>
          </cell>
          <cell r="I8" t="str">
            <v>確定申告コールセンターの運営業務
860人日ほか</v>
          </cell>
          <cell r="J8" t="str">
            <v>支出負担行為担当官
金沢国税局総務部次長
澤崎　辰則
石川県金沢市広坂２－２－６０</v>
          </cell>
          <cell r="K8"/>
          <cell r="L8"/>
          <cell r="M8">
            <v>44851</v>
          </cell>
          <cell r="N8" t="str">
            <v>株式会社NTTマーケティングアクトProCX
大阪府大阪市都島区東野田町４－１５－８２</v>
          </cell>
          <cell r="O8">
            <v>5120001238738</v>
          </cell>
          <cell r="P8" t="str">
            <v>⑥その他の法人等</v>
          </cell>
          <cell r="Q8"/>
          <cell r="R8" t="str">
            <v>①一般競争入札</v>
          </cell>
          <cell r="S8"/>
          <cell r="T8">
            <v>26467827</v>
          </cell>
          <cell r="U8" t="str">
            <v>@16,417円／日ほか</v>
          </cell>
          <cell r="V8">
            <v>25300000</v>
          </cell>
          <cell r="W8">
            <v>0.95499999999999996</v>
          </cell>
          <cell r="X8"/>
          <cell r="Y8"/>
          <cell r="Z8" t="str">
            <v>○</v>
          </cell>
          <cell r="AA8" t="str">
            <v>②同種の他の契約の予定価格を類推されるおそれがあるため公表しない</v>
          </cell>
          <cell r="AB8">
            <v>2</v>
          </cell>
          <cell r="AC8">
            <v>1</v>
          </cell>
          <cell r="AD8" t="str">
            <v>○</v>
          </cell>
          <cell r="AE8"/>
          <cell r="AF8" t="str">
            <v>×</v>
          </cell>
          <cell r="AG8"/>
          <cell r="AH8"/>
          <cell r="AI8"/>
          <cell r="AJ8"/>
          <cell r="AK8"/>
          <cell r="AL8"/>
          <cell r="AM8"/>
          <cell r="AN8"/>
          <cell r="AO8"/>
          <cell r="AP8"/>
          <cell r="AQ8"/>
          <cell r="AR8" t="str">
            <v>○</v>
          </cell>
          <cell r="AS8" t="str">
            <v>④公告周知方法の改善</v>
          </cell>
          <cell r="AT8"/>
          <cell r="AU8"/>
          <cell r="AV8"/>
          <cell r="AW8"/>
          <cell r="AX8"/>
          <cell r="AY8" t="str">
            <v>○</v>
          </cell>
          <cell r="AZ8"/>
          <cell r="BA8"/>
          <cell r="BB8"/>
          <cell r="BC8" t="str">
            <v>年間支払金額</v>
          </cell>
          <cell r="BD8" t="str">
            <v>○</v>
          </cell>
          <cell r="BE8" t="str">
            <v>×</v>
          </cell>
          <cell r="BF8" t="str">
            <v>×</v>
          </cell>
          <cell r="BG8" t="str">
            <v>×</v>
          </cell>
          <cell r="BH8" t="str">
            <v/>
          </cell>
          <cell r="BI8" t="str">
            <v>⑩役務</v>
          </cell>
          <cell r="BJ8" t="str">
            <v>単価契約</v>
          </cell>
          <cell r="BK8"/>
          <cell r="BL8">
            <v>1</v>
          </cell>
          <cell r="BM8" t="str">
            <v>○</v>
          </cell>
          <cell r="BN8" t="b">
            <v>1</v>
          </cell>
          <cell r="BO8" t="b">
            <v>1</v>
          </cell>
        </row>
        <row r="9">
          <cell r="E9">
            <v>4</v>
          </cell>
          <cell r="F9" t="str">
            <v/>
          </cell>
          <cell r="G9" t="str">
            <v>Dg096</v>
          </cell>
          <cell r="H9" t="str">
            <v>⑧物品等製造</v>
          </cell>
          <cell r="I9" t="str">
            <v>令和4年分確定申告用各種封筒等の刷成　　　
70,550部</v>
          </cell>
          <cell r="J9" t="str">
            <v>支出負担行為担当官
金沢国税局総務部次長
澤崎　辰則
石川県金沢市広坂２－２－６０</v>
          </cell>
          <cell r="K9"/>
          <cell r="L9"/>
          <cell r="M9">
            <v>44853</v>
          </cell>
          <cell r="N9" t="str">
            <v>中哲合同会社
東京都足立区竹の塚１－４０－１５　庄栄ビル５階</v>
          </cell>
          <cell r="O9">
            <v>8011803002785</v>
          </cell>
          <cell r="P9" t="str">
            <v>⑥その他の法人等</v>
          </cell>
          <cell r="Q9"/>
          <cell r="R9" t="str">
            <v>①一般競争入札</v>
          </cell>
          <cell r="S9"/>
          <cell r="T9">
            <v>6763597</v>
          </cell>
          <cell r="U9">
            <v>1352257</v>
          </cell>
          <cell r="V9"/>
          <cell r="W9">
            <v>0.19900000000000001</v>
          </cell>
          <cell r="X9"/>
          <cell r="Y9"/>
          <cell r="Z9" t="str">
            <v>×</v>
          </cell>
          <cell r="AA9" t="str">
            <v>②同種の他の契約の予定価格を類推されるおそれがあるため公表しない</v>
          </cell>
          <cell r="AB9">
            <v>8</v>
          </cell>
          <cell r="AC9">
            <v>1</v>
          </cell>
          <cell r="AD9" t="str">
            <v>○</v>
          </cell>
          <cell r="AE9"/>
          <cell r="AF9" t="str">
            <v>×</v>
          </cell>
          <cell r="AG9"/>
          <cell r="AH9"/>
          <cell r="AI9"/>
          <cell r="AJ9"/>
          <cell r="AK9"/>
          <cell r="AL9"/>
          <cell r="AM9"/>
          <cell r="AN9"/>
          <cell r="AO9"/>
          <cell r="AP9"/>
          <cell r="AQ9"/>
          <cell r="AR9"/>
          <cell r="AS9"/>
          <cell r="AT9"/>
          <cell r="AU9"/>
          <cell r="AV9"/>
          <cell r="AW9"/>
          <cell r="AX9"/>
          <cell r="AY9"/>
          <cell r="AZ9"/>
          <cell r="BA9"/>
          <cell r="BB9"/>
          <cell r="BC9" t="str">
            <v>予定価格</v>
          </cell>
          <cell r="BD9" t="str">
            <v>○</v>
          </cell>
          <cell r="BE9" t="str">
            <v>×</v>
          </cell>
          <cell r="BF9" t="str">
            <v>○</v>
          </cell>
          <cell r="BG9" t="str">
            <v>○</v>
          </cell>
          <cell r="BH9">
            <v>0</v>
          </cell>
          <cell r="BI9" t="str">
            <v>⑧物品等製造</v>
          </cell>
          <cell r="BJ9" t="str">
            <v/>
          </cell>
          <cell r="BK9"/>
          <cell r="BL9" t="str">
            <v/>
          </cell>
          <cell r="BM9" t="str">
            <v>○</v>
          </cell>
          <cell r="BN9" t="b">
            <v>1</v>
          </cell>
          <cell r="BO9" t="b">
            <v>1</v>
          </cell>
        </row>
        <row r="10">
          <cell r="E10" t="str">
            <v/>
          </cell>
          <cell r="F10" t="str">
            <v/>
          </cell>
          <cell r="G10"/>
          <cell r="H10"/>
          <cell r="I10"/>
          <cell r="J10"/>
          <cell r="K10"/>
          <cell r="L10"/>
          <cell r="M10"/>
          <cell r="N10"/>
          <cell r="O10"/>
          <cell r="P10"/>
          <cell r="Q10"/>
          <cell r="R10"/>
          <cell r="S10"/>
          <cell r="T10"/>
          <cell r="U10"/>
          <cell r="V10"/>
          <cell r="W10" t="str">
            <v>－</v>
          </cell>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t="str">
            <v>予定価格</v>
          </cell>
          <cell r="BD10" t="str">
            <v>×</v>
          </cell>
          <cell r="BE10" t="str">
            <v>×</v>
          </cell>
          <cell r="BF10" t="str">
            <v>×</v>
          </cell>
          <cell r="BG10" t="str">
            <v>×</v>
          </cell>
          <cell r="BH10" t="str">
            <v/>
          </cell>
          <cell r="BI10">
            <v>0</v>
          </cell>
          <cell r="BJ10" t="str">
            <v/>
          </cell>
          <cell r="BK10"/>
          <cell r="BL10" t="str">
            <v/>
          </cell>
          <cell r="BM10" t="str">
            <v>○</v>
          </cell>
          <cell r="BN10" t="b">
            <v>1</v>
          </cell>
          <cell r="BO10" t="b">
            <v>1</v>
          </cell>
        </row>
        <row r="11">
          <cell r="E11" t="str">
            <v/>
          </cell>
          <cell r="F11" t="str">
            <v/>
          </cell>
          <cell r="G11"/>
          <cell r="H11"/>
          <cell r="I11"/>
          <cell r="J11"/>
          <cell r="K11"/>
          <cell r="L11"/>
          <cell r="M11"/>
          <cell r="N11"/>
          <cell r="O11"/>
          <cell r="P11"/>
          <cell r="Q11"/>
          <cell r="R11"/>
          <cell r="S11"/>
          <cell r="T11"/>
          <cell r="U11"/>
          <cell r="V11"/>
          <cell r="W11" t="str">
            <v>－</v>
          </cell>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t="str">
            <v>予定価格</v>
          </cell>
          <cell r="BD11" t="str">
            <v>×</v>
          </cell>
          <cell r="BE11" t="str">
            <v>×</v>
          </cell>
          <cell r="BF11" t="str">
            <v>×</v>
          </cell>
          <cell r="BG11" t="str">
            <v>×</v>
          </cell>
          <cell r="BH11" t="str">
            <v/>
          </cell>
          <cell r="BI11">
            <v>0</v>
          </cell>
          <cell r="BJ11" t="str">
            <v/>
          </cell>
          <cell r="BK11"/>
          <cell r="BL11" t="str">
            <v/>
          </cell>
          <cell r="BM11" t="str">
            <v>○</v>
          </cell>
          <cell r="BN11" t="b">
            <v>1</v>
          </cell>
          <cell r="BO11" t="b">
            <v>1</v>
          </cell>
        </row>
        <row r="12">
          <cell r="E12" t="str">
            <v/>
          </cell>
          <cell r="F12" t="str">
            <v/>
          </cell>
          <cell r="G12"/>
          <cell r="H12"/>
          <cell r="I12"/>
          <cell r="J12"/>
          <cell r="K12"/>
          <cell r="L12"/>
          <cell r="M12"/>
          <cell r="N12"/>
          <cell r="O12"/>
          <cell r="P12"/>
          <cell r="Q12"/>
          <cell r="R12"/>
          <cell r="S12"/>
          <cell r="T12"/>
          <cell r="U12"/>
          <cell r="V12"/>
          <cell r="W12" t="str">
            <v>－</v>
          </cell>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t="str">
            <v>予定価格</v>
          </cell>
          <cell r="BD12" t="str">
            <v>×</v>
          </cell>
          <cell r="BE12" t="str">
            <v>×</v>
          </cell>
          <cell r="BF12" t="str">
            <v>×</v>
          </cell>
          <cell r="BG12" t="str">
            <v>×</v>
          </cell>
          <cell r="BH12" t="str">
            <v/>
          </cell>
          <cell r="BI12">
            <v>0</v>
          </cell>
          <cell r="BJ12" t="str">
            <v/>
          </cell>
          <cell r="BK12"/>
          <cell r="BL12" t="str">
            <v/>
          </cell>
          <cell r="BM12" t="str">
            <v>○</v>
          </cell>
          <cell r="BN12" t="b">
            <v>1</v>
          </cell>
          <cell r="BO12" t="b">
            <v>1</v>
          </cell>
        </row>
        <row r="13">
          <cell r="E13" t="str">
            <v/>
          </cell>
          <cell r="F13" t="str">
            <v/>
          </cell>
          <cell r="G13"/>
          <cell r="H13"/>
          <cell r="I13"/>
          <cell r="J13"/>
          <cell r="K13"/>
          <cell r="L13"/>
          <cell r="M13"/>
          <cell r="N13"/>
          <cell r="O13"/>
          <cell r="P13"/>
          <cell r="Q13"/>
          <cell r="R13"/>
          <cell r="S13"/>
          <cell r="T13"/>
          <cell r="U13"/>
          <cell r="V13"/>
          <cell r="W13" t="str">
            <v>－</v>
          </cell>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t="str">
            <v>予定価格</v>
          </cell>
          <cell r="BD13" t="str">
            <v>×</v>
          </cell>
          <cell r="BE13" t="str">
            <v>×</v>
          </cell>
          <cell r="BF13" t="str">
            <v>×</v>
          </cell>
          <cell r="BG13" t="str">
            <v>×</v>
          </cell>
          <cell r="BH13" t="str">
            <v/>
          </cell>
          <cell r="BI13">
            <v>0</v>
          </cell>
          <cell r="BJ13" t="str">
            <v/>
          </cell>
          <cell r="BK13"/>
          <cell r="BL13" t="str">
            <v/>
          </cell>
          <cell r="BM13" t="str">
            <v>○</v>
          </cell>
          <cell r="BN13" t="b">
            <v>1</v>
          </cell>
          <cell r="BO13" t="b">
            <v>1</v>
          </cell>
        </row>
        <row r="14">
          <cell r="E14" t="str">
            <v/>
          </cell>
          <cell r="F14" t="str">
            <v/>
          </cell>
          <cell r="G14"/>
          <cell r="H14"/>
          <cell r="I14"/>
          <cell r="J14"/>
          <cell r="K14"/>
          <cell r="L14"/>
          <cell r="M14"/>
          <cell r="N14"/>
          <cell r="O14"/>
          <cell r="P14"/>
          <cell r="Q14"/>
          <cell r="R14"/>
          <cell r="S14"/>
          <cell r="T14"/>
          <cell r="U14"/>
          <cell r="V14"/>
          <cell r="W14" t="str">
            <v>－</v>
          </cell>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t="str">
            <v>予定価格</v>
          </cell>
          <cell r="BD14" t="str">
            <v>×</v>
          </cell>
          <cell r="BE14" t="str">
            <v>×</v>
          </cell>
          <cell r="BF14" t="str">
            <v>×</v>
          </cell>
          <cell r="BG14" t="str">
            <v>×</v>
          </cell>
          <cell r="BH14" t="str">
            <v/>
          </cell>
          <cell r="BI14">
            <v>0</v>
          </cell>
          <cell r="BJ14" t="str">
            <v/>
          </cell>
          <cell r="BK14"/>
          <cell r="BL14" t="str">
            <v/>
          </cell>
          <cell r="BM14" t="str">
            <v>○</v>
          </cell>
          <cell r="BN14" t="b">
            <v>1</v>
          </cell>
          <cell r="BO14" t="b">
            <v>1</v>
          </cell>
        </row>
        <row r="15">
          <cell r="E15" t="str">
            <v/>
          </cell>
          <cell r="F15" t="str">
            <v/>
          </cell>
          <cell r="G15"/>
          <cell r="H15"/>
          <cell r="I15"/>
          <cell r="J15"/>
          <cell r="K15"/>
          <cell r="L15"/>
          <cell r="M15"/>
          <cell r="N15"/>
          <cell r="O15"/>
          <cell r="P15"/>
          <cell r="Q15"/>
          <cell r="R15"/>
          <cell r="S15"/>
          <cell r="T15"/>
          <cell r="U15"/>
          <cell r="V15"/>
          <cell r="W15" t="str">
            <v>－</v>
          </cell>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t="str">
            <v/>
          </cell>
          <cell r="BI15">
            <v>0</v>
          </cell>
          <cell r="BJ15" t="str">
            <v/>
          </cell>
          <cell r="BK15"/>
          <cell r="BL15" t="str">
            <v/>
          </cell>
          <cell r="BM15" t="str">
            <v>○</v>
          </cell>
          <cell r="BN15" t="b">
            <v>1</v>
          </cell>
          <cell r="BO15" t="b">
            <v>1</v>
          </cell>
        </row>
        <row r="16">
          <cell r="E16" t="str">
            <v/>
          </cell>
          <cell r="F16" t="str">
            <v/>
          </cell>
          <cell r="G16"/>
          <cell r="H16"/>
          <cell r="I16"/>
          <cell r="J16"/>
          <cell r="K16"/>
          <cell r="L16"/>
          <cell r="M16"/>
          <cell r="N16"/>
          <cell r="O16"/>
          <cell r="P16"/>
          <cell r="Q16"/>
          <cell r="R16"/>
          <cell r="S16"/>
          <cell r="T16"/>
          <cell r="U16"/>
          <cell r="V16"/>
          <cell r="W16" t="str">
            <v>－</v>
          </cell>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t="str">
            <v>予定価格</v>
          </cell>
          <cell r="BD16" t="str">
            <v>×</v>
          </cell>
          <cell r="BE16" t="str">
            <v>×</v>
          </cell>
          <cell r="BF16" t="str">
            <v>×</v>
          </cell>
          <cell r="BG16" t="str">
            <v>×</v>
          </cell>
          <cell r="BH16" t="str">
            <v/>
          </cell>
          <cell r="BI16">
            <v>0</v>
          </cell>
          <cell r="BJ16" t="str">
            <v/>
          </cell>
          <cell r="BK16"/>
          <cell r="BL16" t="str">
            <v/>
          </cell>
          <cell r="BM16" t="str">
            <v>○</v>
          </cell>
          <cell r="BN16" t="b">
            <v>1</v>
          </cell>
          <cell r="BO16" t="b">
            <v>1</v>
          </cell>
        </row>
        <row r="17">
          <cell r="E17" t="str">
            <v/>
          </cell>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t="str">
            <v>予定価格</v>
          </cell>
          <cell r="BD17" t="str">
            <v>×</v>
          </cell>
          <cell r="BE17" t="str">
            <v>×</v>
          </cell>
          <cell r="BF17" t="str">
            <v>×</v>
          </cell>
          <cell r="BG17" t="str">
            <v>×</v>
          </cell>
          <cell r="BH17" t="str">
            <v/>
          </cell>
          <cell r="BI17">
            <v>0</v>
          </cell>
          <cell r="BJ17" t="str">
            <v/>
          </cell>
          <cell r="BK17"/>
          <cell r="BL17" t="str">
            <v/>
          </cell>
          <cell r="BM17" t="str">
            <v>○</v>
          </cell>
          <cell r="BN17" t="b">
            <v>1</v>
          </cell>
          <cell r="BO17" t="b">
            <v>1</v>
          </cell>
        </row>
        <row r="18">
          <cell r="E18" t="str">
            <v/>
          </cell>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t="str">
            <v>予定価格</v>
          </cell>
          <cell r="BD18" t="str">
            <v>×</v>
          </cell>
          <cell r="BE18" t="str">
            <v>×</v>
          </cell>
          <cell r="BF18" t="str">
            <v>×</v>
          </cell>
          <cell r="BG18" t="str">
            <v>×</v>
          </cell>
          <cell r="BH18" t="str">
            <v/>
          </cell>
          <cell r="BI18">
            <v>0</v>
          </cell>
          <cell r="BJ18" t="str">
            <v/>
          </cell>
          <cell r="BK18"/>
          <cell r="BL18" t="str">
            <v/>
          </cell>
          <cell r="BM18" t="str">
            <v>○</v>
          </cell>
          <cell r="BN18" t="b">
            <v>1</v>
          </cell>
          <cell r="BO18" t="b">
            <v>1</v>
          </cell>
        </row>
        <row r="19">
          <cell r="E19" t="str">
            <v/>
          </cell>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t="str">
            <v/>
          </cell>
          <cell r="BI19">
            <v>0</v>
          </cell>
          <cell r="BJ19" t="str">
            <v/>
          </cell>
          <cell r="BK19"/>
          <cell r="BL19" t="str">
            <v/>
          </cell>
          <cell r="BM19" t="str">
            <v>○</v>
          </cell>
          <cell r="BN19" t="b">
            <v>1</v>
          </cell>
          <cell r="BO19" t="b">
            <v>1</v>
          </cell>
        </row>
        <row r="20">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t="str">
            <v>予定価格</v>
          </cell>
          <cell r="BD20" t="str">
            <v>×</v>
          </cell>
          <cell r="BE20" t="str">
            <v>×</v>
          </cell>
          <cell r="BF20" t="str">
            <v>×</v>
          </cell>
          <cell r="BG20" t="str">
            <v>×</v>
          </cell>
          <cell r="BH20" t="str">
            <v/>
          </cell>
          <cell r="BI20">
            <v>0</v>
          </cell>
          <cell r="BJ20" t="str">
            <v/>
          </cell>
          <cell r="BK20"/>
          <cell r="BL20" t="str">
            <v/>
          </cell>
          <cell r="BM20" t="str">
            <v>○</v>
          </cell>
          <cell r="BN20" t="b">
            <v>1</v>
          </cell>
          <cell r="BO20" t="b">
            <v>1</v>
          </cell>
        </row>
        <row r="21">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t="str">
            <v/>
          </cell>
          <cell r="BI21">
            <v>0</v>
          </cell>
          <cell r="BJ21" t="str">
            <v/>
          </cell>
          <cell r="BK21"/>
          <cell r="BL21" t="str">
            <v/>
          </cell>
          <cell r="BM21" t="str">
            <v>○</v>
          </cell>
          <cell r="BN21" t="b">
            <v>1</v>
          </cell>
          <cell r="BO21" t="b">
            <v>1</v>
          </cell>
        </row>
        <row r="22">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t="str">
            <v>予定価格</v>
          </cell>
          <cell r="BD22" t="str">
            <v>×</v>
          </cell>
          <cell r="BE22" t="str">
            <v>×</v>
          </cell>
          <cell r="BF22" t="str">
            <v>×</v>
          </cell>
          <cell r="BG22" t="str">
            <v>×</v>
          </cell>
          <cell r="BH22" t="str">
            <v/>
          </cell>
          <cell r="BI22">
            <v>0</v>
          </cell>
          <cell r="BJ22" t="str">
            <v/>
          </cell>
          <cell r="BK22"/>
          <cell r="BL22" t="str">
            <v/>
          </cell>
          <cell r="BM22" t="str">
            <v>○</v>
          </cell>
          <cell r="BN22" t="b">
            <v>1</v>
          </cell>
          <cell r="BO22" t="b">
            <v>1</v>
          </cell>
        </row>
        <row r="23">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t="str">
            <v>予定価格</v>
          </cell>
          <cell r="BD23" t="str">
            <v>×</v>
          </cell>
          <cell r="BE23" t="str">
            <v>×</v>
          </cell>
          <cell r="BF23" t="str">
            <v>×</v>
          </cell>
          <cell r="BG23" t="str">
            <v>×</v>
          </cell>
          <cell r="BH23" t="str">
            <v/>
          </cell>
          <cell r="BI23">
            <v>0</v>
          </cell>
          <cell r="BJ23" t="str">
            <v/>
          </cell>
          <cell r="BK23"/>
          <cell r="BL23" t="str">
            <v/>
          </cell>
          <cell r="BM23" t="str">
            <v>○</v>
          </cell>
          <cell r="BN23" t="b">
            <v>1</v>
          </cell>
          <cell r="BO23" t="b">
            <v>1</v>
          </cell>
        </row>
        <row r="24">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t="str">
            <v/>
          </cell>
          <cell r="BI24">
            <v>0</v>
          </cell>
          <cell r="BJ24" t="str">
            <v/>
          </cell>
          <cell r="BK24"/>
          <cell r="BL24" t="str">
            <v/>
          </cell>
          <cell r="BM24" t="str">
            <v>○</v>
          </cell>
          <cell r="BN24" t="b">
            <v>1</v>
          </cell>
          <cell r="BO24" t="b">
            <v>1</v>
          </cell>
        </row>
        <row r="25">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t="str">
            <v/>
          </cell>
          <cell r="BI25">
            <v>0</v>
          </cell>
          <cell r="BJ25" t="str">
            <v/>
          </cell>
          <cell r="BK25"/>
          <cell r="BL25" t="str">
            <v/>
          </cell>
          <cell r="BM25" t="str">
            <v>○</v>
          </cell>
          <cell r="BN25" t="b">
            <v>1</v>
          </cell>
          <cell r="BO25" t="b">
            <v>1</v>
          </cell>
        </row>
        <row r="26">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t="str">
            <v>予定価格</v>
          </cell>
          <cell r="BD26" t="str">
            <v>×</v>
          </cell>
          <cell r="BE26" t="str">
            <v>×</v>
          </cell>
          <cell r="BF26" t="str">
            <v>×</v>
          </cell>
          <cell r="BG26" t="str">
            <v>×</v>
          </cell>
          <cell r="BH26" t="str">
            <v/>
          </cell>
          <cell r="BI26">
            <v>0</v>
          </cell>
          <cell r="BJ26" t="str">
            <v/>
          </cell>
          <cell r="BK26"/>
          <cell r="BL26" t="str">
            <v/>
          </cell>
          <cell r="BM26" t="str">
            <v>○</v>
          </cell>
          <cell r="BN26" t="b">
            <v>1</v>
          </cell>
          <cell r="BO26" t="b">
            <v>1</v>
          </cell>
        </row>
        <row r="27">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t="str">
            <v>予定価格</v>
          </cell>
          <cell r="BD27" t="str">
            <v>×</v>
          </cell>
          <cell r="BE27" t="str">
            <v>×</v>
          </cell>
          <cell r="BF27" t="str">
            <v>×</v>
          </cell>
          <cell r="BG27" t="str">
            <v>×</v>
          </cell>
          <cell r="BH27" t="str">
            <v/>
          </cell>
          <cell r="BI27">
            <v>0</v>
          </cell>
          <cell r="BJ27" t="str">
            <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Zeros="0" tabSelected="1" view="pageBreakPreview" topLeftCell="B4" zoomScale="80" zoomScaleNormal="100" zoomScaleSheetLayoutView="80" workbookViewId="0">
      <selection activeCell="N8" sqref="N8"/>
    </sheetView>
  </sheetViews>
  <sheetFormatPr defaultColWidth="9" defaultRowHeight="11.2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hidden="1" customWidth="1"/>
    <col min="16" max="16" width="0" style="1" hidden="1" customWidth="1"/>
    <col min="17" max="16384" width="9" style="1"/>
  </cols>
  <sheetData>
    <row r="1" spans="1:16" ht="27.75" customHeight="1">
      <c r="A1" s="27"/>
      <c r="B1" s="30" t="s">
        <v>0</v>
      </c>
      <c r="C1" s="31"/>
      <c r="D1" s="31"/>
      <c r="E1" s="31"/>
      <c r="F1" s="31"/>
      <c r="G1" s="31"/>
      <c r="H1" s="32"/>
      <c r="I1" s="31"/>
      <c r="J1" s="31"/>
      <c r="K1" s="31"/>
      <c r="L1" s="31"/>
      <c r="M1" s="31"/>
      <c r="N1" s="31"/>
    </row>
    <row r="2" spans="1:16">
      <c r="A2" s="28"/>
    </row>
    <row r="3" spans="1:16">
      <c r="A3" s="28"/>
      <c r="B3" s="6"/>
      <c r="N3" s="7"/>
    </row>
    <row r="4" spans="1:16" ht="21.95" customHeight="1">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c r="A5" s="29"/>
      <c r="B5" s="33"/>
      <c r="C5" s="33"/>
      <c r="D5" s="33"/>
      <c r="E5" s="33"/>
      <c r="F5" s="26"/>
      <c r="G5" s="33"/>
      <c r="H5" s="34"/>
      <c r="I5" s="33"/>
      <c r="J5" s="22"/>
      <c r="K5" s="8" t="s">
        <v>12</v>
      </c>
      <c r="L5" s="8" t="s">
        <v>13</v>
      </c>
      <c r="M5" s="9" t="s">
        <v>14</v>
      </c>
      <c r="N5" s="26"/>
    </row>
    <row r="6" spans="1:16" s="10" customFormat="1" ht="78" customHeight="1">
      <c r="A6" s="11">
        <f>IF(MAX([7]令和4年度契約状況調査票!E5:E12)&gt;=ROW()-5,ROW()-5,"")</f>
        <v>1</v>
      </c>
      <c r="B6" s="12" t="str">
        <f>IF(A6="","",VLOOKUP(A6,[7]令和4年度契約状況調査票!$E:$AW,5,FALSE))</f>
        <v>令和4年度金沢駅西合同庁舎冷暖房用白灯油の調達
45,000リットル</v>
      </c>
      <c r="C6" s="13" t="str">
        <f>IF(A6="","",VLOOKUP(A6,[7]令和4年度契約状況調査票!$E:$AW,6,FALSE))</f>
        <v>支出負担行為担当官
金沢国税局総務部次長
澤崎　辰則
石川県金沢市広坂２－２－６０
ほか８官署等</v>
      </c>
      <c r="D6" s="14">
        <f>IF(A6="","",VLOOKUP(A6,[7]令和4年度契約状況調査票!$E:$AW,9,FALSE))</f>
        <v>44837</v>
      </c>
      <c r="E6" s="12" t="str">
        <f>IF(A6="","",VLOOKUP(A6,[7]令和4年度契約状況調査票!$E:$AW,10,FALSE))</f>
        <v>北星産業株式会社
石川県金沢市片町２－３－１７</v>
      </c>
      <c r="F6" s="15">
        <f>IF(A6="","",VLOOKUP(A6,[7]令和4年度契約状況調査票!$E:$AW,11,FALSE))</f>
        <v>4220001006037</v>
      </c>
      <c r="G6" s="16" t="str">
        <f>IF(A6="","",IF(VLOOKUP(A6,[7]令和4年度契約状況調査票!$E:$AW,14,FALSE)="②一般競争入札（総合評価方式）","一般競争入札"&amp;CHAR(10)&amp;"（総合評価方式）","一般競争入札"))</f>
        <v>一般競争入札</v>
      </c>
      <c r="H6" s="17" t="str">
        <f>IF(A6="","",IF(VLOOKUP(A6,[7]令和4年度契約状況調査票!$E:$AW,16,FALSE)="他官署で調達手続きを実施のため","他官署で調達手続きを実施のため",IF(VLOOKUP(A6,[7]令和4年度契約状況調査票!$E:$AW,23,FALSE)="②同種の他の契約の予定価格を類推されるおそれがあるため公表しない","同種の他の契約の予定価格を類推されるおそれがあるため公表しない",IF(VLOOKUP(A6,[7]令和4年度契約状況調査票!$E:$AW,23,FALSE)="－","－",IF(VLOOKUP(A6,[7]令和4年度契約状況調査票!$E:$AW,7,FALSE)&lt;&gt;"",TEXT(VLOOKUP(A6,[7]令和4年度契約状況調査票!$E:$AW,16,FALSE),"#,##0円")&amp;CHAR(10)&amp;"(A)",VLOOKUP(A6,[7]令和4年度契約状況調査票!$E:$AW,16,FALSE))))))</f>
        <v>同種の他の契約の予定価格を類推されるおそれがあるため公表しない</v>
      </c>
      <c r="I6" s="17" t="str">
        <f>IF(A6="","",VLOOKUP(A6,[7]令和4年度契約状況調査票!$E:$AW,17,FALSE))</f>
        <v>＠91.3円/リットル</v>
      </c>
      <c r="J6" s="18" t="str">
        <f>IF(A6="","",IF(VLOOKUP(A6,[7]令和4年度契約状況調査票!$E:$AW,16,FALSE)="他官署で調達手続きを実施のため","－",IF(VLOOKUP(A6,[7]令和4年度契約状況調査票!$E:$AW,23,FALSE)="②同種の他の契約の予定価格を類推されるおそれがあるため公表しない","－",IF(VLOOKUP(A6,[7]令和4年度契約状況調査票!$E:$AW,23,FALSE)="－","－",IF(VLOOKUP(A6,[7]令和4年度契約状況調査票!$E:$AW,7,FALSE)&lt;&gt;"",TEXT(VLOOKUP(A6,[7]令和4年度契約状況調査票!$E:$AW,19,FALSE),"#.0%")&amp;CHAR(10)&amp;"(B/A×100)",VLOOKUP(A6,[7]令和4年度契約状況調査票!$E:$AW,19,FALSE))))))</f>
        <v>－</v>
      </c>
      <c r="K6" s="19" t="str">
        <f>IF(A6="","",IF(VLOOKUP(A6,[7]令和4年度契約状況調査票!$E:$AW,12,FALSE)="①公益社団法人","公社",IF(VLOOKUP(A6,[7]令和4年度契約状況調査票!$E:$AW,12,FALSE)="②公益財団法人","公財","")))</f>
        <v/>
      </c>
      <c r="L6" s="19">
        <f>IF(A6="","",VLOOKUP(A6,[7]令和4年度契約状況調査票!$E:$AW,13,FALSE))</f>
        <v>0</v>
      </c>
      <c r="M6" s="20" t="str">
        <f>IF(A6="","",IF(VLOOKUP(A6,[7]令和4年度契約状況調査票!$E:$AW,13,FALSE)="国所管",VLOOKUP(A6,[7]令和4年度契約状況調査票!$E:$AW,24,FALSE),""))</f>
        <v/>
      </c>
      <c r="N6" s="21" t="str">
        <f>IF(A6="","",IF(AND(P6="○",O6="分担契約/単価契約"),"単価契約"&amp;CHAR(10)&amp;"予定調達総額 "&amp;TEXT(VLOOKUP(A6,[7]令和4年度契約状況調査票!$E:$AW,16,FALSE),"#,##0円")&amp;"(B)"&amp;CHAR(10)&amp;"分担契約"&amp;CHAR(10)&amp;VLOOKUP(A6,[7]令和4年度契約状況調査票!$E:$AW,32,FALSE),IF(AND(P6="○",O6="分担契約"),"分担契約"&amp;CHAR(10)&amp;"契約総額 "&amp;TEXT(VLOOKUP(A6,[7]令和4年度契約状況調査票!$E:$AW,16,FALSE),"#,##0円")&amp;"(B)"&amp;CHAR(10)&amp;VLOOKUP(A6,[7]令和4年度契約状況調査票!$E:$AW,32,FALSE),(IF(O6="分担契約/単価契約","単価契約"&amp;CHAR(10)&amp;"予定調達総額 "&amp;TEXT(VLOOKUP(A6,[7]令和4年度契約状況調査票!$E:$AW,16,FALSE),"#,##0円")&amp;CHAR(10)&amp;"分担契約"&amp;CHAR(10)&amp;VLOOKUP(A6,[7]令和4年度契約状況調査票!$E:$AW,32,FALSE),IF(O6="分担契約","分担契約"&amp;CHAR(10)&amp;"契約総額 "&amp;TEXT(VLOOKUP(A6,[7]令和4年度契約状況調査票!$E:$AW,16,FALSE),"#,##0円")&amp;CHAR(10)&amp;VLOOKUP(A6,[7]令和4年度契約状況調査票!$E:$AW,32,FALSE),IF(O6="単価契約","単価契約"&amp;CHAR(10)&amp;"予定調達総額 "&amp;TEXT(VLOOKUP(A6,[7]令和4年度契約状況調査票!$E:$AW,16,FALSE),"#,##0円")&amp;CHAR(10)&amp;VLOOKUP(A6,[7]令和4年度契約状況調査票!$E:$AW,32,FALSE),VLOOKUP(A6,[7]令和4年度契約状況調査票!$E:$AW,32,FALSE))))))))</f>
        <v>分担予定額
2,149,156円</v>
      </c>
      <c r="O6" s="10" t="str">
        <f>IF(A6="","",VLOOKUP(A6,[7]令和4年度契約状況調査票!$E:$CE,53,FALSE))</f>
        <v>×</v>
      </c>
      <c r="P6" s="10" t="str">
        <f>IF(A6="","",IF(VLOOKUP(A6,[7]令和4年度契約状況調査票!$E:$AW,14,FALSE)="他官署で調達手続きを実施のため","×",IF(VLOOKUP(A6,[7]令和4年度契約状況調査票!$E:$AW,21,FALSE)="②同種の他の契約の予定価格を類推されるおそれがあるため公表しない","×","○")))</f>
        <v>○</v>
      </c>
    </row>
    <row r="7" spans="1:16" s="10" customFormat="1" ht="60" customHeight="1">
      <c r="A7" s="11">
        <f>IF(MAX([7]令和4年度契約状況調査票!E9:E13)&gt;=ROW()-5,ROW()-5,"")</f>
        <v>2</v>
      </c>
      <c r="B7" s="12" t="str">
        <f>IF(A7="","",VLOOKUP(A7,[7]令和4年度契約状況調査票!$E:$AW,5,FALSE))</f>
        <v>令和4年分の所得税及び復興特別所得税並びに消費税及び地方消費税の確定申告書封入作業等業務
B様式白色申告書用その他13,725件ほか</v>
      </c>
      <c r="C7" s="13" t="str">
        <f>IF(A7="","",VLOOKUP(A7,[7]令和4年度契約状況調査票!$E:$AW,6,FALSE))</f>
        <v>支出負担行為担当官
金沢国税局総務部次長
澤崎　辰則
石川県金沢市広坂２－２－６０</v>
      </c>
      <c r="D7" s="14">
        <f>IF(A7="","",VLOOKUP(A7,[7]令和4年度契約状況調査票!$E:$AW,9,FALSE))</f>
        <v>44845</v>
      </c>
      <c r="E7" s="12" t="str">
        <f>IF(A7="","",VLOOKUP(A7,[7]令和4年度契約状況調査票!$E:$AW,10,FALSE))</f>
        <v>株式会社プリント・キャリー
大阪府東大阪市荒本北２－６－２１</v>
      </c>
      <c r="F7" s="15">
        <f>IF(A7="","",VLOOKUP(A7,[7]令和4年度契約状況調査票!$E:$AW,11,FALSE))</f>
        <v>1122001006723</v>
      </c>
      <c r="G7" s="16" t="str">
        <f>IF(A7="","",IF(VLOOKUP(A7,[7]令和4年度契約状況調査票!$E:$AW,14,FALSE)="②一般競争入札（総合評価方式）","一般競争入札"&amp;CHAR(10)&amp;"（総合評価方式）","一般競争入札"))</f>
        <v>一般競争入札</v>
      </c>
      <c r="H7" s="17" t="str">
        <f>IF(A7="","",IF(VLOOKUP(A7,[7]令和4年度契約状況調査票!$E:$AW,16,FALSE)="他官署で調達手続きを実施のため","他官署で調達手続きを実施のため",IF(VLOOKUP(A7,[7]令和4年度契約状況調査票!$E:$AW,23,FALSE)="②同種の他の契約の予定価格を類推されるおそれがあるため公表しない","同種の他の契約の予定価格を類推されるおそれがあるため公表しない",IF(VLOOKUP(A7,[7]令和4年度契約状況調査票!$E:$AW,23,FALSE)="－","－",IF(VLOOKUP(A7,[7]令和4年度契約状況調査票!$E:$AW,7,FALSE)&lt;&gt;"",TEXT(VLOOKUP(A7,[7]令和4年度契約状況調査票!$E:$AW,16,FALSE),"#,##0円")&amp;CHAR(10)&amp;"(A)",VLOOKUP(A7,[7]令和4年度契約状況調査票!$E:$AW,16,FALSE))))))</f>
        <v>同種の他の契約の予定価格を類推されるおそれがあるため公表しない</v>
      </c>
      <c r="I7" s="17" t="str">
        <f>IF(A7="","",VLOOKUP(A7,[7]令和4年度契約状況調査票!$E:$AW,17,FALSE))</f>
        <v>＠44円/件ほか</v>
      </c>
      <c r="J7" s="18" t="str">
        <f>IF(A7="","",IF(VLOOKUP(A7,[7]令和4年度契約状況調査票!$E:$AW,16,FALSE)="他官署で調達手続きを実施のため","－",IF(VLOOKUP(A7,[7]令和4年度契約状況調査票!$E:$AW,23,FALSE)="②同種の他の契約の予定価格を類推されるおそれがあるため公表しない","－",IF(VLOOKUP(A7,[7]令和4年度契約状況調査票!$E:$AW,23,FALSE)="－","－",IF(VLOOKUP(A7,[7]令和4年度契約状況調査票!$E:$AW,7,FALSE)&lt;&gt;"",TEXT(VLOOKUP(A7,[7]令和4年度契約状況調査票!$E:$AW,19,FALSE),"#.0%")&amp;CHAR(10)&amp;"(B/A×100)",VLOOKUP(A7,[7]令和4年度契約状況調査票!$E:$AW,19,FALSE))))))</f>
        <v>－</v>
      </c>
      <c r="K7" s="19" t="str">
        <f>IF(A7="","",IF(VLOOKUP(A7,[7]令和4年度契約状況調査票!$E:$AW,12,FALSE)="①公益社団法人","公社",IF(VLOOKUP(A7,[7]令和4年度契約状況調査票!$E:$AW,12,FALSE)="②公益財団法人","公財","")))</f>
        <v/>
      </c>
      <c r="L7" s="19">
        <f>IF(A7="","",VLOOKUP(A7,[7]令和4年度契約状況調査票!$E:$AW,13,FALSE))</f>
        <v>0</v>
      </c>
      <c r="M7" s="20" t="str">
        <f>IF(A7="","",IF(VLOOKUP(A7,[7]令和4年度契約状況調査票!$E:$AW,13,FALSE)="国所管",VLOOKUP(A7,[7]令和4年度契約状況調査票!$E:$AW,24,FALSE),""))</f>
        <v/>
      </c>
      <c r="N7" s="21">
        <f>IF(A7="","",IF(AND(P7="○",O7="分担契約/単価契約"),"単価契約"&amp;CHAR(10)&amp;"予定調達総額 "&amp;TEXT(VLOOKUP(A7,[7]令和4年度契約状況調査票!$E:$AW,16,FALSE),"#,##0円")&amp;"(B)"&amp;CHAR(10)&amp;"分担契約"&amp;CHAR(10)&amp;VLOOKUP(A7,[7]令和4年度契約状況調査票!$E:$AW,32,FALSE),IF(AND(P7="○",O7="分担契約"),"分担契約"&amp;CHAR(10)&amp;"契約総額 "&amp;TEXT(VLOOKUP(A7,[7]令和4年度契約状況調査票!$E:$AW,16,FALSE),"#,##0円")&amp;"(B)"&amp;CHAR(10)&amp;VLOOKUP(A7,[7]令和4年度契約状況調査票!$E:$AW,32,FALSE),(IF(O7="分担契約/単価契約","単価契約"&amp;CHAR(10)&amp;"予定調達総額 "&amp;TEXT(VLOOKUP(A7,[7]令和4年度契約状況調査票!$E:$AW,16,FALSE),"#,##0円")&amp;CHAR(10)&amp;"分担契約"&amp;CHAR(10)&amp;VLOOKUP(A7,[7]令和4年度契約状況調査票!$E:$AW,32,FALSE),IF(O7="分担契約","分担契約"&amp;CHAR(10)&amp;"契約総額 "&amp;TEXT(VLOOKUP(A7,[7]令和4年度契約状況調査票!$E:$AW,16,FALSE),"#,##0円")&amp;CHAR(10)&amp;VLOOKUP(A7,[7]令和4年度契約状況調査票!$E:$AW,32,FALSE),IF(O7="単価契約","単価契約"&amp;CHAR(10)&amp;"予定調達総額 "&amp;TEXT(VLOOKUP(A7,[7]令和4年度契約状況調査票!$E:$AW,16,FALSE),"#,##0円")&amp;CHAR(10)&amp;VLOOKUP(A7,[7]令和4年度契約状況調査票!$E:$AW,32,FALSE),VLOOKUP(A7,[7]令和4年度契約状況調査票!$E:$AW,32,FALSE))))))))</f>
        <v>0</v>
      </c>
      <c r="O7" s="10" t="str">
        <f>IF(A7="","",VLOOKUP(A7,[7]令和4年度契約状況調査票!$E:$CE,53,FALSE))</f>
        <v>×</v>
      </c>
      <c r="P7" s="10" t="str">
        <f>IF(A7="","",IF(VLOOKUP(A7,[7]令和4年度契約状況調査票!$E:$AW,14,FALSE)="他官署で調達手続きを実施のため","×",IF(VLOOKUP(A7,[7]令和4年度契約状況調査票!$E:$AW,21,FALSE)="②同種の他の契約の予定価格を類推されるおそれがあるため公表しない","×","○")))</f>
        <v>○</v>
      </c>
    </row>
    <row r="8" spans="1:16" s="10" customFormat="1" ht="60" customHeight="1">
      <c r="A8" s="11">
        <f>IF(MAX([7]令和4年度契約状況調査票!E8:E14)&gt;=ROW()-5,ROW()-5,"")</f>
        <v>3</v>
      </c>
      <c r="B8" s="12" t="str">
        <f>IF(A8="","",VLOOKUP(A8,[7]令和4年度契約状況調査票!$E:$AW,5,FALSE))</f>
        <v>確定申告コールセンターの運営業務
860人日ほか</v>
      </c>
      <c r="C8" s="13" t="str">
        <f>IF(A8="","",VLOOKUP(A8,[7]令和4年度契約状況調査票!$E:$AW,6,FALSE))</f>
        <v>支出負担行為担当官
金沢国税局総務部次長
澤崎　辰則
石川県金沢市広坂２－２－６０</v>
      </c>
      <c r="D8" s="14">
        <f>IF(A8="","",VLOOKUP(A8,[7]令和4年度契約状況調査票!$E:$AW,9,FALSE))</f>
        <v>44851</v>
      </c>
      <c r="E8" s="12" t="str">
        <f>IF(A8="","",VLOOKUP(A8,[7]令和4年度契約状況調査票!$E:$AW,10,FALSE))</f>
        <v>株式会社NTTマーケティングアクトProCX
大阪府大阪市都島区東野田町４－１５－８２</v>
      </c>
      <c r="F8" s="15">
        <f>IF(A8="","",VLOOKUP(A8,[7]令和4年度契約状況調査票!$E:$AW,11,FALSE))</f>
        <v>5120001238738</v>
      </c>
      <c r="G8" s="16" t="str">
        <f>IF(A8="","",IF(VLOOKUP(A8,[7]令和4年度契約状況調査票!$E:$AW,14,FALSE)="②一般競争入札（総合評価方式）","一般競争入札"&amp;CHAR(10)&amp;"（総合評価方式）","一般競争入札"))</f>
        <v>一般競争入札</v>
      </c>
      <c r="H8" s="17" t="str">
        <f>IF(A8="","",IF(VLOOKUP(A8,[7]令和4年度契約状況調査票!$E:$AW,16,FALSE)="他官署で調達手続きを実施のため","他官署で調達手続きを実施のため",IF(VLOOKUP(A8,[7]令和4年度契約状況調査票!$E:$AW,23,FALSE)="②同種の他の契約の予定価格を類推されるおそれがあるため公表しない","同種の他の契約の予定価格を類推されるおそれがあるため公表しない",IF(VLOOKUP(A8,[7]令和4年度契約状況調査票!$E:$AW,23,FALSE)="－","－",IF(VLOOKUP(A8,[7]令和4年度契約状況調査票!$E:$AW,7,FALSE)&lt;&gt;"",TEXT(VLOOKUP(A8,[7]令和4年度契約状況調査票!$E:$AW,16,FALSE),"#,##0円")&amp;CHAR(10)&amp;"(A)",VLOOKUP(A8,[7]令和4年度契約状況調査票!$E:$AW,16,FALSE))))))</f>
        <v>同種の他の契約の予定価格を類推されるおそれがあるため公表しない</v>
      </c>
      <c r="I8" s="17" t="str">
        <f>IF(A8="","",VLOOKUP(A8,[7]令和4年度契約状況調査票!$E:$AW,17,FALSE))</f>
        <v>@16,417円／日ほか</v>
      </c>
      <c r="J8" s="18" t="str">
        <f>IF(A8="","",IF(VLOOKUP(A8,[7]令和4年度契約状況調査票!$E:$AW,16,FALSE)="他官署で調達手続きを実施のため","－",IF(VLOOKUP(A8,[7]令和4年度契約状況調査票!$E:$AW,23,FALSE)="②同種の他の契約の予定価格を類推されるおそれがあるため公表しない","－",IF(VLOOKUP(A8,[7]令和4年度契約状況調査票!$E:$AW,23,FALSE)="－","－",IF(VLOOKUP(A8,[7]令和4年度契約状況調査票!$E:$AW,7,FALSE)&lt;&gt;"",TEXT(VLOOKUP(A8,[7]令和4年度契約状況調査票!$E:$AW,19,FALSE),"#.0%")&amp;CHAR(10)&amp;"(B/A×100)",VLOOKUP(A8,[7]令和4年度契約状況調査票!$E:$AW,19,FALSE))))))</f>
        <v>－</v>
      </c>
      <c r="K8" s="19" t="str">
        <f>IF(A8="","",IF(VLOOKUP(A8,[7]令和4年度契約状況調査票!$E:$AW,12,FALSE)="①公益社団法人","公社",IF(VLOOKUP(A8,[7]令和4年度契約状況調査票!$E:$AW,12,FALSE)="②公益財団法人","公財","")))</f>
        <v/>
      </c>
      <c r="L8" s="19">
        <f>IF(A8="","",VLOOKUP(A8,[7]令和4年度契約状況調査票!$E:$AW,13,FALSE))</f>
        <v>0</v>
      </c>
      <c r="M8" s="20" t="str">
        <f>IF(A8="","",IF(VLOOKUP(A8,[7]令和4年度契約状況調査票!$E:$AW,13,FALSE)="国所管",VLOOKUP(A8,[7]令和4年度契約状況調査票!$E:$AW,24,FALSE),""))</f>
        <v/>
      </c>
      <c r="N8" s="21">
        <f>IF(A8="","",IF(AND(P8="○",O8="分担契約/単価契約"),"単価契約"&amp;CHAR(10)&amp;"予定調達総額 "&amp;TEXT(VLOOKUP(A8,[7]令和4年度契約状況調査票!$E:$AW,16,FALSE),"#,##0円")&amp;"(B)"&amp;CHAR(10)&amp;"分担契約"&amp;CHAR(10)&amp;VLOOKUP(A8,[7]令和4年度契約状況調査票!$E:$AW,32,FALSE),IF(AND(P8="○",O8="分担契約"),"分担契約"&amp;CHAR(10)&amp;"契約総額 "&amp;TEXT(VLOOKUP(A8,[7]令和4年度契約状況調査票!$E:$AW,16,FALSE),"#,##0円")&amp;"(B)"&amp;CHAR(10)&amp;VLOOKUP(A8,[7]令和4年度契約状況調査票!$E:$AW,32,FALSE),(IF(O8="分担契約/単価契約","単価契約"&amp;CHAR(10)&amp;"予定調達総額 "&amp;TEXT(VLOOKUP(A8,[7]令和4年度契約状況調査票!$E:$AW,16,FALSE),"#,##0円")&amp;CHAR(10)&amp;"分担契約"&amp;CHAR(10)&amp;VLOOKUP(A8,[7]令和4年度契約状況調査票!$E:$AW,32,FALSE),IF(O8="分担契約","分担契約"&amp;CHAR(10)&amp;"契約総額 "&amp;TEXT(VLOOKUP(A8,[7]令和4年度契約状況調査票!$E:$AW,16,FALSE),"#,##0円")&amp;CHAR(10)&amp;VLOOKUP(A8,[7]令和4年度契約状況調査票!$E:$AW,32,FALSE),IF(O8="単価契約","単価契約"&amp;CHAR(10)&amp;"予定調達総額 "&amp;TEXT(VLOOKUP(A8,[7]令和4年度契約状況調査票!$E:$AW,16,FALSE),"#,##0円")&amp;CHAR(10)&amp;VLOOKUP(A8,[7]令和4年度契約状況調査票!$E:$AW,32,FALSE),VLOOKUP(A8,[7]令和4年度契約状況調査票!$E:$AW,32,FALSE))))))))</f>
        <v>0</v>
      </c>
      <c r="O8" s="10" t="str">
        <f>IF(A8="","",VLOOKUP(A8,[7]令和4年度契約状況調査票!$E:$CE,53,FALSE))</f>
        <v>×</v>
      </c>
      <c r="P8" s="10" t="str">
        <f>IF(A8="","",IF(VLOOKUP(A8,[7]令和4年度契約状況調査票!$E:$AW,14,FALSE)="他官署で調達手続きを実施のため","×",IF(VLOOKUP(A8,[7]令和4年度契約状況調査票!$E:$AW,21,FALSE)="②同種の他の契約の予定価格を類推されるおそれがあるため公表しない","×","○")))</f>
        <v>○</v>
      </c>
    </row>
    <row r="9" spans="1:16" s="10" customFormat="1" ht="60" customHeight="1">
      <c r="A9" s="11">
        <f>IF(MAX([7]令和4年度契約状況調査票!E7:E15)&gt;=ROW()-5,ROW()-5,"")</f>
        <v>4</v>
      </c>
      <c r="B9" s="12" t="str">
        <f>IF(A9="","",VLOOKUP(A9,[7]令和4年度契約状況調査票!$E:$AW,5,FALSE))</f>
        <v>令和4年分確定申告用各種封筒等の刷成　　　
70,550部</v>
      </c>
      <c r="C9" s="13" t="str">
        <f>IF(A9="","",VLOOKUP(A9,[7]令和4年度契約状況調査票!$E:$AW,6,FALSE))</f>
        <v>支出負担行為担当官
金沢国税局総務部次長
澤崎　辰則
石川県金沢市広坂２－２－６０</v>
      </c>
      <c r="D9" s="14">
        <f>IF(A9="","",VLOOKUP(A9,[7]令和4年度契約状況調査票!$E:$AW,9,FALSE))</f>
        <v>44853</v>
      </c>
      <c r="E9" s="12" t="str">
        <f>IF(A9="","",VLOOKUP(A9,[7]令和4年度契約状況調査票!$E:$AW,10,FALSE))</f>
        <v>中哲合同会社
東京都足立区竹の塚１－４０－１５　庄栄ビル５階</v>
      </c>
      <c r="F9" s="15">
        <f>IF(A9="","",VLOOKUP(A9,[7]令和4年度契約状況調査票!$E:$AW,11,FALSE))</f>
        <v>8011803002785</v>
      </c>
      <c r="G9" s="16" t="str">
        <f>IF(A9="","",IF(VLOOKUP(A9,[7]令和4年度契約状況調査票!$E:$AW,14,FALSE)="②一般競争入札（総合評価方式）","一般競争入札"&amp;CHAR(10)&amp;"（総合評価方式）","一般競争入札"))</f>
        <v>一般競争入札</v>
      </c>
      <c r="H9" s="17" t="str">
        <f>IF(A9="","",IF(VLOOKUP(A9,[7]令和4年度契約状況調査票!$E:$AW,16,FALSE)="他官署で調達手続きを実施のため","他官署で調達手続きを実施のため",IF(VLOOKUP(A9,[7]令和4年度契約状況調査票!$E:$AW,23,FALSE)="②同種の他の契約の予定価格を類推されるおそれがあるため公表しない","同種の他の契約の予定価格を類推されるおそれがあるため公表しない",IF(VLOOKUP(A9,[7]令和4年度契約状況調査票!$E:$AW,23,FALSE)="－","－",IF(VLOOKUP(A9,[7]令和4年度契約状況調査票!$E:$AW,7,FALSE)&lt;&gt;"",TEXT(VLOOKUP(A9,[7]令和4年度契約状況調査票!$E:$AW,16,FALSE),"#,##0円")&amp;CHAR(10)&amp;"(A)",VLOOKUP(A9,[7]令和4年度契約状況調査票!$E:$AW,16,FALSE))))))</f>
        <v>同種の他の契約の予定価格を類推されるおそれがあるため公表しない</v>
      </c>
      <c r="I9" s="17">
        <f>IF(A9="","",VLOOKUP(A9,[7]令和4年度契約状況調査票!$E:$AW,17,FALSE))</f>
        <v>1352257</v>
      </c>
      <c r="J9" s="18" t="str">
        <f>IF(A9="","",IF(VLOOKUP(A9,[7]令和4年度契約状況調査票!$E:$AW,16,FALSE)="他官署で調達手続きを実施のため","－",IF(VLOOKUP(A9,[7]令和4年度契約状況調査票!$E:$AW,23,FALSE)="②同種の他の契約の予定価格を類推されるおそれがあるため公表しない","－",IF(VLOOKUP(A9,[7]令和4年度契約状況調査票!$E:$AW,23,FALSE)="－","－",IF(VLOOKUP(A9,[7]令和4年度契約状況調査票!$E:$AW,7,FALSE)&lt;&gt;"",TEXT(VLOOKUP(A9,[7]令和4年度契約状況調査票!$E:$AW,19,FALSE),"#.0%")&amp;CHAR(10)&amp;"(B/A×100)",VLOOKUP(A9,[7]令和4年度契約状況調査票!$E:$AW,19,FALSE))))))</f>
        <v>－</v>
      </c>
      <c r="K9" s="19" t="str">
        <f>IF(A9="","",IF(VLOOKUP(A9,[7]令和4年度契約状況調査票!$E:$AW,12,FALSE)="①公益社団法人","公社",IF(VLOOKUP(A9,[7]令和4年度契約状況調査票!$E:$AW,12,FALSE)="②公益財団法人","公財","")))</f>
        <v/>
      </c>
      <c r="L9" s="19">
        <f>IF(A9="","",VLOOKUP(A9,[7]令和4年度契約状況調査票!$E:$AW,13,FALSE))</f>
        <v>0</v>
      </c>
      <c r="M9" s="20" t="str">
        <f>IF(A9="","",IF(VLOOKUP(A9,[7]令和4年度契約状況調査票!$E:$AW,13,FALSE)="国所管",VLOOKUP(A9,[7]令和4年度契約状況調査票!$E:$AW,24,FALSE),""))</f>
        <v/>
      </c>
      <c r="N9" s="21">
        <f>IF(A9="","",IF(AND(P9="○",O9="分担契約/単価契約"),"単価契約"&amp;CHAR(10)&amp;"予定調達総額 "&amp;TEXT(VLOOKUP(A9,[7]令和4年度契約状況調査票!$E:$AW,16,FALSE),"#,##0円")&amp;"(B)"&amp;CHAR(10)&amp;"分担契約"&amp;CHAR(10)&amp;VLOOKUP(A9,[7]令和4年度契約状況調査票!$E:$AW,32,FALSE),IF(AND(P9="○",O9="分担契約"),"分担契約"&amp;CHAR(10)&amp;"契約総額 "&amp;TEXT(VLOOKUP(A9,[7]令和4年度契約状況調査票!$E:$AW,16,FALSE),"#,##0円")&amp;"(B)"&amp;CHAR(10)&amp;VLOOKUP(A9,[7]令和4年度契約状況調査票!$E:$AW,32,FALSE),(IF(O9="分担契約/単価契約","単価契約"&amp;CHAR(10)&amp;"予定調達総額 "&amp;TEXT(VLOOKUP(A9,[7]令和4年度契約状況調査票!$E:$AW,16,FALSE),"#,##0円")&amp;CHAR(10)&amp;"分担契約"&amp;CHAR(10)&amp;VLOOKUP(A9,[7]令和4年度契約状況調査票!$E:$AW,32,FALSE),IF(O9="分担契約","分担契約"&amp;CHAR(10)&amp;"契約総額 "&amp;TEXT(VLOOKUP(A9,[7]令和4年度契約状況調査票!$E:$AW,16,FALSE),"#,##0円")&amp;CHAR(10)&amp;VLOOKUP(A9,[7]令和4年度契約状況調査票!$E:$AW,32,FALSE),IF(O9="単価契約","単価契約"&amp;CHAR(10)&amp;"予定調達総額 "&amp;TEXT(VLOOKUP(A9,[7]令和4年度契約状況調査票!$E:$AW,16,FALSE),"#,##0円")&amp;CHAR(10)&amp;VLOOKUP(A9,[7]令和4年度契約状況調査票!$E:$AW,32,FALSE),VLOOKUP(A9,[7]令和4年度契約状況調査票!$E:$AW,32,FALSE))))))))</f>
        <v>0</v>
      </c>
      <c r="O9" s="10" t="str">
        <f>IF(A9="","",VLOOKUP(A9,[7]令和4年度契約状況調査票!$E:$CE,53,FALSE))</f>
        <v>×</v>
      </c>
      <c r="P9" s="10" t="str">
        <f>IF(A9="","",IF(VLOOKUP(A9,[7]令和4年度契約状況調査票!$E:$AW,14,FALSE)="他官署で調達手続きを実施のため","×",IF(VLOOKUP(A9,[7]令和4年度契約状況調査票!$E:$AW,21,FALSE)="②同種の他の契約の予定価格を類推されるおそれがあるため公表しない","×","○")))</f>
        <v>○</v>
      </c>
    </row>
    <row r="10" spans="1:16" s="10" customFormat="1" ht="60" customHeight="1">
      <c r="A10" s="11" t="str">
        <f>IF(MAX([7]令和4年度契約状況調査票!E6:E16)&gt;=ROW()-5,ROW()-5,"")</f>
        <v/>
      </c>
      <c r="B10" s="12" t="str">
        <f>IF(A10="","",VLOOKUP(A10,[7]令和4年度契約状況調査票!$E:$AW,5,FALSE))</f>
        <v/>
      </c>
      <c r="C10" s="13" t="s">
        <v>15</v>
      </c>
      <c r="D10" s="14" t="str">
        <f>IF(A10="","",VLOOKUP(A10,[7]令和4年度契約状況調査票!$E:$AW,9,FALSE))</f>
        <v/>
      </c>
      <c r="E10" s="12" t="str">
        <f>IF(A10="","",VLOOKUP(A10,[7]令和4年度契約状況調査票!$E:$AW,10,FALSE))</f>
        <v/>
      </c>
      <c r="F10" s="15" t="str">
        <f>IF(A10="","",VLOOKUP(A10,[7]令和4年度契約状況調査票!$E:$AW,11,FALSE))</f>
        <v/>
      </c>
      <c r="G10" s="16" t="str">
        <f>IF(A10="","",IF(VLOOKUP(A10,[7]令和4年度契約状況調査票!$E:$AW,14,FALSE)="②一般競争入札（総合評価方式）","一般競争入札"&amp;CHAR(10)&amp;"（総合評価方式）","一般競争入札"))</f>
        <v/>
      </c>
      <c r="H10" s="17" t="str">
        <f>IF(A10="","",IF(VLOOKUP(A10,[7]令和4年度契約状況調査票!$E:$AW,16,FALSE)="他官署で調達手続きを実施のため","他官署で調達手続きを実施のため",IF(VLOOKUP(A10,[7]令和4年度契約状況調査票!$E:$AW,23,FALSE)="②同種の他の契約の予定価格を類推されるおそれがあるため公表しない","同種の他の契約の予定価格を類推されるおそれがあるため公表しない",IF(VLOOKUP(A10,[7]令和4年度契約状況調査票!$E:$AW,23,FALSE)="－","－",IF(VLOOKUP(A10,[7]令和4年度契約状況調査票!$E:$AW,7,FALSE)&lt;&gt;"",TEXT(VLOOKUP(A10,[7]令和4年度契約状況調査票!$E:$AW,16,FALSE),"#,##0円")&amp;CHAR(10)&amp;"(A)",VLOOKUP(A10,[7]令和4年度契約状況調査票!$E:$AW,16,FALSE))))))</f>
        <v/>
      </c>
      <c r="I10" s="17" t="str">
        <f>IF(A10="","",VLOOKUP(A10,[7]令和4年度契約状況調査票!$E:$AW,17,FALSE))</f>
        <v/>
      </c>
      <c r="J10" s="18" t="str">
        <f>IF(A10="","",IF(VLOOKUP(A10,[7]令和4年度契約状況調査票!$E:$AW,16,FALSE)="他官署で調達手続きを実施のため","－",IF(VLOOKUP(A10,[7]令和4年度契約状況調査票!$E:$AW,23,FALSE)="②同種の他の契約の予定価格を類推されるおそれがあるため公表しない","－",IF(VLOOKUP(A10,[7]令和4年度契約状況調査票!$E:$AW,23,FALSE)="－","－",IF(VLOOKUP(A10,[7]令和4年度契約状況調査票!$E:$AW,7,FALSE)&lt;&gt;"",TEXT(VLOOKUP(A10,[7]令和4年度契約状況調査票!$E:$AW,19,FALSE),"#.0%")&amp;CHAR(10)&amp;"(B/A×100)",VLOOKUP(A10,[7]令和4年度契約状況調査票!$E:$AW,19,FALSE))))))</f>
        <v/>
      </c>
      <c r="K10" s="19" t="str">
        <f>IF(A10="","",IF(VLOOKUP(A10,[7]令和4年度契約状況調査票!$E:$AW,12,FALSE)="①公益社団法人","公社",IF(VLOOKUP(A10,[7]令和4年度契約状況調査票!$E:$AW,12,FALSE)="②公益財団法人","公財","")))</f>
        <v/>
      </c>
      <c r="L10" s="19" t="str">
        <f>IF(A10="","",VLOOKUP(A10,[7]令和4年度契約状況調査票!$E:$AW,13,FALSE))</f>
        <v/>
      </c>
      <c r="M10" s="20" t="str">
        <f>IF(A10="","",IF(VLOOKUP(A10,[7]令和4年度契約状況調査票!$E:$AW,13,FALSE)="国所管",VLOOKUP(A10,[7]令和4年度契約状況調査票!$E:$AW,24,FALSE),""))</f>
        <v/>
      </c>
      <c r="N10" s="21" t="str">
        <f>IF(A10="","",IF(AND(P10="○",O10="分担契約/単価契約"),"単価契約"&amp;CHAR(10)&amp;"予定調達総額 "&amp;TEXT(VLOOKUP(A10,[7]令和4年度契約状況調査票!$E:$AW,16,FALSE),"#,##0円")&amp;"(B)"&amp;CHAR(10)&amp;"分担契約"&amp;CHAR(10)&amp;VLOOKUP(A10,[7]令和4年度契約状況調査票!$E:$AW,32,FALSE),IF(AND(P10="○",O10="分担契約"),"分担契約"&amp;CHAR(10)&amp;"契約総額 "&amp;TEXT(VLOOKUP(A10,[7]令和4年度契約状況調査票!$E:$AW,16,FALSE),"#,##0円")&amp;"(B)"&amp;CHAR(10)&amp;VLOOKUP(A10,[7]令和4年度契約状況調査票!$E:$AW,32,FALSE),(IF(O10="分担契約/単価契約","単価契約"&amp;CHAR(10)&amp;"予定調達総額 "&amp;TEXT(VLOOKUP(A10,[7]令和4年度契約状況調査票!$E:$AW,16,FALSE),"#,##0円")&amp;CHAR(10)&amp;"分担契約"&amp;CHAR(10)&amp;VLOOKUP(A10,[7]令和4年度契約状況調査票!$E:$AW,32,FALSE),IF(O10="分担契約","分担契約"&amp;CHAR(10)&amp;"契約総額 "&amp;TEXT(VLOOKUP(A10,[7]令和4年度契約状況調査票!$E:$AW,16,FALSE),"#,##0円")&amp;CHAR(10)&amp;VLOOKUP(A10,[7]令和4年度契約状況調査票!$E:$AW,32,FALSE),IF(O10="単価契約","単価契約"&amp;CHAR(10)&amp;"予定調達総額 "&amp;TEXT(VLOOKUP(A10,[7]令和4年度契約状況調査票!$E:$AW,16,FALSE),"#,##0円")&amp;CHAR(10)&amp;VLOOKUP(A10,[7]令和4年度契約状況調査票!$E:$AW,32,FALSE),VLOOKUP(A10,[7]令和4年度契約状況調査票!$E:$AW,32,FALSE))))))))</f>
        <v/>
      </c>
      <c r="O10" s="10" t="str">
        <f>IF(A10="","",VLOOKUP(A10,[7]令和4年度契約状況調査票!$E:$CE,53,FALSE))</f>
        <v/>
      </c>
      <c r="P10" s="10" t="str">
        <f>IF(A10="","",IF(VLOOKUP(A10,[7]令和4年度契約状況調査票!$E:$AW,14,FALSE)="他官署で調達手続きを実施のため","×",IF(VLOOKUP(A10,[7]令和4年度契約状況調査票!$E:$AW,21,FALSE)="②同種の他の契約の予定価格を類推されるおそれがあるため公表しない","×","○")))</f>
        <v/>
      </c>
    </row>
    <row r="11" spans="1:16" s="10" customFormat="1" ht="60" customHeight="1">
      <c r="A11" s="11" t="str">
        <f>IF(MAX([7]令和4年度契約状況調査票!E10:E17)&gt;=ROW()-5,ROW()-5,"")</f>
        <v/>
      </c>
      <c r="B11" s="12" t="str">
        <f>IF(A11="","",VLOOKUP(A11,[7]令和4年度契約状況調査票!$E:$AW,5,FALSE))</f>
        <v/>
      </c>
      <c r="C11" s="13" t="str">
        <f>IF(A11="","",VLOOKUP(A11,[7]令和4年度契約状況調査票!$E:$AW,6,FALSE))</f>
        <v/>
      </c>
      <c r="D11" s="14" t="str">
        <f>IF(A11="","",VLOOKUP(A11,[7]令和4年度契約状況調査票!$E:$AW,9,FALSE))</f>
        <v/>
      </c>
      <c r="E11" s="12" t="str">
        <f>IF(A11="","",VLOOKUP(A11,[7]令和4年度契約状況調査票!$E:$AW,10,FALSE))</f>
        <v/>
      </c>
      <c r="F11" s="15" t="str">
        <f>IF(A11="","",VLOOKUP(A11,[7]令和4年度契約状況調査票!$E:$AW,11,FALSE))</f>
        <v/>
      </c>
      <c r="G11" s="16" t="str">
        <f>IF(A11="","",IF(VLOOKUP(A11,[7]令和4年度契約状況調査票!$E:$AW,14,FALSE)="②一般競争入札（総合評価方式）","一般競争入札"&amp;CHAR(10)&amp;"（総合評価方式）","一般競争入札"))</f>
        <v/>
      </c>
      <c r="H11" s="17" t="str">
        <f>IF(A11="","",IF(VLOOKUP(A11,[7]令和4年度契約状況調査票!$E:$AW,16,FALSE)="他官署で調達手続きを実施のため","他官署で調達手続きを実施のため",IF(VLOOKUP(A11,[7]令和4年度契約状況調査票!$E:$AW,23,FALSE)="②同種の他の契約の予定価格を類推されるおそれがあるため公表しない","同種の他の契約の予定価格を類推されるおそれがあるため公表しない",IF(VLOOKUP(A11,[7]令和4年度契約状況調査票!$E:$AW,23,FALSE)="－","－",IF(VLOOKUP(A11,[7]令和4年度契約状況調査票!$E:$AW,7,FALSE)&lt;&gt;"",TEXT(VLOOKUP(A11,[7]令和4年度契約状況調査票!$E:$AW,16,FALSE),"#,##0円")&amp;CHAR(10)&amp;"(A)",VLOOKUP(A11,[7]令和4年度契約状況調査票!$E:$AW,16,FALSE))))))</f>
        <v/>
      </c>
      <c r="I11" s="17" t="str">
        <f>IF(A11="","",VLOOKUP(A11,[7]令和4年度契約状況調査票!$E:$AW,17,FALSE))</f>
        <v/>
      </c>
      <c r="J11" s="18" t="str">
        <f>IF(A11="","",IF(VLOOKUP(A11,[7]令和4年度契約状況調査票!$E:$AW,16,FALSE)="他官署で調達手続きを実施のため","－",IF(VLOOKUP(A11,[7]令和4年度契約状況調査票!$E:$AW,23,FALSE)="②同種の他の契約の予定価格を類推されるおそれがあるため公表しない","－",IF(VLOOKUP(A11,[7]令和4年度契約状況調査票!$E:$AW,23,FALSE)="－","－",IF(VLOOKUP(A11,[7]令和4年度契約状況調査票!$E:$AW,7,FALSE)&lt;&gt;"",TEXT(VLOOKUP(A11,[7]令和4年度契約状況調査票!$E:$AW,19,FALSE),"#.0%")&amp;CHAR(10)&amp;"(B/A×100)",VLOOKUP(A11,[7]令和4年度契約状況調査票!$E:$AW,19,FALSE))))))</f>
        <v/>
      </c>
      <c r="K11" s="19" t="str">
        <f>IF(A11="","",IF(VLOOKUP(A11,[7]令和4年度契約状況調査票!$E:$AW,12,FALSE)="①公益社団法人","公社",IF(VLOOKUP(A11,[7]令和4年度契約状況調査票!$E:$AW,12,FALSE)="②公益財団法人","公財","")))</f>
        <v/>
      </c>
      <c r="L11" s="19" t="str">
        <f>IF(A11="","",VLOOKUP(A11,[7]令和4年度契約状況調査票!$E:$AW,13,FALSE))</f>
        <v/>
      </c>
      <c r="M11" s="20" t="str">
        <f>IF(A11="","",IF(VLOOKUP(A11,[7]令和4年度契約状況調査票!$E:$AW,13,FALSE)="国所管",VLOOKUP(A11,[7]令和4年度契約状況調査票!$E:$AW,24,FALSE),""))</f>
        <v/>
      </c>
      <c r="N11" s="21" t="str">
        <f>IF(A11="","",IF(AND(P11="○",O11="分担契約/単価契約"),"単価契約"&amp;CHAR(10)&amp;"予定調達総額 "&amp;TEXT(VLOOKUP(A11,[7]令和4年度契約状況調査票!$E:$AW,16,FALSE),"#,##0円")&amp;"(B)"&amp;CHAR(10)&amp;"分担契約"&amp;CHAR(10)&amp;VLOOKUP(A11,[7]令和4年度契約状況調査票!$E:$AW,32,FALSE),IF(AND(P11="○",O11="分担契約"),"分担契約"&amp;CHAR(10)&amp;"契約総額 "&amp;TEXT(VLOOKUP(A11,[7]令和4年度契約状況調査票!$E:$AW,16,FALSE),"#,##0円")&amp;"(B)"&amp;CHAR(10)&amp;VLOOKUP(A11,[7]令和4年度契約状況調査票!$E:$AW,32,FALSE),(IF(O11="分担契約/単価契約","単価契約"&amp;CHAR(10)&amp;"予定調達総額 "&amp;TEXT(VLOOKUP(A11,[7]令和4年度契約状況調査票!$E:$AW,16,FALSE),"#,##0円")&amp;CHAR(10)&amp;"分担契約"&amp;CHAR(10)&amp;VLOOKUP(A11,[7]令和4年度契約状況調査票!$E:$AW,32,FALSE),IF(O11="分担契約","分担契約"&amp;CHAR(10)&amp;"契約総額 "&amp;TEXT(VLOOKUP(A11,[7]令和4年度契約状況調査票!$E:$AW,16,FALSE),"#,##0円")&amp;CHAR(10)&amp;VLOOKUP(A11,[7]令和4年度契約状況調査票!$E:$AW,32,FALSE),IF(O11="単価契約","単価契約"&amp;CHAR(10)&amp;"予定調達総額 "&amp;TEXT(VLOOKUP(A11,[7]令和4年度契約状況調査票!$E:$AW,16,FALSE),"#,##0円")&amp;CHAR(10)&amp;VLOOKUP(A11,[7]令和4年度契約状況調査票!$E:$AW,32,FALSE),VLOOKUP(A11,[7]令和4年度契約状況調査票!$E:$AW,32,FALSE))))))))</f>
        <v/>
      </c>
      <c r="O11" s="10" t="str">
        <f>IF(A11="","",VLOOKUP(A11,[7]令和4年度契約状況調査票!$E:$CE,53,FALSE))</f>
        <v/>
      </c>
      <c r="P11" s="10" t="str">
        <f>IF(A11="","",IF(VLOOKUP(A11,[7]令和4年度契約状況調査票!$E:$AW,14,FALSE)="他官署で調達手続きを実施のため","×",IF(VLOOKUP(A11,[7]令和4年度契約状況調査票!$E:$AW,21,FALSE)="②同種の他の契約の予定価格を類推されるおそれがあるため公表しない","×","○")))</f>
        <v/>
      </c>
    </row>
    <row r="12" spans="1:16" s="10" customFormat="1" ht="60" customHeight="1">
      <c r="A12" s="11" t="str">
        <f>IF(MAX([7]令和4年度契約状況調査票!E11:E18)&gt;=ROW()-5,ROW()-5,"")</f>
        <v/>
      </c>
      <c r="B12" s="12" t="str">
        <f>IF(A12="","",VLOOKUP(A12,[7]令和4年度契約状況調査票!$E:$AW,5,FALSE))</f>
        <v/>
      </c>
      <c r="C12" s="13" t="str">
        <f>IF(A12="","",VLOOKUP(A12,[7]令和4年度契約状況調査票!$E:$AW,6,FALSE))</f>
        <v/>
      </c>
      <c r="D12" s="14" t="str">
        <f>IF(A12="","",VLOOKUP(A12,[7]令和4年度契約状況調査票!$E:$AW,9,FALSE))</f>
        <v/>
      </c>
      <c r="E12" s="12" t="str">
        <f>IF(A12="","",VLOOKUP(A12,[7]令和4年度契約状況調査票!$E:$AW,10,FALSE))</f>
        <v/>
      </c>
      <c r="F12" s="15" t="str">
        <f>IF(A12="","",VLOOKUP(A12,[7]令和4年度契約状況調査票!$E:$AW,11,FALSE))</f>
        <v/>
      </c>
      <c r="G12" s="16" t="str">
        <f>IF(A12="","",IF(VLOOKUP(A12,[7]令和4年度契約状況調査票!$E:$AW,14,FALSE)="②一般競争入札（総合評価方式）","一般競争入札"&amp;CHAR(10)&amp;"（総合評価方式）","一般競争入札"))</f>
        <v/>
      </c>
      <c r="H12" s="17" t="str">
        <f>IF(A12="","",IF(VLOOKUP(A12,[7]令和4年度契約状況調査票!$E:$AW,16,FALSE)="他官署で調達手続きを実施のため","他官署で調達手続きを実施のため",IF(VLOOKUP(A12,[7]令和4年度契約状況調査票!$E:$AW,23,FALSE)="②同種の他の契約の予定価格を類推されるおそれがあるため公表しない","同種の他の契約の予定価格を類推されるおそれがあるため公表しない",IF(VLOOKUP(A12,[7]令和4年度契約状況調査票!$E:$AW,23,FALSE)="－","－",IF(VLOOKUP(A12,[7]令和4年度契約状況調査票!$E:$AW,7,FALSE)&lt;&gt;"",TEXT(VLOOKUP(A12,[7]令和4年度契約状況調査票!$E:$AW,16,FALSE),"#,##0円")&amp;CHAR(10)&amp;"(A)",VLOOKUP(A12,[7]令和4年度契約状況調査票!$E:$AW,16,FALSE))))))</f>
        <v/>
      </c>
      <c r="I12" s="17" t="str">
        <f>IF(A12="","",VLOOKUP(A12,[7]令和4年度契約状況調査票!$E:$AW,17,FALSE))</f>
        <v/>
      </c>
      <c r="J12" s="18" t="str">
        <f>IF(A12="","",IF(VLOOKUP(A12,[7]令和4年度契約状況調査票!$E:$AW,16,FALSE)="他官署で調達手続きを実施のため","－",IF(VLOOKUP(A12,[7]令和4年度契約状況調査票!$E:$AW,23,FALSE)="②同種の他の契約の予定価格を類推されるおそれがあるため公表しない","－",IF(VLOOKUP(A12,[7]令和4年度契約状況調査票!$E:$AW,23,FALSE)="－","－",IF(VLOOKUP(A12,[7]令和4年度契約状況調査票!$E:$AW,7,FALSE)&lt;&gt;"",TEXT(VLOOKUP(A12,[7]令和4年度契約状況調査票!$E:$AW,19,FALSE),"#.0%")&amp;CHAR(10)&amp;"(B/A×100)",VLOOKUP(A12,[7]令和4年度契約状況調査票!$E:$AW,19,FALSE))))))</f>
        <v/>
      </c>
      <c r="K12" s="19" t="str">
        <f>IF(A12="","",IF(VLOOKUP(A12,[7]令和4年度契約状況調査票!$E:$AW,12,FALSE)="①公益社団法人","公社",IF(VLOOKUP(A12,[7]令和4年度契約状況調査票!$E:$AW,12,FALSE)="②公益財団法人","公財","")))</f>
        <v/>
      </c>
      <c r="L12" s="19" t="str">
        <f>IF(A12="","",VLOOKUP(A12,[7]令和4年度契約状況調査票!$E:$AW,13,FALSE))</f>
        <v/>
      </c>
      <c r="M12" s="20" t="str">
        <f>IF(A12="","",IF(VLOOKUP(A12,[7]令和4年度契約状況調査票!$E:$AW,13,FALSE)="国所管",VLOOKUP(A12,[7]令和4年度契約状況調査票!$E:$AW,24,FALSE),""))</f>
        <v/>
      </c>
      <c r="N12" s="21" t="str">
        <f>IF(A12="","",IF(AND(P12="○",O12="分担契約/単価契約"),"単価契約"&amp;CHAR(10)&amp;"予定調達総額 "&amp;TEXT(VLOOKUP(A12,[7]令和4年度契約状況調査票!$E:$AW,16,FALSE),"#,##0円")&amp;"(B)"&amp;CHAR(10)&amp;"分担契約"&amp;CHAR(10)&amp;VLOOKUP(A12,[7]令和4年度契約状況調査票!$E:$AW,32,FALSE),IF(AND(P12="○",O12="分担契約"),"分担契約"&amp;CHAR(10)&amp;"契約総額 "&amp;TEXT(VLOOKUP(A12,[7]令和4年度契約状況調査票!$E:$AW,16,FALSE),"#,##0円")&amp;"(B)"&amp;CHAR(10)&amp;VLOOKUP(A12,[7]令和4年度契約状況調査票!$E:$AW,32,FALSE),(IF(O12="分担契約/単価契約","単価契約"&amp;CHAR(10)&amp;"予定調達総額 "&amp;TEXT(VLOOKUP(A12,[7]令和4年度契約状況調査票!$E:$AW,16,FALSE),"#,##0円")&amp;CHAR(10)&amp;"分担契約"&amp;CHAR(10)&amp;VLOOKUP(A12,[7]令和4年度契約状況調査票!$E:$AW,32,FALSE),IF(O12="分担契約","分担契約"&amp;CHAR(10)&amp;"契約総額 "&amp;TEXT(VLOOKUP(A12,[7]令和4年度契約状況調査票!$E:$AW,16,FALSE),"#,##0円")&amp;CHAR(10)&amp;VLOOKUP(A12,[7]令和4年度契約状況調査票!$E:$AW,32,FALSE),IF(O12="単価契約","単価契約"&amp;CHAR(10)&amp;"予定調達総額 "&amp;TEXT(VLOOKUP(A12,[7]令和4年度契約状況調査票!$E:$AW,16,FALSE),"#,##0円")&amp;CHAR(10)&amp;VLOOKUP(A12,[7]令和4年度契約状況調査票!$E:$AW,32,FALSE),VLOOKUP(A12,[7]令和4年度契約状況調査票!$E:$AW,32,FALSE))))))))</f>
        <v/>
      </c>
      <c r="O12" s="10" t="str">
        <f>IF(A12="","",VLOOKUP(A12,[7]令和4年度契約状況調査票!$E:$CE,53,FALSE))</f>
        <v/>
      </c>
      <c r="P12" s="10" t="str">
        <f>IF(A12="","",IF(VLOOKUP(A12,[7]令和4年度契約状況調査票!$E:$AW,14,FALSE)="他官署で調達手続きを実施のため","×",IF(VLOOKUP(A12,[7]令和4年度契約状況調査票!$E:$AW,21,FALSE)="②同種の他の契約の予定価格を類推されるおそれがあるため公表しない","×","○")))</f>
        <v/>
      </c>
    </row>
    <row r="13" spans="1:16" s="10" customFormat="1" ht="60" customHeight="1">
      <c r="A13" s="11" t="str">
        <f>IF(MAX([7]令和4年度契約状況調査票!E12:E19)&gt;=ROW()-5,ROW()-5,"")</f>
        <v/>
      </c>
      <c r="B13" s="12" t="str">
        <f>IF(A13="","",VLOOKUP(A13,[7]令和4年度契約状況調査票!$E:$AW,5,FALSE))</f>
        <v/>
      </c>
      <c r="C13" s="13" t="str">
        <f>IF(A13="","",VLOOKUP(A13,[7]令和4年度契約状況調査票!$E:$AW,6,FALSE))</f>
        <v/>
      </c>
      <c r="D13" s="14" t="str">
        <f>IF(A13="","",VLOOKUP(A13,[7]令和4年度契約状況調査票!$E:$AW,9,FALSE))</f>
        <v/>
      </c>
      <c r="E13" s="12" t="str">
        <f>IF(A13="","",VLOOKUP(A13,[7]令和4年度契約状況調査票!$E:$AW,10,FALSE))</f>
        <v/>
      </c>
      <c r="F13" s="15" t="str">
        <f>IF(A13="","",VLOOKUP(A13,[7]令和4年度契約状況調査票!$E:$AW,11,FALSE))</f>
        <v/>
      </c>
      <c r="G13" s="16" t="str">
        <f>IF(A13="","",IF(VLOOKUP(A13,[7]令和4年度契約状況調査票!$E:$AW,14,FALSE)="②一般競争入札（総合評価方式）","一般競争入札"&amp;CHAR(10)&amp;"（総合評価方式）","一般競争入札"))</f>
        <v/>
      </c>
      <c r="H13" s="17" t="str">
        <f>IF(A13="","",IF(VLOOKUP(A13,[7]令和4年度契約状況調査票!$E:$AW,16,FALSE)="他官署で調達手続きを実施のため","他官署で調達手続きを実施のため",IF(VLOOKUP(A13,[7]令和4年度契約状況調査票!$E:$AW,23,FALSE)="②同種の他の契約の予定価格を類推されるおそれがあるため公表しない","同種の他の契約の予定価格を類推されるおそれがあるため公表しない",IF(VLOOKUP(A13,[7]令和4年度契約状況調査票!$E:$AW,23,FALSE)="－","－",IF(VLOOKUP(A13,[7]令和4年度契約状況調査票!$E:$AW,7,FALSE)&lt;&gt;"",TEXT(VLOOKUP(A13,[7]令和4年度契約状況調査票!$E:$AW,16,FALSE),"#,##0円")&amp;CHAR(10)&amp;"(A)",VLOOKUP(A13,[7]令和4年度契約状況調査票!$E:$AW,16,FALSE))))))</f>
        <v/>
      </c>
      <c r="I13" s="17" t="str">
        <f>IF(A13="","",VLOOKUP(A13,[7]令和4年度契約状況調査票!$E:$AW,17,FALSE))</f>
        <v/>
      </c>
      <c r="J13" s="18" t="str">
        <f>IF(A13="","",IF(VLOOKUP(A13,[7]令和4年度契約状況調査票!$E:$AW,16,FALSE)="他官署で調達手続きを実施のため","－",IF(VLOOKUP(A13,[7]令和4年度契約状況調査票!$E:$AW,23,FALSE)="②同種の他の契約の予定価格を類推されるおそれがあるため公表しない","－",IF(VLOOKUP(A13,[7]令和4年度契約状況調査票!$E:$AW,23,FALSE)="－","－",IF(VLOOKUP(A13,[7]令和4年度契約状況調査票!$E:$AW,7,FALSE)&lt;&gt;"",TEXT(VLOOKUP(A13,[7]令和4年度契約状況調査票!$E:$AW,19,FALSE),"#.0%")&amp;CHAR(10)&amp;"(B/A×100)",VLOOKUP(A13,[7]令和4年度契約状況調査票!$E:$AW,19,FALSE))))))</f>
        <v/>
      </c>
      <c r="K13" s="19" t="str">
        <f>IF(A13="","",IF(VLOOKUP(A13,[7]令和4年度契約状況調査票!$E:$AW,12,FALSE)="①公益社団法人","公社",IF(VLOOKUP(A13,[7]令和4年度契約状況調査票!$E:$AW,12,FALSE)="②公益財団法人","公財","")))</f>
        <v/>
      </c>
      <c r="L13" s="19" t="str">
        <f>IF(A13="","",VLOOKUP(A13,[7]令和4年度契約状況調査票!$E:$AW,13,FALSE))</f>
        <v/>
      </c>
      <c r="M13" s="20" t="str">
        <f>IF(A13="","",IF(VLOOKUP(A13,[7]令和4年度契約状況調査票!$E:$AW,13,FALSE)="国所管",VLOOKUP(A13,[7]令和4年度契約状況調査票!$E:$AW,24,FALSE),""))</f>
        <v/>
      </c>
      <c r="N13" s="21" t="str">
        <f>IF(A13="","",IF(AND(P13="○",O13="分担契約/単価契約"),"単価契約"&amp;CHAR(10)&amp;"予定調達総額 "&amp;TEXT(VLOOKUP(A13,[7]令和4年度契約状況調査票!$E:$AW,16,FALSE),"#,##0円")&amp;"(B)"&amp;CHAR(10)&amp;"分担契約"&amp;CHAR(10)&amp;VLOOKUP(A13,[7]令和4年度契約状況調査票!$E:$AW,32,FALSE),IF(AND(P13="○",O13="分担契約"),"分担契約"&amp;CHAR(10)&amp;"契約総額 "&amp;TEXT(VLOOKUP(A13,[7]令和4年度契約状況調査票!$E:$AW,16,FALSE),"#,##0円")&amp;"(B)"&amp;CHAR(10)&amp;VLOOKUP(A13,[7]令和4年度契約状況調査票!$E:$AW,32,FALSE),(IF(O13="分担契約/単価契約","単価契約"&amp;CHAR(10)&amp;"予定調達総額 "&amp;TEXT(VLOOKUP(A13,[7]令和4年度契約状況調査票!$E:$AW,16,FALSE),"#,##0円")&amp;CHAR(10)&amp;"分担契約"&amp;CHAR(10)&amp;VLOOKUP(A13,[7]令和4年度契約状況調査票!$E:$AW,32,FALSE),IF(O13="分担契約","分担契約"&amp;CHAR(10)&amp;"契約総額 "&amp;TEXT(VLOOKUP(A13,[7]令和4年度契約状況調査票!$E:$AW,16,FALSE),"#,##0円")&amp;CHAR(10)&amp;VLOOKUP(A13,[7]令和4年度契約状況調査票!$E:$AW,32,FALSE),IF(O13="単価契約","単価契約"&amp;CHAR(10)&amp;"予定調達総額 "&amp;TEXT(VLOOKUP(A13,[7]令和4年度契約状況調査票!$E:$AW,16,FALSE),"#,##0円")&amp;CHAR(10)&amp;VLOOKUP(A13,[7]令和4年度契約状況調査票!$E:$AW,32,FALSE),VLOOKUP(A13,[7]令和4年度契約状況調査票!$E:$AW,32,FALSE))))))))</f>
        <v/>
      </c>
      <c r="O13" s="10" t="str">
        <f>IF(A13="","",VLOOKUP(A13,[7]令和4年度契約状況調査票!$E:$CE,53,FALSE))</f>
        <v/>
      </c>
      <c r="P13" s="10" t="str">
        <f>IF(A13="","",IF(VLOOKUP(A13,[7]令和4年度契約状況調査票!$E:$AW,14,FALSE)="他官署で調達手続きを実施のため","×",IF(VLOOKUP(A13,[7]令和4年度契約状況調査票!$E:$AW,21,FALSE)="②同種の他の契約の予定価格を類推されるおそれがあるため公表しない","×","○")))</f>
        <v/>
      </c>
    </row>
    <row r="14" spans="1:16" s="10" customFormat="1" ht="60" customHeight="1">
      <c r="A14" s="11" t="str">
        <f>IF(MAX([7]令和4年度契約状況調査票!E13:E20)&gt;=ROW()-5,ROW()-5,"")</f>
        <v/>
      </c>
      <c r="B14" s="12" t="str">
        <f>IF(A14="","",VLOOKUP(A14,[7]令和4年度契約状況調査票!$E:$AW,5,FALSE))</f>
        <v/>
      </c>
      <c r="C14" s="13" t="str">
        <f>IF(A14="","",VLOOKUP(A14,[7]令和4年度契約状況調査票!$E:$AW,6,FALSE))</f>
        <v/>
      </c>
      <c r="D14" s="14" t="str">
        <f>IF(A14="","",VLOOKUP(A14,[7]令和4年度契約状況調査票!$E:$AW,9,FALSE))</f>
        <v/>
      </c>
      <c r="E14" s="12" t="str">
        <f>IF(A14="","",VLOOKUP(A14,[7]令和4年度契約状況調査票!$E:$AW,10,FALSE))</f>
        <v/>
      </c>
      <c r="F14" s="15" t="str">
        <f>IF(A14="","",VLOOKUP(A14,[7]令和4年度契約状況調査票!$E:$AW,11,FALSE))</f>
        <v/>
      </c>
      <c r="G14" s="16" t="str">
        <f>IF(A14="","",IF(VLOOKUP(A14,[7]令和4年度契約状況調査票!$E:$AW,14,FALSE)="②一般競争入札（総合評価方式）","一般競争入札"&amp;CHAR(10)&amp;"（総合評価方式）","一般競争入札"))</f>
        <v/>
      </c>
      <c r="H14" s="17" t="str">
        <f>IF(A14="","",IF(VLOOKUP(A14,[7]令和4年度契約状況調査票!$E:$AW,16,FALSE)="他官署で調達手続きを実施のため","他官署で調達手続きを実施のため",IF(VLOOKUP(A14,[7]令和4年度契約状況調査票!$E:$AW,23,FALSE)="②同種の他の契約の予定価格を類推されるおそれがあるため公表しない","同種の他の契約の予定価格を類推されるおそれがあるため公表しない",IF(VLOOKUP(A14,[7]令和4年度契約状況調査票!$E:$AW,23,FALSE)="－","－",IF(VLOOKUP(A14,[7]令和4年度契約状況調査票!$E:$AW,7,FALSE)&lt;&gt;"",TEXT(VLOOKUP(A14,[7]令和4年度契約状況調査票!$E:$AW,16,FALSE),"#,##0円")&amp;CHAR(10)&amp;"(A)",VLOOKUP(A14,[7]令和4年度契約状況調査票!$E:$AW,16,FALSE))))))</f>
        <v/>
      </c>
      <c r="I14" s="17" t="str">
        <f>IF(A14="","",VLOOKUP(A14,[7]令和4年度契約状況調査票!$E:$AW,17,FALSE))</f>
        <v/>
      </c>
      <c r="J14" s="18" t="str">
        <f>IF(A14="","",IF(VLOOKUP(A14,[7]令和4年度契約状況調査票!$E:$AW,16,FALSE)="他官署で調達手続きを実施のため","－",IF(VLOOKUP(A14,[7]令和4年度契約状況調査票!$E:$AW,23,FALSE)="②同種の他の契約の予定価格を類推されるおそれがあるため公表しない","－",IF(VLOOKUP(A14,[7]令和4年度契約状況調査票!$E:$AW,23,FALSE)="－","－",IF(VLOOKUP(A14,[7]令和4年度契約状況調査票!$E:$AW,7,FALSE)&lt;&gt;"",TEXT(VLOOKUP(A14,[7]令和4年度契約状況調査票!$E:$AW,19,FALSE),"#.0%")&amp;CHAR(10)&amp;"(B/A×100)",VLOOKUP(A14,[7]令和4年度契約状況調査票!$E:$AW,19,FALSE))))))</f>
        <v/>
      </c>
      <c r="K14" s="19" t="str">
        <f>IF(A14="","",IF(VLOOKUP(A14,[7]令和4年度契約状況調査票!$E:$AW,12,FALSE)="①公益社団法人","公社",IF(VLOOKUP(A14,[7]令和4年度契約状況調査票!$E:$AW,12,FALSE)="②公益財団法人","公財","")))</f>
        <v/>
      </c>
      <c r="L14" s="19" t="str">
        <f>IF(A14="","",VLOOKUP(A14,[7]令和4年度契約状況調査票!$E:$AW,13,FALSE))</f>
        <v/>
      </c>
      <c r="M14" s="20" t="str">
        <f>IF(A14="","",IF(VLOOKUP(A14,[7]令和4年度契約状況調査票!$E:$AW,13,FALSE)="国所管",VLOOKUP(A14,[7]令和4年度契約状況調査票!$E:$AW,24,FALSE),""))</f>
        <v/>
      </c>
      <c r="N14" s="21" t="str">
        <f>IF(A14="","",IF(AND(P14="○",O14="分担契約/単価契約"),"単価契約"&amp;CHAR(10)&amp;"予定調達総額 "&amp;TEXT(VLOOKUP(A14,[7]令和4年度契約状況調査票!$E:$AW,16,FALSE),"#,##0円")&amp;"(B)"&amp;CHAR(10)&amp;"分担契約"&amp;CHAR(10)&amp;VLOOKUP(A14,[7]令和4年度契約状況調査票!$E:$AW,32,FALSE),IF(AND(P14="○",O14="分担契約"),"分担契約"&amp;CHAR(10)&amp;"契約総額 "&amp;TEXT(VLOOKUP(A14,[7]令和4年度契約状況調査票!$E:$AW,16,FALSE),"#,##0円")&amp;"(B)"&amp;CHAR(10)&amp;VLOOKUP(A14,[7]令和4年度契約状況調査票!$E:$AW,32,FALSE),(IF(O14="分担契約/単価契約","単価契約"&amp;CHAR(10)&amp;"予定調達総額 "&amp;TEXT(VLOOKUP(A14,[7]令和4年度契約状況調査票!$E:$AW,16,FALSE),"#,##0円")&amp;CHAR(10)&amp;"分担契約"&amp;CHAR(10)&amp;VLOOKUP(A14,[7]令和4年度契約状況調査票!$E:$AW,32,FALSE),IF(O14="分担契約","分担契約"&amp;CHAR(10)&amp;"契約総額 "&amp;TEXT(VLOOKUP(A14,[7]令和4年度契約状況調査票!$E:$AW,16,FALSE),"#,##0円")&amp;CHAR(10)&amp;VLOOKUP(A14,[7]令和4年度契約状況調査票!$E:$AW,32,FALSE),IF(O14="単価契約","単価契約"&amp;CHAR(10)&amp;"予定調達総額 "&amp;TEXT(VLOOKUP(A14,[7]令和4年度契約状況調査票!$E:$AW,16,FALSE),"#,##0円")&amp;CHAR(10)&amp;VLOOKUP(A14,[7]令和4年度契約状況調査票!$E:$AW,32,FALSE),VLOOKUP(A14,[7]令和4年度契約状況調査票!$E:$AW,32,FALSE))))))))</f>
        <v/>
      </c>
      <c r="O14" s="10" t="str">
        <f>IF(A14="","",VLOOKUP(A14,[7]令和4年度契約状況調査票!$E:$CE,53,FALSE))</f>
        <v/>
      </c>
      <c r="P14" s="10" t="str">
        <f>IF(A14="","",IF(VLOOKUP(A14,[7]令和4年度契約状況調査票!$E:$AW,14,FALSE)="他官署で調達手続きを実施のため","×",IF(VLOOKUP(A14,[7]令和4年度契約状況調査票!$E:$AW,21,FALSE)="②同種の他の契約の予定価格を類推されるおそれがあるため公表しない","×","○")))</f>
        <v/>
      </c>
    </row>
    <row r="15" spans="1:16" s="10" customFormat="1" ht="60" customHeight="1">
      <c r="A15" s="11" t="str">
        <f>IF(MAX([7]令和4年度契約状況調査票!E13:E21)&gt;=ROW()-5,ROW()-5,"")</f>
        <v/>
      </c>
      <c r="B15" s="12" t="str">
        <f>IF(A15="","",VLOOKUP(A15,[7]令和4年度契約状況調査票!$E:$AW,5,FALSE))</f>
        <v/>
      </c>
      <c r="C15" s="13" t="str">
        <f>IF(A15="","",VLOOKUP(A15,[7]令和4年度契約状況調査票!$E:$AW,6,FALSE))</f>
        <v/>
      </c>
      <c r="D15" s="14" t="str">
        <f>IF(A15="","",VLOOKUP(A15,[7]令和4年度契約状況調査票!$E:$AW,9,FALSE))</f>
        <v/>
      </c>
      <c r="E15" s="12" t="str">
        <f>IF(A15="","",VLOOKUP(A15,[7]令和4年度契約状況調査票!$E:$AW,10,FALSE))</f>
        <v/>
      </c>
      <c r="F15" s="15" t="str">
        <f>IF(A15="","",VLOOKUP(A15,[7]令和4年度契約状況調査票!$E:$AW,11,FALSE))</f>
        <v/>
      </c>
      <c r="G15" s="16" t="str">
        <f>IF(A15="","",IF(VLOOKUP(A15,[7]令和4年度契約状況調査票!$E:$AW,14,FALSE)="②一般競争入札（総合評価方式）","一般競争入札"&amp;CHAR(10)&amp;"（総合評価方式）","一般競争入札"))</f>
        <v/>
      </c>
      <c r="H15" s="17" t="str">
        <f>IF(A15="","",IF(VLOOKUP(A15,[7]令和4年度契約状況調査票!$E:$AW,16,FALSE)="他官署で調達手続きを実施のため","他官署で調達手続きを実施のため",IF(VLOOKUP(A15,[7]令和4年度契約状況調査票!$E:$AW,23,FALSE)="②同種の他の契約の予定価格を類推されるおそれがあるため公表しない","同種の他の契約の予定価格を類推されるおそれがあるため公表しない",IF(VLOOKUP(A15,[7]令和4年度契約状況調査票!$E:$AW,23,FALSE)="－","－",IF(VLOOKUP(A15,[7]令和4年度契約状況調査票!$E:$AW,7,FALSE)&lt;&gt;"",TEXT(VLOOKUP(A15,[7]令和4年度契約状況調査票!$E:$AW,16,FALSE),"#,##0円")&amp;CHAR(10)&amp;"(A)",VLOOKUP(A15,[7]令和4年度契約状況調査票!$E:$AW,16,FALSE))))))</f>
        <v/>
      </c>
      <c r="I15" s="17" t="str">
        <f>IF(A15="","",VLOOKUP(A15,[7]令和4年度契約状況調査票!$E:$AW,17,FALSE))</f>
        <v/>
      </c>
      <c r="J15" s="18" t="str">
        <f>IF(A15="","",IF(VLOOKUP(A15,[7]令和4年度契約状況調査票!$E:$AW,16,FALSE)="他官署で調達手続きを実施のため","－",IF(VLOOKUP(A15,[7]令和4年度契約状況調査票!$E:$AW,23,FALSE)="②同種の他の契約の予定価格を類推されるおそれがあるため公表しない","－",IF(VLOOKUP(A15,[7]令和4年度契約状況調査票!$E:$AW,23,FALSE)="－","－",IF(VLOOKUP(A15,[7]令和4年度契約状況調査票!$E:$AW,7,FALSE)&lt;&gt;"",TEXT(VLOOKUP(A15,[7]令和4年度契約状況調査票!$E:$AW,19,FALSE),"#.0%")&amp;CHAR(10)&amp;"(B/A×100)",VLOOKUP(A15,[7]令和4年度契約状況調査票!$E:$AW,19,FALSE))))))</f>
        <v/>
      </c>
      <c r="K15" s="19" t="str">
        <f>IF(A15="","",IF(VLOOKUP(A15,[7]令和4年度契約状況調査票!$E:$AW,12,FALSE)="①公益社団法人","公社",IF(VLOOKUP(A15,[7]令和4年度契約状況調査票!$E:$AW,12,FALSE)="②公益財団法人","公財","")))</f>
        <v/>
      </c>
      <c r="L15" s="19" t="str">
        <f>IF(A15="","",VLOOKUP(A15,[7]令和4年度契約状況調査票!$E:$AW,13,FALSE))</f>
        <v/>
      </c>
      <c r="M15" s="20" t="str">
        <f>IF(A15="","",IF(VLOOKUP(A15,[7]令和4年度契約状況調査票!$E:$AW,13,FALSE)="国所管",VLOOKUP(A15,[7]令和4年度契約状況調査票!$E:$AW,24,FALSE),""))</f>
        <v/>
      </c>
      <c r="N15" s="21" t="str">
        <f>IF(A15="","",IF(AND(P15="○",O15="分担契約/単価契約"),"単価契約"&amp;CHAR(10)&amp;"予定調達総額 "&amp;TEXT(VLOOKUP(A15,[7]令和4年度契約状況調査票!$E:$AW,16,FALSE),"#,##0円")&amp;"(B)"&amp;CHAR(10)&amp;"分担契約"&amp;CHAR(10)&amp;VLOOKUP(A15,[7]令和4年度契約状況調査票!$E:$AW,32,FALSE),IF(AND(P15="○",O15="分担契約"),"分担契約"&amp;CHAR(10)&amp;"契約総額 "&amp;TEXT(VLOOKUP(A15,[7]令和4年度契約状況調査票!$E:$AW,16,FALSE),"#,##0円")&amp;"(B)"&amp;CHAR(10)&amp;VLOOKUP(A15,[7]令和4年度契約状況調査票!$E:$AW,32,FALSE),(IF(O15="分担契約/単価契約","単価契約"&amp;CHAR(10)&amp;"予定調達総額 "&amp;TEXT(VLOOKUP(A15,[7]令和4年度契約状況調査票!$E:$AW,16,FALSE),"#,##0円")&amp;CHAR(10)&amp;"分担契約"&amp;CHAR(10)&amp;VLOOKUP(A15,[7]令和4年度契約状況調査票!$E:$AW,32,FALSE),IF(O15="分担契約","分担契約"&amp;CHAR(10)&amp;"契約総額 "&amp;TEXT(VLOOKUP(A15,[7]令和4年度契約状況調査票!$E:$AW,16,FALSE),"#,##0円")&amp;CHAR(10)&amp;VLOOKUP(A15,[7]令和4年度契約状況調査票!$E:$AW,32,FALSE),IF(O15="単価契約","単価契約"&amp;CHAR(10)&amp;"予定調達総額 "&amp;TEXT(VLOOKUP(A15,[7]令和4年度契約状況調査票!$E:$AW,16,FALSE),"#,##0円")&amp;CHAR(10)&amp;VLOOKUP(A15,[7]令和4年度契約状況調査票!$E:$AW,32,FALSE),VLOOKUP(A15,[7]令和4年度契約状況調査票!$E:$AW,32,FALSE))))))))</f>
        <v/>
      </c>
      <c r="O15" s="10" t="str">
        <f>IF(A15="","",VLOOKUP(A15,[7]令和4年度契約状況調査票!$E:$CE,53,FALSE))</f>
        <v/>
      </c>
      <c r="P15" s="10" t="str">
        <f>IF(A15="","",IF(VLOOKUP(A15,[7]令和4年度契約状況調査票!$E:$AW,14,FALSE)="他官署で調達手続きを実施のため","×",IF(VLOOKUP(A15,[7]令和4年度契約状況調査票!$E:$AW,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5"/>
    <dataValidation operator="greaterThanOrEqual" allowBlank="1" showInputMessage="1" showErrorMessage="1" errorTitle="注意" error="プルダウンメニューから選択して下さい_x000a_" sqref="G6:G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2022-12-01T05:31:21Z</cp:lastPrinted>
  <dcterms:created xsi:type="dcterms:W3CDTF">2022-11-30T07:17:22Z</dcterms:created>
  <dcterms:modified xsi:type="dcterms:W3CDTF">2022-12-01T09:55:09Z</dcterms:modified>
</cp:coreProperties>
</file>