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2\"/>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別紙様式３!$A$5:$N$12</definedName>
    <definedName name="aaa">[1]契約状況コード表!$F$5:$F$9</definedName>
    <definedName name="aaaa">[1]契約状況コード表!$G$5:$G$6</definedName>
    <definedName name="_xlnm.Print_Area" localSheetId="0">別紙様式３!$B$1:$N$12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P12" i="1" s="1"/>
  <c r="A11" i="1"/>
  <c r="P11" i="1" s="1"/>
  <c r="A10" i="1"/>
  <c r="P10" i="1" s="1"/>
  <c r="A9" i="1"/>
  <c r="O9" i="1" s="1"/>
  <c r="A8" i="1"/>
  <c r="O8" i="1" s="1"/>
  <c r="A7" i="1"/>
  <c r="O7" i="1" s="1"/>
  <c r="A6" i="1"/>
  <c r="O6" i="1" s="1"/>
  <c r="H6" i="1" l="1"/>
  <c r="D9" i="1"/>
  <c r="I10" i="1"/>
  <c r="D6" i="1"/>
  <c r="H9" i="1"/>
  <c r="L9" i="1"/>
  <c r="P8" i="1"/>
  <c r="L6" i="1"/>
  <c r="H7" i="1"/>
  <c r="D8" i="1"/>
  <c r="P9" i="1"/>
  <c r="M10" i="1"/>
  <c r="D7" i="1"/>
  <c r="P6" i="1"/>
  <c r="N6" i="1" s="1"/>
  <c r="L7" i="1"/>
  <c r="H8" i="1"/>
  <c r="P7" i="1"/>
  <c r="N7" i="1" s="1"/>
  <c r="L8" i="1"/>
  <c r="E10" i="1"/>
  <c r="E12" i="1"/>
  <c r="I12" i="1"/>
  <c r="M12" i="1"/>
  <c r="F10" i="1"/>
  <c r="J10" i="1"/>
  <c r="N10" i="1"/>
  <c r="B11" i="1"/>
  <c r="F11" i="1"/>
  <c r="J11" i="1"/>
  <c r="N11" i="1"/>
  <c r="B12" i="1"/>
  <c r="F12" i="1"/>
  <c r="J12" i="1"/>
  <c r="N12" i="1"/>
  <c r="I11" i="1"/>
  <c r="M11" i="1"/>
  <c r="I7" i="1"/>
  <c r="E8" i="1"/>
  <c r="I8" i="1"/>
  <c r="M8" i="1"/>
  <c r="M9" i="1"/>
  <c r="B6" i="1"/>
  <c r="F6" i="1"/>
  <c r="J6" i="1"/>
  <c r="B7" i="1"/>
  <c r="F7" i="1"/>
  <c r="J7" i="1"/>
  <c r="B8" i="1"/>
  <c r="F8" i="1"/>
  <c r="J8" i="1"/>
  <c r="N8" i="1"/>
  <c r="B9" i="1"/>
  <c r="F9" i="1"/>
  <c r="J9" i="1"/>
  <c r="N9" i="1"/>
  <c r="B10" i="1"/>
  <c r="G10" i="1"/>
  <c r="K10" i="1"/>
  <c r="O10" i="1"/>
  <c r="C11" i="1"/>
  <c r="G11" i="1"/>
  <c r="K11" i="1"/>
  <c r="O11" i="1"/>
  <c r="C12" i="1"/>
  <c r="G12" i="1"/>
  <c r="K12" i="1"/>
  <c r="O12" i="1"/>
  <c r="E11" i="1"/>
  <c r="E6" i="1"/>
  <c r="I6" i="1"/>
  <c r="M6" i="1"/>
  <c r="E7" i="1"/>
  <c r="M7" i="1"/>
  <c r="E9" i="1"/>
  <c r="I9" i="1"/>
  <c r="C6" i="1"/>
  <c r="G6" i="1"/>
  <c r="K6" i="1"/>
  <c r="C7" i="1"/>
  <c r="G7" i="1"/>
  <c r="K7" i="1"/>
  <c r="C8" i="1"/>
  <c r="G8" i="1"/>
  <c r="K8" i="1"/>
  <c r="C9" i="1"/>
  <c r="G9" i="1"/>
  <c r="K9" i="1"/>
  <c r="D10" i="1"/>
  <c r="H10" i="1"/>
  <c r="L10" i="1"/>
  <c r="D11" i="1"/>
  <c r="H11" i="1"/>
  <c r="L11" i="1"/>
  <c r="D12" i="1"/>
  <c r="H12" i="1"/>
  <c r="L12"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<sst xmlns="http://schemas.openxmlformats.org/spreadsheetml/2006/main" count="16" uniqueCount="16">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</sst>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2&#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（12月分）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5</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5</v>
          </cell>
          <cell r="AZ4">
            <v>0</v>
          </cell>
          <cell r="BA4">
            <v>1</v>
          </cell>
          <cell r="BB4">
            <v>1</v>
          </cell>
          <cell r="BC4"/>
          <cell r="BD4"/>
          <cell r="BE4"/>
          <cell r="BF4"/>
          <cell r="BG4"/>
          <cell r="BH4"/>
          <cell r="BI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Dg115</v>
          </cell>
          <cell r="H6" t="str">
            <v>⑩役務</v>
          </cell>
          <cell r="I6" t="str">
            <v>確定申告会場等設置パーソナルコンピュータ及びディスプレイ等の借上げ
ディスプレイ（40インチ）506日ほか</v>
          </cell>
          <cell r="J6" t="str">
            <v>支出負担行為担当官
金沢国税局総務部次長
中村　憲二
石川県金沢市広坂２－２－６０</v>
          </cell>
          <cell r="K6"/>
          <cell r="L6"/>
          <cell r="M6">
            <v>44539</v>
          </cell>
          <cell r="N6" t="str">
            <v>株式会社タマヤ
福井県越前市瓜生町４－１２－３</v>
          </cell>
          <cell r="O6">
            <v>4210001013488</v>
          </cell>
          <cell r="P6" t="str">
            <v>①一般競争入札</v>
          </cell>
          <cell r="Q6"/>
          <cell r="R6">
            <v>3461313</v>
          </cell>
          <cell r="S6" t="str">
            <v>@913円／日ほか</v>
          </cell>
          <cell r="T6">
            <v>2441274</v>
          </cell>
          <cell r="U6">
            <v>0.70499999999999996</v>
          </cell>
          <cell r="V6"/>
          <cell r="W6"/>
          <cell r="X6"/>
          <cell r="Y6" t="str">
            <v>②同種の他の契約の予定価格を類推されるおそれがあるため公表しない</v>
          </cell>
          <cell r="Z6">
            <v>2</v>
          </cell>
          <cell r="AA6">
            <v>1</v>
          </cell>
          <cell r="AB6"/>
          <cell r="AC6"/>
          <cell r="AD6" t="str">
            <v>○</v>
          </cell>
          <cell r="AE6" t="str">
            <v>⑥その他の法人等</v>
          </cell>
          <cell r="AF6"/>
          <cell r="AG6"/>
          <cell r="AH6"/>
          <cell r="AI6"/>
          <cell r="AJ6"/>
          <cell r="AK6"/>
          <cell r="AL6"/>
          <cell r="AM6" t="str">
            <v>○</v>
          </cell>
          <cell r="AN6" t="str">
            <v>⑧その他</v>
          </cell>
          <cell r="AO6"/>
          <cell r="AP6" t="str">
            <v>ぜひ参加したいという業者の申し出があったため、声掛けを行った。</v>
          </cell>
          <cell r="AQ6"/>
          <cell r="AR6"/>
          <cell r="AS6"/>
          <cell r="AT6" t="str">
            <v>○</v>
          </cell>
          <cell r="AU6"/>
          <cell r="AV6"/>
          <cell r="AW6"/>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E7">
            <v>2</v>
          </cell>
          <cell r="F7" t="str">
            <v/>
          </cell>
          <cell r="G7" t="str">
            <v>Dg116</v>
          </cell>
          <cell r="H7" t="str">
            <v>⑩役務</v>
          </cell>
          <cell r="I7" t="str">
            <v>適格請求書等保存方式（いわゆるインボイス制度）に関する新聞への記事下広告の掲載業務
一式</v>
          </cell>
          <cell r="J7" t="str">
            <v>支出負担行為担当官
金沢国税局総務部次長
中村　憲二
石川県金沢市広坂２－２－６０</v>
          </cell>
          <cell r="K7"/>
          <cell r="L7"/>
          <cell r="M7">
            <v>44544</v>
          </cell>
          <cell r="N7" t="str">
            <v>株式会社読売エージェンシー中日本
富山県高岡市下関町４－５</v>
          </cell>
          <cell r="O7">
            <v>7230001009647</v>
          </cell>
          <cell r="P7" t="str">
            <v>①一般競争入札</v>
          </cell>
          <cell r="Q7"/>
          <cell r="R7">
            <v>5072100</v>
          </cell>
          <cell r="S7">
            <v>4578420</v>
          </cell>
          <cell r="T7"/>
          <cell r="U7">
            <v>0.90200000000000002</v>
          </cell>
          <cell r="V7"/>
          <cell r="W7"/>
          <cell r="X7"/>
          <cell r="Y7" t="str">
            <v>②同種の他の契約の予定価格を類推されるおそれがあるため公表しない</v>
          </cell>
          <cell r="Z7">
            <v>4</v>
          </cell>
          <cell r="AA7">
            <v>0</v>
          </cell>
          <cell r="AB7"/>
          <cell r="AC7"/>
          <cell r="AD7"/>
          <cell r="AE7" t="str">
            <v>⑥その他の法人等</v>
          </cell>
          <cell r="AF7"/>
          <cell r="AG7"/>
          <cell r="AH7"/>
          <cell r="AI7"/>
          <cell r="AJ7"/>
          <cell r="AK7"/>
          <cell r="AL7"/>
          <cell r="AM7"/>
          <cell r="AN7"/>
          <cell r="AO7"/>
          <cell r="AP7"/>
          <cell r="AQ7"/>
          <cell r="AR7"/>
          <cell r="AS7"/>
          <cell r="AT7"/>
          <cell r="AU7"/>
          <cell r="AV7"/>
          <cell r="AW7"/>
          <cell r="AX7" t="str">
            <v>予定価格</v>
          </cell>
          <cell r="AY7" t="str">
            <v>○</v>
          </cell>
          <cell r="AZ7" t="str">
            <v>×</v>
          </cell>
          <cell r="BA7" t="str">
            <v>○</v>
          </cell>
          <cell r="BB7" t="str">
            <v>○</v>
          </cell>
          <cell r="BC7">
            <v>0</v>
          </cell>
          <cell r="BD7" t="str">
            <v>⑩役務</v>
          </cell>
          <cell r="BE7" t="str">
            <v/>
          </cell>
          <cell r="BF7" t="str">
            <v/>
          </cell>
          <cell r="BG7" t="str">
            <v>○</v>
          </cell>
          <cell r="BH7" t="b">
            <v>1</v>
          </cell>
          <cell r="BI7" t="b">
            <v>1</v>
          </cell>
        </row>
        <row r="8">
          <cell r="E8">
            <v>3</v>
          </cell>
          <cell r="F8" t="str">
            <v/>
          </cell>
          <cell r="G8" t="str">
            <v>Dg117</v>
          </cell>
          <cell r="H8" t="str">
            <v>⑩役務</v>
          </cell>
          <cell r="I8" t="str">
            <v>令和3年分　確定申告期の駐車場整理業務（2コース　松任税務署）
792時間</v>
          </cell>
          <cell r="J8" t="str">
            <v>支出負担行為担当官
金沢国税局総務部次長
中村　憲二
石川県金沢市広坂２－２－６０</v>
          </cell>
          <cell r="K8"/>
          <cell r="L8"/>
          <cell r="M8">
            <v>44544</v>
          </cell>
          <cell r="N8" t="str">
            <v>株式会社ビー・エム北陸
石川県金沢市横川６－７０</v>
          </cell>
          <cell r="O8">
            <v>4220001005435</v>
          </cell>
          <cell r="P8" t="str">
            <v>①一般競争入札</v>
          </cell>
          <cell r="Q8"/>
          <cell r="R8">
            <v>1839081</v>
          </cell>
          <cell r="S8" t="str">
            <v>@1,980円／時間</v>
          </cell>
          <cell r="T8">
            <v>1568160</v>
          </cell>
          <cell r="U8">
            <v>0.85199999999999998</v>
          </cell>
          <cell r="V8"/>
          <cell r="W8"/>
          <cell r="X8"/>
          <cell r="Y8" t="str">
            <v>②同種の他の契約の予定価格を類推されるおそれがあるため公表しない</v>
          </cell>
          <cell r="Z8">
            <v>2</v>
          </cell>
          <cell r="AA8">
            <v>0</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E9">
            <v>4</v>
          </cell>
          <cell r="F9" t="str">
            <v/>
          </cell>
          <cell r="G9" t="str">
            <v>Dg118</v>
          </cell>
          <cell r="H9" t="str">
            <v>⑩役務</v>
          </cell>
          <cell r="I9" t="str">
            <v>令和3年分　確定申告期の駐車場整理業務（3コース　武生、小浜及び大野税務署）
768時間</v>
          </cell>
          <cell r="J9" t="str">
            <v>支出負担行為担当官
金沢国税局総務部次長
中村　憲二
石川県金沢市広坂２－２－６０</v>
          </cell>
          <cell r="K9"/>
          <cell r="L9"/>
          <cell r="M9">
            <v>44544</v>
          </cell>
          <cell r="N9" t="str">
            <v>株式会社法美社
福井県福井市里別所新町５０５</v>
          </cell>
          <cell r="O9">
            <v>1210001003384</v>
          </cell>
          <cell r="P9" t="str">
            <v>①一般競争入札</v>
          </cell>
          <cell r="Q9"/>
          <cell r="R9">
            <v>1701042</v>
          </cell>
          <cell r="S9" t="str">
            <v>@2,200円／時間</v>
          </cell>
          <cell r="T9">
            <v>1689600</v>
          </cell>
          <cell r="U9">
            <v>0.99299999999999999</v>
          </cell>
          <cell r="V9"/>
          <cell r="W9"/>
          <cell r="X9"/>
          <cell r="Y9" t="str">
            <v>②同種の他の契約の予定価格を類推されるおそれがあるため公表しない</v>
          </cell>
          <cell r="Z9">
            <v>2</v>
          </cell>
          <cell r="AA9">
            <v>2</v>
          </cell>
          <cell r="AB9"/>
          <cell r="AC9"/>
          <cell r="AD9"/>
          <cell r="AE9" t="str">
            <v>⑥その他の法人等</v>
          </cell>
          <cell r="AF9"/>
          <cell r="AG9"/>
          <cell r="AH9"/>
          <cell r="AI9"/>
          <cell r="AJ9"/>
          <cell r="AK9"/>
          <cell r="AL9"/>
          <cell r="AM9" t="str">
            <v>○</v>
          </cell>
          <cell r="AN9" t="str">
            <v>⑧その他</v>
          </cell>
          <cell r="AO9"/>
          <cell r="AP9" t="str">
            <v>参加できそうな業者をインターネットで検索し、声掛けを行った。</v>
          </cell>
          <cell r="AQ9"/>
          <cell r="AR9"/>
          <cell r="AS9"/>
          <cell r="AT9" t="str">
            <v>○</v>
          </cell>
          <cell r="AU9"/>
          <cell r="AV9"/>
          <cell r="AW9"/>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E10" t="str">
            <v/>
          </cell>
          <cell r="F10">
            <v>1</v>
          </cell>
          <cell r="G10" t="str">
            <v>Dg119</v>
          </cell>
          <cell r="H10" t="str">
            <v>⑩役務</v>
          </cell>
          <cell r="I10" t="str">
            <v>令和3年分　確定申告期の駐車場整理業務（1コース　富山、高岡及び砺波税務署）
1,248時間</v>
          </cell>
          <cell r="J10" t="str">
            <v>支出負担行為担当官
金沢国税局総務部次長
中村　憲二
石川県金沢市広坂２－２－６０</v>
          </cell>
          <cell r="K10"/>
          <cell r="L10"/>
          <cell r="M10">
            <v>44551</v>
          </cell>
          <cell r="N10" t="str">
            <v>株式会社オフィスケィ
富山県富山市鶴ケ丘町１０２－１</v>
          </cell>
          <cell r="O10">
            <v>1230001000545</v>
          </cell>
          <cell r="P10" t="str">
            <v>④随意契約（企画競争無し）</v>
          </cell>
          <cell r="Q10"/>
          <cell r="R10">
            <v>2920238</v>
          </cell>
          <cell r="S10" t="str">
            <v>@2,310円／時間</v>
          </cell>
          <cell r="T10">
            <v>2882880</v>
          </cell>
          <cell r="U10">
            <v>0.98699999999999999</v>
          </cell>
          <cell r="V10"/>
          <cell r="W10"/>
          <cell r="X10"/>
          <cell r="Y10" t="str">
            <v>②同種の他の契約の予定価格を類推されるおそれがあるため公表しない</v>
          </cell>
          <cell r="Z10">
            <v>2</v>
          </cell>
          <cell r="AA10">
            <v>2</v>
          </cell>
          <cell r="AB10"/>
          <cell r="AC10"/>
          <cell r="AD10"/>
          <cell r="AE10" t="str">
            <v>⑥その他の法人等</v>
          </cell>
          <cell r="AF10"/>
          <cell r="AG10"/>
          <cell r="AH10" t="str">
            <v>⑭予決令第99条の2（競争に付しても入札者がないとき、又は再度の入札をしても落札者がないとき）</v>
          </cell>
          <cell r="AI10" t="str">
            <v>　一般競争入札において再度の入札を実施しても、落札者となるべき者がいないことから、会計法第29条の3第5項及び予決令第99の2（又は3）に該当するため。</v>
          </cell>
          <cell r="AJ10"/>
          <cell r="AK10"/>
          <cell r="AL10"/>
          <cell r="AM10" t="str">
            <v>○</v>
          </cell>
          <cell r="AN10" t="str">
            <v>⑧その他</v>
          </cell>
          <cell r="AO10"/>
          <cell r="AP10" t="str">
            <v>参加できそうな業者をインターネットで検索し、声掛けを行った。</v>
          </cell>
          <cell r="AQ10"/>
          <cell r="AR10"/>
          <cell r="AS10"/>
          <cell r="AT10" t="str">
            <v>○</v>
          </cell>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E11" t="str">
            <v/>
          </cell>
          <cell r="F11" t="str">
            <v/>
          </cell>
          <cell r="G11"/>
          <cell r="H11"/>
          <cell r="I11"/>
          <cell r="J11"/>
          <cell r="K11"/>
          <cell r="L11"/>
          <cell r="M11"/>
          <cell r="N11"/>
          <cell r="O11"/>
          <cell r="P11"/>
          <cell r="Q11"/>
          <cell r="R11"/>
          <cell r="S11"/>
          <cell r="T11"/>
          <cell r="U11" t="str">
            <v>－</v>
          </cell>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E12" t="str">
            <v/>
          </cell>
          <cell r="F12" t="str">
            <v/>
          </cell>
          <cell r="G12"/>
          <cell r="H12"/>
          <cell r="I12"/>
          <cell r="J12"/>
          <cell r="K12"/>
          <cell r="L12"/>
          <cell r="M12"/>
          <cell r="N12"/>
          <cell r="O12"/>
          <cell r="P12"/>
          <cell r="Q12"/>
          <cell r="R12"/>
          <cell r="S12"/>
          <cell r="T12"/>
          <cell r="U12" t="str">
            <v>－</v>
          </cell>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E13" t="str">
            <v/>
          </cell>
          <cell r="F13" t="str">
            <v/>
          </cell>
          <cell r="G13"/>
          <cell r="H13"/>
          <cell r="I13"/>
          <cell r="J13"/>
          <cell r="K13"/>
          <cell r="L13"/>
          <cell r="M13"/>
          <cell r="N13"/>
          <cell r="O13"/>
          <cell r="P13"/>
          <cell r="Q13"/>
          <cell r="R13"/>
          <cell r="S13"/>
          <cell r="T13"/>
          <cell r="U13" t="str">
            <v>－</v>
          </cell>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E14" t="str">
            <v/>
          </cell>
          <cell r="F14" t="str">
            <v/>
          </cell>
          <cell r="G14"/>
          <cell r="H14"/>
          <cell r="I14"/>
          <cell r="J14"/>
          <cell r="K14"/>
          <cell r="L14"/>
          <cell r="M14"/>
          <cell r="N14"/>
          <cell r="O14"/>
          <cell r="P14"/>
          <cell r="Q14"/>
          <cell r="R14"/>
          <cell r="S14"/>
          <cell r="T14"/>
          <cell r="U14" t="str">
            <v>－</v>
          </cell>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E15" t="str">
            <v/>
          </cell>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E16" t="str">
            <v/>
          </cell>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E17" t="str">
            <v/>
          </cell>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Zeros="0" tabSelected="1" topLeftCell="C1" zoomScaleNormal="100" zoomScaleSheetLayoutView="85" workbookViewId="0">
      <selection activeCell="E6" sqref="E6"/>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84" customHeight="1">
      <c r="A6" s="11">
        <f>IF(MAX([7]令和3年度契約状況調査票!E5:E250)&gt;=ROW()-5,ROW()-5,"")</f>
        <v>1</v>
      </c>
      <c r="B6" s="12" t="str">
        <f>IF(A6="","",VLOOKUP(A6,[7]令和3年度契約状況調査票!$E:$AR,5,FALSE))</f>
        <v>確定申告会場等設置パーソナルコンピュータ及びディスプレイ等の借上げ
ディスプレイ（40インチ）506日ほか</v>
      </c>
      <c r="C6" s="13" t="str">
        <f>IF(A6="","",VLOOKUP(A6,[7]令和3年度契約状況調査票!$E:$AR,6,FALSE))</f>
        <v>支出負担行為担当官
金沢国税局総務部次長
中村　憲二
石川県金沢市広坂２－２－６０</v>
      </c>
      <c r="D6" s="14">
        <f>IF(A6="","",VLOOKUP(A6,[7]令和3年度契約状況調査票!$E:$AR,9,FALSE))</f>
        <v>44539</v>
      </c>
      <c r="E6" s="12" t="str">
        <f>IF(A6="","",VLOOKUP(A6,[7]令和3年度契約状況調査票!$E:$AR,10,FALSE))</f>
        <v>株式会社タマヤ
福井県越前市瓜生町４－１２－３</v>
      </c>
      <c r="F6" s="15">
        <f>IF(A6="","",VLOOKUP(A6,[7]令和3年度契約状況調査票!$E:$AR,11,FALSE))</f>
        <v>4210001013488</v>
      </c>
      <c r="G6" s="16" t="str">
        <f>IF(A6="","",IF(VLOOKUP(A6,[7]令和3年度契約状況調査票!$E:$AR,12,FALSE)="②一般競争入札（総合評価方式）","一般競争入札"&amp;CHAR(10)&amp;"（総合評価方式）","一般競争入札"))</f>
        <v>一般競争入札</v>
      </c>
      <c r="H6" s="17" t="str">
        <f>IF(A6="","",IF(VLOOKUP(A6,[7]令和3年度契約状況調査票!$E:$AR,14,FALSE)="他官署で調達手続きを実施のため","他官署で調達手続きを実施のため",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同種の他の契約の予定価格を類推されるおそれがあるため公表しない</v>
      </c>
      <c r="I6" s="17" t="str">
        <f>IF(A6="","",VLOOKUP(A6,[7]令和3年度契約状況調査票!$E:$AR,15,FALSE))</f>
        <v>@913円／日ほか</v>
      </c>
      <c r="J6" s="18" t="str">
        <f>IF(A6="","",IF(VLOOKUP(A6,[7]令和3年度契約状況調査票!$E:$AR,14,FALSE)="他官署で調達手続きを実施のため","－",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19" t="str">
        <f>IF(A6="","",IF(VLOOKUP(A6,[7]令和3年度契約状況調査票!$E:$AR,27,FALSE)="①公益社団法人","公社",IF(VLOOKUP(A6,[7]令和3年度契約状況調査票!$E:$AR,27,FALSE)="②公益財団法人","公財","")))</f>
        <v/>
      </c>
      <c r="L6" s="19">
        <f>IF(A6="","",VLOOKUP(A6,[7]令和3年度契約状況調査票!$E:$AR,28,FALSE))</f>
        <v>0</v>
      </c>
      <c r="M6" s="20" t="str">
        <f>IF(A6="","",IF(VLOOKUP(A6,[7]令和3年度契約状況調査票!$E:$AR,28,FALSE)="国所管",VLOOKUP(A6,[7]令和3年度契約状況調査票!$E:$AR,22,FALSE),""))</f>
        <v/>
      </c>
      <c r="N6" s="21" t="str">
        <f>IF(A6="","",IF(AND(P6="○",O6="分担契約/単価契約"),"単価契約"&amp;CHAR(10)&amp;"予定調達総額 "&amp;TEXT(VLOOKUP(A6,[7]令和3年度契約状況調査票!$E:$AR,16,FALSE),"#,##0円")&amp;"(B)"&amp;CHAR(10)&amp;"分担契約"&amp;CHAR(10)&amp;VLOOKUP(A6,[7]令和3年度契約状況調査票!$E:$AR,32,FALSE),IF(AND(P6="○",O6="分担契約"),"分担契約"&amp;CHAR(10)&amp;"契約総額 "&amp;TEXT(VLOOKUP(A6,[7]令和3年度契約状況調査票!$E:$AR,16,FALSE),"#,##0円")&amp;"(B)"&amp;CHAR(10)&amp;VLOOKUP(A6,[7]令和3年度契約状況調査票!$E:$AR,32,FALSE),(IF(O6="分担契約/単価契約","単価契約"&amp;CHAR(10)&amp;"予定調達総額 "&amp;TEXT(VLOOKUP(A6,[7]令和3年度契約状況調査票!$E:$AR,16,FALSE),"#,##0円")&amp;CHAR(10)&amp;"分担契約"&amp;CHAR(10)&amp;VLOOKUP(A6,[7]令和3年度契約状況調査票!$E:$AR,32,FALSE),IF(O6="分担契約","分担契約"&amp;CHAR(10)&amp;"契約総額 "&amp;TEXT(VLOOKUP(A6,[7]令和3年度契約状況調査票!$E:$AR,16,FALSE),"#,##0円")&amp;CHAR(10)&amp;VLOOKUP(A6,[7]令和3年度契約状況調査票!$E:$AR,32,FALSE),IF(O6="単価契約","単価契約"&amp;CHAR(10)&amp;"予定調達総額 "&amp;TEXT(VLOOKUP(A6,[7]令和3年度契約状況調査票!$E:$AR,16,FALSE),"#,##0円")&amp;CHAR(10)&amp;VLOOKUP(A6,[7]令和3年度契約状況調査票!$E:$AR,32,FALSE),VLOOKUP(A6,[7]令和3年度契約状況調査票!$E:$AR,32,FALSE))))))))</f>
        <v xml:space="preserve">単価契約
予定調達総額 2,441,274円
</v>
      </c>
      <c r="O6" s="10" t="str">
        <f>IF(A6="","",VLOOKUP(A6,[7]令和3年度契約状況調査票!$E:$BY,53,FALSE))</f>
        <v>単価契約</v>
      </c>
      <c r="P6" s="10" t="str">
        <f>IF(A6="","",IF(VLOOKUP(A6,[7]令和3年度契約状況調査票!$E:$AR,14,FALSE)="他官署で調達手続きを実施のため","×",IF(VLOOKUP(A6,[7]令和3年度契約状況調査票!$E:$AR,21,FALSE)="②同種の他の契約の予定価格を類推されるおそれがあるため公表しない","×","○")))</f>
        <v>×</v>
      </c>
    </row>
    <row r="7" spans="1:16" s="10" customFormat="1" ht="84" customHeight="1">
      <c r="A7" s="11">
        <f>IF(MAX([7]令和3年度契約状況調査票!E6:E251)&gt;=ROW()-5,ROW()-5,"")</f>
        <v>2</v>
      </c>
      <c r="B7" s="12" t="str">
        <f>IF(A7="","",VLOOKUP(A7,[7]令和3年度契約状況調査票!$E:$AR,5,FALSE))</f>
        <v>適格請求書等保存方式（いわゆるインボイス制度）に関する新聞への記事下広告の掲載業務
一式</v>
      </c>
      <c r="C7" s="13" t="str">
        <f>IF(A7="","",VLOOKUP(A7,[7]令和3年度契約状況調査票!$E:$AR,6,FALSE))</f>
        <v>支出負担行為担当官
金沢国税局総務部次長
中村　憲二
石川県金沢市広坂２－２－６０</v>
      </c>
      <c r="D7" s="14">
        <f>IF(A7="","",VLOOKUP(A7,[7]令和3年度契約状況調査票!$E:$AR,9,FALSE))</f>
        <v>44544</v>
      </c>
      <c r="E7" s="12" t="str">
        <f>IF(A7="","",VLOOKUP(A7,[7]令和3年度契約状況調査票!$E:$AR,10,FALSE))</f>
        <v>株式会社読売エージェンシー中日本
富山県高岡市下関町４－５</v>
      </c>
      <c r="F7" s="15">
        <f>IF(A7="","",VLOOKUP(A7,[7]令和3年度契約状況調査票!$E:$AR,11,FALSE))</f>
        <v>7230001009647</v>
      </c>
      <c r="G7" s="16" t="str">
        <f>IF(A7="","",IF(VLOOKUP(A7,[7]令和3年度契約状況調査票!$E:$AR,12,FALSE)="②一般競争入札（総合評価方式）","一般競争入札"&amp;CHAR(10)&amp;"（総合評価方式）","一般競争入札"))</f>
        <v>一般競争入札</v>
      </c>
      <c r="H7" s="17" t="str">
        <f>IF(A7="","",IF(VLOOKUP(A7,[7]令和3年度契約状況調査票!$E:$AR,14,FALSE)="他官署で調達手続きを実施のため","他官署で調達手続きを実施のため",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同種の他の契約の予定価格を類推されるおそれがあるため公表しない</v>
      </c>
      <c r="I7" s="17">
        <f>IF(A7="","",VLOOKUP(A7,[7]令和3年度契約状況調査票!$E:$AR,15,FALSE))</f>
        <v>4578420</v>
      </c>
      <c r="J7" s="18" t="str">
        <f>IF(A7="","",IF(VLOOKUP(A7,[7]令和3年度契約状況調査票!$E:$AR,14,FALSE)="他官署で調達手続きを実施のため","－",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v>
      </c>
      <c r="K7" s="19" t="str">
        <f>IF(A7="","",IF(VLOOKUP(A7,[7]令和3年度契約状況調査票!$E:$AR,27,FALSE)="①公益社団法人","公社",IF(VLOOKUP(A7,[7]令和3年度契約状況調査票!$E:$AR,27,FALSE)="②公益財団法人","公財","")))</f>
        <v/>
      </c>
      <c r="L7" s="19">
        <f>IF(A7="","",VLOOKUP(A7,[7]令和3年度契約状況調査票!$E:$AR,28,FALSE))</f>
        <v>0</v>
      </c>
      <c r="M7" s="20" t="str">
        <f>IF(A7="","",IF(VLOOKUP(A7,[7]令和3年度契約状況調査票!$E:$AR,28,FALSE)="国所管",VLOOKUP(A7,[7]令和3年度契約状況調査票!$E:$AR,22,FALSE),""))</f>
        <v/>
      </c>
      <c r="N7" s="21">
        <f>IF(A7="","",IF(AND(P7="○",O7="分担契約/単価契約"),"単価契約"&amp;CHAR(10)&amp;"予定調達総額 "&amp;TEXT(VLOOKUP(A7,[7]令和3年度契約状況調査票!$E:$AR,16,FALSE),"#,##0円")&amp;"(B)"&amp;CHAR(10)&amp;"分担契約"&amp;CHAR(10)&amp;VLOOKUP(A7,[7]令和3年度契約状況調査票!$E:$AR,32,FALSE),IF(AND(P7="○",O7="分担契約"),"分担契約"&amp;CHAR(10)&amp;"契約総額 "&amp;TEXT(VLOOKUP(A7,[7]令和3年度契約状況調査票!$E:$AR,16,FALSE),"#,##0円")&amp;"(B)"&amp;CHAR(10)&amp;VLOOKUP(A7,[7]令和3年度契約状況調査票!$E:$AR,32,FALSE),(IF(O7="分担契約/単価契約","単価契約"&amp;CHAR(10)&amp;"予定調達総額 "&amp;TEXT(VLOOKUP(A7,[7]令和3年度契約状況調査票!$E:$AR,16,FALSE),"#,##0円")&amp;CHAR(10)&amp;"分担契約"&amp;CHAR(10)&amp;VLOOKUP(A7,[7]令和3年度契約状況調査票!$E:$AR,32,FALSE),IF(O7="分担契約","分担契約"&amp;CHAR(10)&amp;"契約総額 "&amp;TEXT(VLOOKUP(A7,[7]令和3年度契約状況調査票!$E:$AR,16,FALSE),"#,##0円")&amp;CHAR(10)&amp;VLOOKUP(A7,[7]令和3年度契約状況調査票!$E:$AR,32,FALSE),IF(O7="単価契約","単価契約"&amp;CHAR(10)&amp;"予定調達総額 "&amp;TEXT(VLOOKUP(A7,[7]令和3年度契約状況調査票!$E:$AR,16,FALSE),"#,##0円")&amp;CHAR(10)&amp;VLOOKUP(A7,[7]令和3年度契約状況調査票!$E:$AR,32,FALSE),VLOOKUP(A7,[7]令和3年度契約状況調査票!$E:$AR,32,FALSE))))))))</f>
        <v>0</v>
      </c>
      <c r="O7" s="10" t="str">
        <f>IF(A7="","",VLOOKUP(A7,[7]令和3年度契約状況調査票!$E:$BY,53,FALSE))</f>
        <v/>
      </c>
      <c r="P7" s="10" t="str">
        <f>IF(A7="","",IF(VLOOKUP(A7,[7]令和3年度契約状況調査票!$E:$AR,14,FALSE)="他官署で調達手続きを実施のため","×",IF(VLOOKUP(A7,[7]令和3年度契約状況調査票!$E:$AR,21,FALSE)="②同種の他の契約の予定価格を類推されるおそれがあるため公表しない","×","○")))</f>
        <v>×</v>
      </c>
    </row>
    <row r="8" spans="1:16" s="10" customFormat="1" ht="84" customHeight="1">
      <c r="A8" s="11">
        <f>IF(MAX([7]令和3年度契約状況調査票!E7:E252)&gt;=ROW()-5,ROW()-5,"")</f>
        <v>3</v>
      </c>
      <c r="B8" s="12" t="str">
        <f>IF(A8="","",VLOOKUP(A8,[7]令和3年度契約状況調査票!$E:$AR,5,FALSE))</f>
        <v>令和3年分　確定申告期の駐車場整理業務（2コース　松任税務署）
792時間</v>
      </c>
      <c r="C8" s="13" t="str">
        <f>IF(A8="","",VLOOKUP(A8,[7]令和3年度契約状況調査票!$E:$AR,6,FALSE))</f>
        <v>支出負担行為担当官
金沢国税局総務部次長
中村　憲二
石川県金沢市広坂２－２－６０</v>
      </c>
      <c r="D8" s="14">
        <f>IF(A8="","",VLOOKUP(A8,[7]令和3年度契約状況調査票!$E:$AR,9,FALSE))</f>
        <v>44544</v>
      </c>
      <c r="E8" s="12" t="str">
        <f>IF(A8="","",VLOOKUP(A8,[7]令和3年度契約状況調査票!$E:$AR,10,FALSE))</f>
        <v>株式会社ビー・エム北陸
石川県金沢市横川６－７０</v>
      </c>
      <c r="F8" s="15">
        <f>IF(A8="","",VLOOKUP(A8,[7]令和3年度契約状況調査票!$E:$AR,11,FALSE))</f>
        <v>4220001005435</v>
      </c>
      <c r="G8" s="16" t="str">
        <f>IF(A8="","",IF(VLOOKUP(A8,[7]令和3年度契約状況調査票!$E:$AR,12,FALSE)="②一般競争入札（総合評価方式）","一般競争入札"&amp;CHAR(10)&amp;"（総合評価方式）","一般競争入札"))</f>
        <v>一般競争入札</v>
      </c>
      <c r="H8" s="17" t="str">
        <f>IF(A8="","",IF(VLOOKUP(A8,[7]令和3年度契約状況調査票!$E:$AR,14,FALSE)="他官署で調達手続きを実施のため","他官署で調達手続きを実施のため",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同種の他の契約の予定価格を類推されるおそれがあるため公表しない</v>
      </c>
      <c r="I8" s="17" t="str">
        <f>IF(A8="","",VLOOKUP(A8,[7]令和3年度契約状況調査票!$E:$AR,15,FALSE))</f>
        <v>@1,980円／時間</v>
      </c>
      <c r="J8" s="18" t="str">
        <f>IF(A8="","",IF(VLOOKUP(A8,[7]令和3年度契約状況調査票!$E:$AR,14,FALSE)="他官署で調達手続きを実施のため","－",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v>
      </c>
      <c r="K8" s="19" t="str">
        <f>IF(A8="","",IF(VLOOKUP(A8,[7]令和3年度契約状況調査票!$E:$AR,27,FALSE)="①公益社団法人","公社",IF(VLOOKUP(A8,[7]令和3年度契約状況調査票!$E:$AR,27,FALSE)="②公益財団法人","公財","")))</f>
        <v/>
      </c>
      <c r="L8" s="19">
        <f>IF(A8="","",VLOOKUP(A8,[7]令和3年度契約状況調査票!$E:$AR,28,FALSE))</f>
        <v>0</v>
      </c>
      <c r="M8" s="20" t="str">
        <f>IF(A8="","",IF(VLOOKUP(A8,[7]令和3年度契約状況調査票!$E:$AR,28,FALSE)="国所管",VLOOKUP(A8,[7]令和3年度契約状況調査票!$E:$AR,22,FALSE),""))</f>
        <v/>
      </c>
      <c r="N8" s="21" t="str">
        <f>IF(A8="","",IF(AND(P8="○",O8="分担契約/単価契約"),"単価契約"&amp;CHAR(10)&amp;"予定調達総額 "&amp;TEXT(VLOOKUP(A8,[7]令和3年度契約状況調査票!$E:$AR,16,FALSE),"#,##0円")&amp;"(B)"&amp;CHAR(10)&amp;"分担契約"&amp;CHAR(10)&amp;VLOOKUP(A8,[7]令和3年度契約状況調査票!$E:$AR,32,FALSE),IF(AND(P8="○",O8="分担契約"),"分担契約"&amp;CHAR(10)&amp;"契約総額 "&amp;TEXT(VLOOKUP(A8,[7]令和3年度契約状況調査票!$E:$AR,16,FALSE),"#,##0円")&amp;"(B)"&amp;CHAR(10)&amp;VLOOKUP(A8,[7]令和3年度契約状況調査票!$E:$AR,32,FALSE),(IF(O8="分担契約/単価契約","単価契約"&amp;CHAR(10)&amp;"予定調達総額 "&amp;TEXT(VLOOKUP(A8,[7]令和3年度契約状況調査票!$E:$AR,16,FALSE),"#,##0円")&amp;CHAR(10)&amp;"分担契約"&amp;CHAR(10)&amp;VLOOKUP(A8,[7]令和3年度契約状況調査票!$E:$AR,32,FALSE),IF(O8="分担契約","分担契約"&amp;CHAR(10)&amp;"契約総額 "&amp;TEXT(VLOOKUP(A8,[7]令和3年度契約状況調査票!$E:$AR,16,FALSE),"#,##0円")&amp;CHAR(10)&amp;VLOOKUP(A8,[7]令和3年度契約状況調査票!$E:$AR,32,FALSE),IF(O8="単価契約","単価契約"&amp;CHAR(10)&amp;"予定調達総額 "&amp;TEXT(VLOOKUP(A8,[7]令和3年度契約状況調査票!$E:$AR,16,FALSE),"#,##0円")&amp;CHAR(10)&amp;VLOOKUP(A8,[7]令和3年度契約状況調査票!$E:$AR,32,FALSE),VLOOKUP(A8,[7]令和3年度契約状況調査票!$E:$AR,32,FALSE))))))))</f>
        <v xml:space="preserve">単価契約
予定調達総額 1,568,160円
</v>
      </c>
      <c r="O8" s="10" t="str">
        <f>IF(A8="","",VLOOKUP(A8,[7]令和3年度契約状況調査票!$E:$BY,53,FALSE))</f>
        <v>単価契約</v>
      </c>
      <c r="P8" s="10" t="str">
        <f>IF(A8="","",IF(VLOOKUP(A8,[7]令和3年度契約状況調査票!$E:$AR,14,FALSE)="他官署で調達手続きを実施のため","×",IF(VLOOKUP(A8,[7]令和3年度契約状況調査票!$E:$AR,21,FALSE)="②同種の他の契約の予定価格を類推されるおそれがあるため公表しない","×","○")))</f>
        <v>×</v>
      </c>
    </row>
    <row r="9" spans="1:16" s="10" customFormat="1" ht="84" customHeight="1">
      <c r="A9" s="11">
        <f>IF(MAX([7]令和3年度契約状況調査票!E8:E253)&gt;=ROW()-5,ROW()-5,"")</f>
        <v>4</v>
      </c>
      <c r="B9" s="12" t="str">
        <f>IF(A9="","",VLOOKUP(A9,[7]令和3年度契約状況調査票!$E:$AR,5,FALSE))</f>
        <v>令和3年分　確定申告期の駐車場整理業務（3コース　武生、小浜及び大野税務署）
768時間</v>
      </c>
      <c r="C9" s="13" t="str">
        <f>IF(A9="","",VLOOKUP(A9,[7]令和3年度契約状況調査票!$E:$AR,6,FALSE))</f>
        <v>支出負担行為担当官
金沢国税局総務部次長
中村　憲二
石川県金沢市広坂２－２－６０</v>
      </c>
      <c r="D9" s="14">
        <f>IF(A9="","",VLOOKUP(A9,[7]令和3年度契約状況調査票!$E:$AR,9,FALSE))</f>
        <v>44544</v>
      </c>
      <c r="E9" s="12" t="str">
        <f>IF(A9="","",VLOOKUP(A9,[7]令和3年度契約状況調査票!$E:$AR,10,FALSE))</f>
        <v>株式会社法美社
福井県福井市里別所新町５０５</v>
      </c>
      <c r="F9" s="15">
        <f>IF(A9="","",VLOOKUP(A9,[7]令和3年度契約状況調査票!$E:$AR,11,FALSE))</f>
        <v>1210001003384</v>
      </c>
      <c r="G9" s="16" t="str">
        <f>IF(A9="","",IF(VLOOKUP(A9,[7]令和3年度契約状況調査票!$E:$AR,12,FALSE)="②一般競争入札（総合評価方式）","一般競争入札"&amp;CHAR(10)&amp;"（総合評価方式）","一般競争入札"))</f>
        <v>一般競争入札</v>
      </c>
      <c r="H9" s="17" t="str">
        <f>IF(A9="","",IF(VLOOKUP(A9,[7]令和3年度契約状況調査票!$E:$AR,14,FALSE)="他官署で調達手続きを実施のため","他官署で調達手続きを実施のため",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同種の他の契約の予定価格を類推されるおそれがあるため公表しない</v>
      </c>
      <c r="I9" s="17" t="str">
        <f>IF(A9="","",VLOOKUP(A9,[7]令和3年度契約状況調査票!$E:$AR,15,FALSE))</f>
        <v>@2,200円／時間</v>
      </c>
      <c r="J9" s="18" t="str">
        <f>IF(A9="","",IF(VLOOKUP(A9,[7]令和3年度契約状況調査票!$E:$AR,14,FALSE)="他官署で調達手続きを実施のため","－",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v>
      </c>
      <c r="K9" s="19" t="str">
        <f>IF(A9="","",IF(VLOOKUP(A9,[7]令和3年度契約状況調査票!$E:$AR,27,FALSE)="①公益社団法人","公社",IF(VLOOKUP(A9,[7]令和3年度契約状況調査票!$E:$AR,27,FALSE)="②公益財団法人","公財","")))</f>
        <v/>
      </c>
      <c r="L9" s="19">
        <f>IF(A9="","",VLOOKUP(A9,[7]令和3年度契約状況調査票!$E:$AR,28,FALSE))</f>
        <v>0</v>
      </c>
      <c r="M9" s="20" t="str">
        <f>IF(A9="","",IF(VLOOKUP(A9,[7]令和3年度契約状況調査票!$E:$AR,28,FALSE)="国所管",VLOOKUP(A9,[7]令和3年度契約状況調査票!$E:$AR,22,FALSE),""))</f>
        <v/>
      </c>
      <c r="N9" s="21" t="str">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 xml:space="preserve">単価契約
予定調達総額 1,689,600円
</v>
      </c>
      <c r="O9" s="10" t="str">
        <f>IF(A9="","",VLOOKUP(A9,[7]令和3年度契約状況調査票!$E:$BY,53,FALSE))</f>
        <v>単価契約</v>
      </c>
      <c r="P9" s="10" t="str">
        <f>IF(A9="","",IF(VLOOKUP(A9,[7]令和3年度契約状況調査票!$E:$AR,14,FALSE)="他官署で調達手続きを実施のため","×",IF(VLOOKUP(A9,[7]令和3年度契約状況調査票!$E:$AR,21,FALSE)="②同種の他の契約の予定価格を類推されるおそれがあるため公表しない","×","○")))</f>
        <v>×</v>
      </c>
    </row>
    <row r="10" spans="1:16" s="10" customFormat="1" ht="84" customHeight="1">
      <c r="A10" s="11" t="str">
        <f>IF(MAX([7]令和3年度契約状況調査票!E9:E254)&gt;=ROW()-5,ROW()-5,"")</f>
        <v/>
      </c>
      <c r="B10" s="12" t="str">
        <f>IF(A10="","",VLOOKUP(A10,[7]令和3年度契約状況調査票!$E:$AR,5,FALSE))</f>
        <v/>
      </c>
      <c r="C10" s="13" t="s">
        <v>15</v>
      </c>
      <c r="D10" s="14" t="str">
        <f>IF(A10="","",VLOOKUP(A10,[7]令和3年度契約状況調査票!$E:$AR,9,FALSE))</f>
        <v/>
      </c>
      <c r="E10" s="12" t="str">
        <f>IF(A10="","",VLOOKUP(A10,[7]令和3年度契約状況調査票!$E:$AR,10,FALSE))</f>
        <v/>
      </c>
      <c r="F10" s="15" t="str">
        <f>IF(A10="","",VLOOKUP(A10,[7]令和3年度契約状況調査票!$E:$AR,11,FALSE))</f>
        <v/>
      </c>
      <c r="G10" s="16" t="str">
        <f>IF(A10="","",IF(VLOOKUP(A10,[7]令和3年度契約状況調査票!$E:$AR,12,FALSE)="②一般競争入札（総合評価方式）","一般競争入札"&amp;CHAR(10)&amp;"（総合評価方式）","一般競争入札"))</f>
        <v/>
      </c>
      <c r="H10" s="17"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
      </c>
      <c r="I10" s="17" t="str">
        <f>IF(A10="","",VLOOKUP(A10,[7]令和3年度契約状況調査票!$E:$AR,15,FALSE))</f>
        <v/>
      </c>
      <c r="J10" s="18"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
      </c>
      <c r="K10" s="19" t="str">
        <f>IF(A10="","",IF(VLOOKUP(A10,[7]令和3年度契約状況調査票!$E:$AR,27,FALSE)="①公益社団法人","公社",IF(VLOOKUP(A10,[7]令和3年度契約状況調査票!$E:$AR,27,FALSE)="②公益財団法人","公財","")))</f>
        <v/>
      </c>
      <c r="L10" s="19" t="str">
        <f>IF(A10="","",VLOOKUP(A10,[7]令和3年度契約状況調査票!$E:$AR,28,FALSE))</f>
        <v/>
      </c>
      <c r="M10" s="20" t="str">
        <f>IF(A10="","",IF(VLOOKUP(A10,[7]令和3年度契約状況調査票!$E:$AR,28,FALSE)="国所管",VLOOKUP(A10,[7]令和3年度契約状況調査票!$E:$AR,22,FALSE),""))</f>
        <v/>
      </c>
      <c r="N10" s="21" t="str">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
      </c>
      <c r="O10" s="10" t="str">
        <f>IF(A10="","",VLOOKUP(A10,[7]令和3年度契約状況調査票!$E:$BY,53,FALSE))</f>
        <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
      </c>
    </row>
    <row r="11" spans="1:16" s="10" customFormat="1" ht="84" customHeight="1">
      <c r="A11" s="11" t="str">
        <f>IF(MAX([7]令和3年度契約状況調査票!E10:E255)&gt;=ROW()-5,ROW()-5,"")</f>
        <v/>
      </c>
      <c r="B11" s="12" t="str">
        <f>IF(A11="","",VLOOKUP(A11,[7]令和3年度契約状況調査票!$E:$AR,5,FALSE))</f>
        <v/>
      </c>
      <c r="C11" s="13" t="str">
        <f>IF(A11="","",VLOOKUP(A11,[7]令和3年度契約状況調査票!$E:$AR,6,FALSE))</f>
        <v/>
      </c>
      <c r="D11" s="14" t="str">
        <f>IF(A11="","",VLOOKUP(A11,[7]令和3年度契約状況調査票!$E:$AR,9,FALSE))</f>
        <v/>
      </c>
      <c r="E11" s="12" t="str">
        <f>IF(A11="","",VLOOKUP(A11,[7]令和3年度契約状況調査票!$E:$AR,10,FALSE))</f>
        <v/>
      </c>
      <c r="F11" s="15" t="str">
        <f>IF(A11="","",VLOOKUP(A11,[7]令和3年度契約状況調査票!$E:$AR,11,FALSE))</f>
        <v/>
      </c>
      <c r="G11" s="16" t="str">
        <f>IF(A11="","",IF(VLOOKUP(A11,[7]令和3年度契約状況調査票!$E:$AR,12,FALSE)="②一般競争入札（総合評価方式）","一般競争入札"&amp;CHAR(10)&amp;"（総合評価方式）","一般競争入札"))</f>
        <v/>
      </c>
      <c r="H11" s="17"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7" t="str">
        <f>IF(A11="","",VLOOKUP(A11,[7]令和3年度契約状況調査票!$E:$AR,15,FALSE))</f>
        <v/>
      </c>
      <c r="J11" s="18"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19" t="str">
        <f>IF(A11="","",IF(VLOOKUP(A11,[7]令和3年度契約状況調査票!$E:$AR,27,FALSE)="①公益社団法人","公社",IF(VLOOKUP(A11,[7]令和3年度契約状況調査票!$E:$AR,27,FALSE)="②公益財団法人","公財","")))</f>
        <v/>
      </c>
      <c r="L11" s="19" t="str">
        <f>IF(A11="","",VLOOKUP(A11,[7]令和3年度契約状況調査票!$E:$AR,28,FALSE))</f>
        <v/>
      </c>
      <c r="M11" s="20" t="str">
        <f>IF(A11="","",IF(VLOOKUP(A11,[7]令和3年度契約状況調査票!$E:$AR,28,FALSE)="国所管",VLOOKUP(A11,[7]令和3年度契約状況調査票!$E:$AR,22,FALSE),""))</f>
        <v/>
      </c>
      <c r="N11" s="21"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10" t="str">
        <f>IF(A11="","",VLOOKUP(A11,[7]令和3年度契約状況調査票!$E:$BY,53,FALSE))</f>
        <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
      </c>
    </row>
    <row r="12" spans="1:16" s="10" customFormat="1" ht="84" customHeight="1">
      <c r="A12" s="11" t="str">
        <f>IF(MAX([7]令和3年度契約状況調査票!E11:E256)&gt;=ROW()-5,ROW()-5,"")</f>
        <v/>
      </c>
      <c r="B12" s="12" t="str">
        <f>IF(A12="","",VLOOKUP(A12,[7]令和3年度契約状況調査票!$E:$AR,5,FALSE))</f>
        <v/>
      </c>
      <c r="C12" s="13" t="str">
        <f>IF(A12="","",VLOOKUP(A12,[7]令和3年度契約状況調査票!$E:$AR,6,FALSE))</f>
        <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7"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7" t="str">
        <f>IF(A12="","",VLOOKUP(A12,[7]令和3年度契約状況調査票!$E:$AR,15,FALSE))</f>
        <v/>
      </c>
      <c r="J12" s="18"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19" t="str">
        <f>IF(A12="","",IF(VLOOKUP(A12,[7]令和3年度契約状況調査票!$E:$AR,27,FALSE)="①公益社団法人","公社",IF(VLOOKUP(A12,[7]令和3年度契約状況調査票!$E:$AR,27,FALSE)="②公益財団法人","公財","")))</f>
        <v/>
      </c>
      <c r="L12" s="19" t="str">
        <f>IF(A12="","",VLOOKUP(A12,[7]令和3年度契約状況調査票!$E:$AR,28,FALSE))</f>
        <v/>
      </c>
      <c r="M12" s="20" t="str">
        <f>IF(A12="","",IF(VLOOKUP(A12,[7]令和3年度契約状況調査票!$E:$AR,28,FALSE)="国所管",VLOOKUP(A12,[7]令和3年度契約状況調査票!$E:$AR,22,FALSE),""))</f>
        <v/>
      </c>
      <c r="N12" s="21"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2"/>
    <dataValidation operator="greaterThanOrEqual" allowBlank="1" showInputMessage="1" showErrorMessage="1" errorTitle="注意" error="プルダウンメニューから選択して下さい_x000a_" sqref="G6:G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2022-12-01T05:45:57Z</cp:lastPrinted>
  <dcterms:created xsi:type="dcterms:W3CDTF">2022-11-30T05:01:27Z</dcterms:created>
  <dcterms:modified xsi:type="dcterms:W3CDTF">2022-12-01T09:29:49Z</dcterms:modified>
</cp:coreProperties>
</file>